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G:\共有ドライブ\2部_zeh\2022\02_集合ZEH-M\01_超高層ZEH-M実証事業（METI）\04.交付申請書様式\02.新規公募\Jgrants\"/>
    </mc:Choice>
  </mc:AlternateContent>
  <xr:revisionPtr revIDLastSave="0" documentId="13_ncr:1_{8650A6B8-1E2B-4943-886A-F339C7BECFEB}" xr6:coauthVersionLast="47" xr6:coauthVersionMax="47" xr10:uidLastSave="{00000000-0000-0000-0000-000000000000}"/>
  <bookViews>
    <workbookView xWindow="-120" yWindow="-120" windowWidth="29040" windowHeight="15840" tabRatio="881" xr2:uid="{F693C8F1-BCF9-43DB-841A-6468144F355C}"/>
  </bookViews>
  <sheets>
    <sheet name="入力シート" sheetId="35" r:id="rId1"/>
    <sheet name="提出書類チェックシート" sheetId="47" r:id="rId2"/>
    <sheet name="定型様式1_交付申請書" sheetId="4" r:id="rId3"/>
    <sheet name="誓約書" sheetId="5" r:id="rId4"/>
    <sheet name="1.申請者の詳細" sheetId="54" r:id="rId5"/>
    <sheet name="2.全体概要" sheetId="7" r:id="rId6"/>
    <sheet name="3.補助事業概要図" sheetId="8" r:id="rId7"/>
    <sheet name="4.5.事業予定・補助事業実施体制" sheetId="9" r:id="rId8"/>
    <sheet name="6.住戸情報入力" sheetId="18" r:id="rId9"/>
    <sheet name="7.パネルラジエーター設備費用算出シート" sheetId="55" r:id="rId10"/>
    <sheet name="8-１～５.共用部定額単価算出シート" sheetId="56" r:id="rId11"/>
    <sheet name="9.共用部空調設備費用算出シート" sheetId="57" r:id="rId12"/>
    <sheet name="10.費用明細書（共用部）" sheetId="44" r:id="rId13"/>
    <sheet name="11.補助対象経費総括表（まとめ）" sheetId="15" r:id="rId14"/>
    <sheet name="12-1.補助対象経費総括表（1年目）" sheetId="50" r:id="rId15"/>
    <sheet name="12-2.補助対象経費総括表（２年目）" sheetId="58" r:id="rId16"/>
    <sheet name="12-3.補助対象経費総括表（３年目）" sheetId="59" r:id="rId17"/>
    <sheet name="12-4.補助対象経費総括表（４年目）" sheetId="60" r:id="rId18"/>
    <sheet name="12-5.補助対象経費総括表（５年目）" sheetId="61" r:id="rId19"/>
    <sheet name="13.エネルギー計測計画図" sheetId="16" r:id="rId20"/>
    <sheet name="14.事業実施工程表" sheetId="17" r:id="rId21"/>
  </sheets>
  <definedNames>
    <definedName name="_Key1" localSheetId="4" hidden="1">#REF!</definedName>
    <definedName name="_Key1" localSheetId="8" hidden="1">#REF!</definedName>
    <definedName name="_Key1" hidden="1">#REF!</definedName>
    <definedName name="_Key2" localSheetId="8" hidden="1">#REF!</definedName>
    <definedName name="_Key2" hidden="1">#REF!</definedName>
    <definedName name="_Order1" hidden="1">255</definedName>
    <definedName name="_Order2" hidden="1">255</definedName>
    <definedName name="_Sort" localSheetId="4" hidden="1">#REF!</definedName>
    <definedName name="_Sort" localSheetId="8" hidden="1">#REF!</definedName>
    <definedName name="_Sort" hidden="1">#REF!</definedName>
    <definedName name="Ａ．居室シーリングライト">#REF!</definedName>
    <definedName name="A_1" localSheetId="13">#REF!</definedName>
    <definedName name="Ｂ．ダウンライト">#REF!</definedName>
    <definedName name="B_1" localSheetId="13">#REF!</definedName>
    <definedName name="Ｃ．ペンダント">#REF!</definedName>
    <definedName name="C_1" localSheetId="13">#REF!</definedName>
    <definedName name="Ｄ．室内用スポットライト">#REF!</definedName>
    <definedName name="D_1" localSheetId="13">#REF!</definedName>
    <definedName name="Ｅ．ブラケット">#REF!</definedName>
    <definedName name="E_1" localSheetId="13">#REF!</definedName>
    <definedName name="Esub一覧" localSheetId="4" hidden="1">#REF!</definedName>
    <definedName name="Esub一覧" localSheetId="8" hidden="1">#REF!</definedName>
    <definedName name="Esub一覧" hidden="1">#REF!</definedName>
    <definedName name="Ｆ．非居室のシーリングライト">#REF!</definedName>
    <definedName name="ｆだあｓｄ">#REF!</definedName>
    <definedName name="Ｇ．足元灯">#REF!</definedName>
    <definedName name="ＨＵＵ" localSheetId="8" hidden="1">#REF!</definedName>
    <definedName name="ＨＵＵ" hidden="1">#REF!</definedName>
    <definedName name="J_1" localSheetId="13">#REF!</definedName>
    <definedName name="_xlnm.Print_Area" localSheetId="4">'1.申請者の詳細'!$A$3:$J$64</definedName>
    <definedName name="_xlnm.Print_Area" localSheetId="12">'10.費用明細書（共用部）'!$A$5:$BH$75</definedName>
    <definedName name="_xlnm.Print_Area" localSheetId="13">'11.補助対象経費総括表（まとめ）'!$A$2:$F$37</definedName>
    <definedName name="_xlnm.Print_Area" localSheetId="14">'12-1.補助対象経費総括表（1年目）'!$A$2:$O$51</definedName>
    <definedName name="_xlnm.Print_Area" localSheetId="15">'12-2.補助対象経費総括表（２年目）'!$A$2:$O$51</definedName>
    <definedName name="_xlnm.Print_Area" localSheetId="16">'12-3.補助対象経費総括表（３年目）'!$A$2:$O$51</definedName>
    <definedName name="_xlnm.Print_Area" localSheetId="17">'12-4.補助対象経費総括表（４年目）'!$A$2:$O$51</definedName>
    <definedName name="_xlnm.Print_Area" localSheetId="18">'12-5.補助対象経費総括表（５年目）'!$A$2:$O$51</definedName>
    <definedName name="_xlnm.Print_Area" localSheetId="19">'13.エネルギー計測計画図'!$A$5:$O$60</definedName>
    <definedName name="_xlnm.Print_Area" localSheetId="20">'14.事業実施工程表'!$A$3:$AI$58</definedName>
    <definedName name="_xlnm.Print_Area" localSheetId="5">'2.全体概要'!$A$4:$AK$70</definedName>
    <definedName name="_xlnm.Print_Area" localSheetId="6">'3.補助事業概要図'!$A$3:$O$57</definedName>
    <definedName name="_xlnm.Print_Area" localSheetId="7">'4.5.事業予定・補助事業実施体制'!$A$3:$I$56</definedName>
    <definedName name="_xlnm.Print_Area" localSheetId="8">'6.住戸情報入力'!$A$3:$AW$511</definedName>
    <definedName name="_xlnm.Print_Area" localSheetId="9">'7.パネルラジエーター設備費用算出シート'!$B$2:$O$53</definedName>
    <definedName name="_xlnm.Print_Area" localSheetId="10">'8-１～５.共用部定額単価算出シート'!$A$2:$AD$48</definedName>
    <definedName name="_xlnm.Print_Area" localSheetId="11">'9.共用部空調設備費用算出シート'!$A$2:$L$48</definedName>
    <definedName name="_xlnm.Print_Area" localSheetId="3">誓約書!$A$3:$I$66</definedName>
    <definedName name="_xlnm.Print_Area" localSheetId="2">定型様式1_交付申請書!$A$3:$M$219</definedName>
    <definedName name="_xlnm.Print_Area" localSheetId="1">提出書類チェックシート!$A$1:$D$37</definedName>
    <definedName name="_xlnm.Print_Area" localSheetId="0">入力シート!$B$1:$J$269</definedName>
    <definedName name="_xlnm.Print_Titles" localSheetId="8">'6.住戸情報入力'!$7:$11</definedName>
    <definedName name="_xlnm.Print_Titles" localSheetId="1">提出書類チェックシート!$5:$5</definedName>
    <definedName name="WEBプログラム">#REF!</definedName>
    <definedName name="あ" localSheetId="4" hidden="1">#REF!</definedName>
    <definedName name="あ" localSheetId="8" hidden="1">#REF!</definedName>
    <definedName name="あ" hidden="1">#REF!</definedName>
    <definedName name="スポットライト">#REF!</definedName>
    <definedName name="ダウンライト">#REF!</definedName>
    <definedName name="フットライト">#REF!</definedName>
    <definedName name="ブラケット">#REF!</definedName>
    <definedName name="ペンダント">#REF!</definedName>
    <definedName name="開始月">#REF!</definedName>
    <definedName name="開始日">#REF!</definedName>
    <definedName name="開始年">#REF!</definedName>
    <definedName name="居室シーリングライト">#REF!</definedName>
    <definedName name="照明器具">#REF!</definedName>
    <definedName name="締切月">#REF!</definedName>
    <definedName name="締切日">#REF!</definedName>
    <definedName name="締切年">#REF!</definedName>
    <definedName name="補助対象経費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50" l="1"/>
  <c r="K23" i="50"/>
  <c r="F269" i="35" l="1"/>
  <c r="E47" i="57"/>
  <c r="K47" i="57" l="1"/>
  <c r="E38" i="57"/>
  <c r="K38" i="57"/>
  <c r="K29" i="57"/>
  <c r="E29" i="57"/>
  <c r="K20" i="57"/>
  <c r="E20" i="57"/>
  <c r="K11" i="57"/>
  <c r="E11" i="57"/>
  <c r="E45" i="56"/>
  <c r="E44" i="56"/>
  <c r="E39" i="56"/>
  <c r="E29" i="56"/>
  <c r="K29" i="56"/>
  <c r="K39" i="56"/>
  <c r="N47" i="55" l="1"/>
  <c r="N48" i="55"/>
  <c r="N49" i="55"/>
  <c r="N50" i="55"/>
  <c r="N51" i="55"/>
  <c r="N46" i="55"/>
  <c r="G47" i="55"/>
  <c r="G48" i="55"/>
  <c r="G49" i="55"/>
  <c r="G50" i="55"/>
  <c r="G51" i="55"/>
  <c r="G46" i="55"/>
  <c r="N37" i="55"/>
  <c r="N38" i="55"/>
  <c r="N39" i="55"/>
  <c r="N40" i="55"/>
  <c r="N41" i="55"/>
  <c r="N36" i="55"/>
  <c r="G37" i="55"/>
  <c r="G38" i="55"/>
  <c r="G39" i="55"/>
  <c r="G40" i="55"/>
  <c r="G41" i="55"/>
  <c r="G36" i="55"/>
  <c r="N27" i="55"/>
  <c r="N28" i="55"/>
  <c r="N29" i="55"/>
  <c r="N30" i="55"/>
  <c r="N31" i="55"/>
  <c r="G27" i="55"/>
  <c r="G28" i="55"/>
  <c r="G29" i="55"/>
  <c r="G30" i="55"/>
  <c r="G31" i="55"/>
  <c r="N26" i="55"/>
  <c r="G26" i="55"/>
  <c r="N17" i="55"/>
  <c r="N18" i="55"/>
  <c r="N19" i="55"/>
  <c r="N20" i="55"/>
  <c r="N21" i="55"/>
  <c r="N16" i="55"/>
  <c r="G17" i="55"/>
  <c r="G18" i="55"/>
  <c r="G19" i="55"/>
  <c r="G20" i="55"/>
  <c r="G21" i="55"/>
  <c r="G16" i="55"/>
  <c r="N7" i="55"/>
  <c r="N8" i="55"/>
  <c r="N9" i="55"/>
  <c r="N10" i="55"/>
  <c r="N11" i="55"/>
  <c r="G6" i="55"/>
  <c r="N6" i="55"/>
  <c r="N12" i="55" s="1"/>
  <c r="G7" i="55"/>
  <c r="G8" i="55"/>
  <c r="G9" i="55"/>
  <c r="G10" i="55"/>
  <c r="G11" i="55"/>
  <c r="G12" i="55" l="1"/>
  <c r="G52" i="55"/>
  <c r="M44" i="61"/>
  <c r="M44" i="60"/>
  <c r="M44" i="59"/>
  <c r="M44" i="58"/>
  <c r="M44" i="50"/>
  <c r="AR14" i="18"/>
  <c r="AR15" i="18"/>
  <c r="AR16" i="18"/>
  <c r="AR17" i="18"/>
  <c r="AR18" i="18"/>
  <c r="AR19" i="18"/>
  <c r="AR20" i="18"/>
  <c r="AR21" i="18"/>
  <c r="AR22" i="18"/>
  <c r="AR23" i="18"/>
  <c r="AR24" i="18"/>
  <c r="AR25" i="18"/>
  <c r="AR26" i="18"/>
  <c r="AR27" i="18"/>
  <c r="AR28" i="18"/>
  <c r="AR29" i="18"/>
  <c r="AR30" i="18"/>
  <c r="AR31" i="18"/>
  <c r="AR32" i="18"/>
  <c r="AR33" i="18"/>
  <c r="AR34" i="18"/>
  <c r="AR35" i="18"/>
  <c r="AR36" i="18"/>
  <c r="AR37" i="18"/>
  <c r="AR38" i="18"/>
  <c r="AR39" i="18"/>
  <c r="AR40" i="18"/>
  <c r="AR41" i="18"/>
  <c r="AR42" i="18"/>
  <c r="AR43" i="18"/>
  <c r="AR44" i="18"/>
  <c r="AR45" i="18"/>
  <c r="AR46" i="18"/>
  <c r="AR47" i="18"/>
  <c r="AR48" i="18"/>
  <c r="AR49" i="18"/>
  <c r="AR50" i="18"/>
  <c r="AR51" i="18"/>
  <c r="AR52" i="18"/>
  <c r="AR53" i="18"/>
  <c r="AR54" i="18"/>
  <c r="AR55" i="18"/>
  <c r="AR56" i="18"/>
  <c r="AR57" i="18"/>
  <c r="AR58" i="18"/>
  <c r="AR59" i="18"/>
  <c r="AR60" i="18"/>
  <c r="AR61" i="18"/>
  <c r="AR62" i="18"/>
  <c r="AR63" i="18"/>
  <c r="AR64" i="18"/>
  <c r="AR65" i="18"/>
  <c r="AR66" i="18"/>
  <c r="AR67" i="18"/>
  <c r="AR68" i="18"/>
  <c r="AR69" i="18"/>
  <c r="AR70" i="18"/>
  <c r="AR71" i="18"/>
  <c r="AR72" i="18"/>
  <c r="AR73" i="18"/>
  <c r="AR74" i="18"/>
  <c r="AR75" i="18"/>
  <c r="AR76" i="18"/>
  <c r="AR77" i="18"/>
  <c r="AR78" i="18"/>
  <c r="AR79" i="18"/>
  <c r="AR80" i="18"/>
  <c r="AR81" i="18"/>
  <c r="AR82" i="18"/>
  <c r="AR83" i="18"/>
  <c r="AR84" i="18"/>
  <c r="AR85" i="18"/>
  <c r="AR86" i="18"/>
  <c r="AR87" i="18"/>
  <c r="AR88" i="18"/>
  <c r="AR89" i="18"/>
  <c r="AR90" i="18"/>
  <c r="AR91" i="18"/>
  <c r="AR92" i="18"/>
  <c r="AR93" i="18"/>
  <c r="AR94" i="18"/>
  <c r="AR95" i="18"/>
  <c r="AR96" i="18"/>
  <c r="AR97" i="18"/>
  <c r="AR98" i="18"/>
  <c r="AR99" i="18"/>
  <c r="AR100" i="18"/>
  <c r="AR101" i="18"/>
  <c r="AR102" i="18"/>
  <c r="AR103" i="18"/>
  <c r="AR104" i="18"/>
  <c r="AR105" i="18"/>
  <c r="AR106" i="18"/>
  <c r="AR107" i="18"/>
  <c r="AR108" i="18"/>
  <c r="AR109" i="18"/>
  <c r="AR110" i="18"/>
  <c r="AR111" i="18"/>
  <c r="AR112" i="18"/>
  <c r="AR113" i="18"/>
  <c r="AR114" i="18"/>
  <c r="AR115" i="18"/>
  <c r="AR116" i="18"/>
  <c r="AR117" i="18"/>
  <c r="AR118" i="18"/>
  <c r="AR119" i="18"/>
  <c r="AR120" i="18"/>
  <c r="AR121" i="18"/>
  <c r="AR122" i="18"/>
  <c r="AR123" i="18"/>
  <c r="AR124" i="18"/>
  <c r="AR125" i="18"/>
  <c r="AR126" i="18"/>
  <c r="AR127" i="18"/>
  <c r="AR128" i="18"/>
  <c r="AR129" i="18"/>
  <c r="AR130" i="18"/>
  <c r="AR131" i="18"/>
  <c r="AR132" i="18"/>
  <c r="AR133" i="18"/>
  <c r="AR134" i="18"/>
  <c r="AR135" i="18"/>
  <c r="AR136" i="18"/>
  <c r="AR137" i="18"/>
  <c r="AR138" i="18"/>
  <c r="AR139" i="18"/>
  <c r="AR140" i="18"/>
  <c r="AR141" i="18"/>
  <c r="AR142" i="18"/>
  <c r="AR143" i="18"/>
  <c r="AR144" i="18"/>
  <c r="AR145" i="18"/>
  <c r="AR146" i="18"/>
  <c r="AR147" i="18"/>
  <c r="AR148" i="18"/>
  <c r="AR149" i="18"/>
  <c r="AR150" i="18"/>
  <c r="AR151" i="18"/>
  <c r="AR152" i="18"/>
  <c r="AR153" i="18"/>
  <c r="AR154" i="18"/>
  <c r="AR155" i="18"/>
  <c r="AR156" i="18"/>
  <c r="AR157" i="18"/>
  <c r="AR158" i="18"/>
  <c r="AR159" i="18"/>
  <c r="AR160" i="18"/>
  <c r="AR161" i="18"/>
  <c r="AR162" i="18"/>
  <c r="AR163" i="18"/>
  <c r="AR164" i="18"/>
  <c r="AR165" i="18"/>
  <c r="AR166" i="18"/>
  <c r="AR167" i="18"/>
  <c r="AR168" i="18"/>
  <c r="AR169" i="18"/>
  <c r="AR170" i="18"/>
  <c r="AR171" i="18"/>
  <c r="AR172" i="18"/>
  <c r="AR173" i="18"/>
  <c r="AR174" i="18"/>
  <c r="AR175" i="18"/>
  <c r="AR176" i="18"/>
  <c r="AR177" i="18"/>
  <c r="AR178" i="18"/>
  <c r="AR179" i="18"/>
  <c r="AR180" i="18"/>
  <c r="AR181" i="18"/>
  <c r="AR182" i="18"/>
  <c r="AR183" i="18"/>
  <c r="AR184" i="18"/>
  <c r="AR185" i="18"/>
  <c r="AR186" i="18"/>
  <c r="AR187" i="18"/>
  <c r="AR188" i="18"/>
  <c r="AR189" i="18"/>
  <c r="AR190" i="18"/>
  <c r="AR191" i="18"/>
  <c r="AR192" i="18"/>
  <c r="AR193" i="18"/>
  <c r="AR194" i="18"/>
  <c r="AR195" i="18"/>
  <c r="AR196" i="18"/>
  <c r="AR197" i="18"/>
  <c r="AR198" i="18"/>
  <c r="AR199" i="18"/>
  <c r="AR200" i="18"/>
  <c r="AR201" i="18"/>
  <c r="AR202" i="18"/>
  <c r="AR203" i="18"/>
  <c r="AR204" i="18"/>
  <c r="AR205" i="18"/>
  <c r="AR206" i="18"/>
  <c r="AR207" i="18"/>
  <c r="AR208" i="18"/>
  <c r="AR209" i="18"/>
  <c r="AR210" i="18"/>
  <c r="AR211" i="18"/>
  <c r="AR212" i="18"/>
  <c r="AR213" i="18"/>
  <c r="AR214" i="18"/>
  <c r="AR215" i="18"/>
  <c r="AR216" i="18"/>
  <c r="AR217" i="18"/>
  <c r="AR218" i="18"/>
  <c r="AR219" i="18"/>
  <c r="AR220" i="18"/>
  <c r="AR221" i="18"/>
  <c r="AR222" i="18"/>
  <c r="AR223" i="18"/>
  <c r="AR224" i="18"/>
  <c r="AR225" i="18"/>
  <c r="AR226" i="18"/>
  <c r="AR227" i="18"/>
  <c r="AR228" i="18"/>
  <c r="AR229" i="18"/>
  <c r="AR230" i="18"/>
  <c r="AR231" i="18"/>
  <c r="AR232" i="18"/>
  <c r="AR233" i="18"/>
  <c r="AR234" i="18"/>
  <c r="AR235" i="18"/>
  <c r="AR236" i="18"/>
  <c r="AR237" i="18"/>
  <c r="AR238" i="18"/>
  <c r="AR239" i="18"/>
  <c r="AR240" i="18"/>
  <c r="AR241" i="18"/>
  <c r="AR242" i="18"/>
  <c r="AR243" i="18"/>
  <c r="AR244" i="18"/>
  <c r="AR245" i="18"/>
  <c r="AR246" i="18"/>
  <c r="AR247" i="18"/>
  <c r="AR248" i="18"/>
  <c r="AR249" i="18"/>
  <c r="AR250" i="18"/>
  <c r="AR251" i="18"/>
  <c r="AR252" i="18"/>
  <c r="AR253" i="18"/>
  <c r="AR254" i="18"/>
  <c r="AR255" i="18"/>
  <c r="AR256" i="18"/>
  <c r="AR257" i="18"/>
  <c r="AR258" i="18"/>
  <c r="AR259" i="18"/>
  <c r="AR260" i="18"/>
  <c r="AR261" i="18"/>
  <c r="AR262" i="18"/>
  <c r="AR263" i="18"/>
  <c r="AR264" i="18"/>
  <c r="AR265" i="18"/>
  <c r="AR266" i="18"/>
  <c r="AR267" i="18"/>
  <c r="AR268" i="18"/>
  <c r="AR269" i="18"/>
  <c r="AR270" i="18"/>
  <c r="AR271" i="18"/>
  <c r="AR272" i="18"/>
  <c r="AR273" i="18"/>
  <c r="AR274" i="18"/>
  <c r="AR275" i="18"/>
  <c r="AR276" i="18"/>
  <c r="AR277" i="18"/>
  <c r="AR278" i="18"/>
  <c r="AR279" i="18"/>
  <c r="AR280" i="18"/>
  <c r="AR281" i="18"/>
  <c r="AR282" i="18"/>
  <c r="AR283" i="18"/>
  <c r="AR284" i="18"/>
  <c r="AR285" i="18"/>
  <c r="AR286" i="18"/>
  <c r="AR287" i="18"/>
  <c r="AR288" i="18"/>
  <c r="AR289" i="18"/>
  <c r="AR290" i="18"/>
  <c r="AR291" i="18"/>
  <c r="AR292" i="18"/>
  <c r="AR293" i="18"/>
  <c r="AR294" i="18"/>
  <c r="AR295" i="18"/>
  <c r="AR296" i="18"/>
  <c r="AR297" i="18"/>
  <c r="AR298" i="18"/>
  <c r="AR299" i="18"/>
  <c r="AR300" i="18"/>
  <c r="AR301" i="18"/>
  <c r="AR302" i="18"/>
  <c r="AR303" i="18"/>
  <c r="AR304" i="18"/>
  <c r="AR305" i="18"/>
  <c r="AR306" i="18"/>
  <c r="AR307" i="18"/>
  <c r="AR308" i="18"/>
  <c r="AR309" i="18"/>
  <c r="AR310" i="18"/>
  <c r="AR311" i="18"/>
  <c r="AR312" i="18"/>
  <c r="AR313" i="18"/>
  <c r="AR314" i="18"/>
  <c r="AR315" i="18"/>
  <c r="AR316" i="18"/>
  <c r="AR317" i="18"/>
  <c r="AR318" i="18"/>
  <c r="AR319" i="18"/>
  <c r="AR320" i="18"/>
  <c r="AR321" i="18"/>
  <c r="AR322" i="18"/>
  <c r="AR323" i="18"/>
  <c r="AR324" i="18"/>
  <c r="AR325" i="18"/>
  <c r="AR326" i="18"/>
  <c r="AR327" i="18"/>
  <c r="AR328" i="18"/>
  <c r="AR329" i="18"/>
  <c r="AR330" i="18"/>
  <c r="AR331" i="18"/>
  <c r="AR332" i="18"/>
  <c r="AR333" i="18"/>
  <c r="AR334" i="18"/>
  <c r="AR335" i="18"/>
  <c r="AR336" i="18"/>
  <c r="AR337" i="18"/>
  <c r="AR338" i="18"/>
  <c r="AR339" i="18"/>
  <c r="AR340" i="18"/>
  <c r="AR341" i="18"/>
  <c r="AR342" i="18"/>
  <c r="AR343" i="18"/>
  <c r="AR344" i="18"/>
  <c r="AR345" i="18"/>
  <c r="AR346" i="18"/>
  <c r="AR347" i="18"/>
  <c r="AR348" i="18"/>
  <c r="AR349" i="18"/>
  <c r="AR350" i="18"/>
  <c r="AR351" i="18"/>
  <c r="AR352" i="18"/>
  <c r="AR353" i="18"/>
  <c r="AR354" i="18"/>
  <c r="AR355" i="18"/>
  <c r="AR356" i="18"/>
  <c r="AR357" i="18"/>
  <c r="AR358" i="18"/>
  <c r="AR359" i="18"/>
  <c r="AR360" i="18"/>
  <c r="AR361" i="18"/>
  <c r="AR362" i="18"/>
  <c r="AR363" i="18"/>
  <c r="AR364" i="18"/>
  <c r="AR365" i="18"/>
  <c r="AR366" i="18"/>
  <c r="AR367" i="18"/>
  <c r="AR368" i="18"/>
  <c r="AR369" i="18"/>
  <c r="AR370" i="18"/>
  <c r="AR371" i="18"/>
  <c r="AR372" i="18"/>
  <c r="AR373" i="18"/>
  <c r="AR374" i="18"/>
  <c r="AR375" i="18"/>
  <c r="AR376" i="18"/>
  <c r="AR377" i="18"/>
  <c r="AR378" i="18"/>
  <c r="AR379" i="18"/>
  <c r="AR380" i="18"/>
  <c r="AR381" i="18"/>
  <c r="AR382" i="18"/>
  <c r="AR383" i="18"/>
  <c r="AR384" i="18"/>
  <c r="AR385" i="18"/>
  <c r="AR386" i="18"/>
  <c r="AR387" i="18"/>
  <c r="AR388" i="18"/>
  <c r="AR389" i="18"/>
  <c r="AR390" i="18"/>
  <c r="AR391" i="18"/>
  <c r="AR392" i="18"/>
  <c r="AR393" i="18"/>
  <c r="AR394" i="18"/>
  <c r="AR395" i="18"/>
  <c r="AR396" i="18"/>
  <c r="AR397" i="18"/>
  <c r="AR398" i="18"/>
  <c r="AR399" i="18"/>
  <c r="AR400" i="18"/>
  <c r="AR401" i="18"/>
  <c r="AR402" i="18"/>
  <c r="AR403" i="18"/>
  <c r="AR404" i="18"/>
  <c r="AR405" i="18"/>
  <c r="AR406" i="18"/>
  <c r="AR407" i="18"/>
  <c r="AR408" i="18"/>
  <c r="AR409" i="18"/>
  <c r="AR410" i="18"/>
  <c r="AR411" i="18"/>
  <c r="AR412" i="18"/>
  <c r="AR413" i="18"/>
  <c r="AR414" i="18"/>
  <c r="AR415" i="18"/>
  <c r="AR416" i="18"/>
  <c r="AR417" i="18"/>
  <c r="AR418" i="18"/>
  <c r="AR419" i="18"/>
  <c r="AR420" i="18"/>
  <c r="AR421" i="18"/>
  <c r="AR422" i="18"/>
  <c r="AR423" i="18"/>
  <c r="AR424" i="18"/>
  <c r="AR425" i="18"/>
  <c r="AR426" i="18"/>
  <c r="AR427" i="18"/>
  <c r="AR428" i="18"/>
  <c r="AR429" i="18"/>
  <c r="AR430" i="18"/>
  <c r="AR431" i="18"/>
  <c r="AR432" i="18"/>
  <c r="AR433" i="18"/>
  <c r="AR434" i="18"/>
  <c r="AR435" i="18"/>
  <c r="AR436" i="18"/>
  <c r="AR437" i="18"/>
  <c r="AR438" i="18"/>
  <c r="AR439" i="18"/>
  <c r="AR440" i="18"/>
  <c r="AR441" i="18"/>
  <c r="AR442" i="18"/>
  <c r="AR443" i="18"/>
  <c r="AR444" i="18"/>
  <c r="AR445" i="18"/>
  <c r="AR446" i="18"/>
  <c r="AR447" i="18"/>
  <c r="AR448" i="18"/>
  <c r="AR449" i="18"/>
  <c r="AR450" i="18"/>
  <c r="AR451" i="18"/>
  <c r="AR452" i="18"/>
  <c r="AR453" i="18"/>
  <c r="AR454" i="18"/>
  <c r="AR455" i="18"/>
  <c r="AR456" i="18"/>
  <c r="AR457" i="18"/>
  <c r="AR458" i="18"/>
  <c r="AR459" i="18"/>
  <c r="AR460" i="18"/>
  <c r="AR461" i="18"/>
  <c r="AR462" i="18"/>
  <c r="AR463" i="18"/>
  <c r="AR464" i="18"/>
  <c r="AR465" i="18"/>
  <c r="AR466" i="18"/>
  <c r="AR467" i="18"/>
  <c r="AR468" i="18"/>
  <c r="AR469" i="18"/>
  <c r="AR470" i="18"/>
  <c r="AR471" i="18"/>
  <c r="AR472" i="18"/>
  <c r="AR473" i="18"/>
  <c r="AR474" i="18"/>
  <c r="AR475" i="18"/>
  <c r="AR476" i="18"/>
  <c r="AR477" i="18"/>
  <c r="AR478" i="18"/>
  <c r="AR479" i="18"/>
  <c r="AR480" i="18"/>
  <c r="AR481" i="18"/>
  <c r="AR482" i="18"/>
  <c r="AR483" i="18"/>
  <c r="AR484" i="18"/>
  <c r="AR485" i="18"/>
  <c r="AR486" i="18"/>
  <c r="AR487" i="18"/>
  <c r="AR488" i="18"/>
  <c r="AR489" i="18"/>
  <c r="AR490" i="18"/>
  <c r="AR491" i="18"/>
  <c r="AR492" i="18"/>
  <c r="AR493" i="18"/>
  <c r="AR494" i="18"/>
  <c r="AR495" i="18"/>
  <c r="AR496" i="18"/>
  <c r="AR497" i="18"/>
  <c r="AR498" i="18"/>
  <c r="AR499" i="18"/>
  <c r="AR500" i="18"/>
  <c r="AR501" i="18"/>
  <c r="AR502" i="18"/>
  <c r="AR503" i="18"/>
  <c r="AR504" i="18"/>
  <c r="AR505" i="18"/>
  <c r="AR506" i="18"/>
  <c r="AR507" i="18"/>
  <c r="AR508" i="18"/>
  <c r="AR509" i="18"/>
  <c r="AR510" i="18"/>
  <c r="AR511" i="18"/>
  <c r="N52" i="55"/>
  <c r="AR13" i="18" s="1"/>
  <c r="AC19" i="56"/>
  <c r="AC18" i="56"/>
  <c r="W19" i="56"/>
  <c r="W18" i="56"/>
  <c r="Q19" i="56"/>
  <c r="Q18" i="56"/>
  <c r="K19" i="56"/>
  <c r="K18" i="56"/>
  <c r="E19" i="56"/>
  <c r="E18" i="56"/>
  <c r="AR12" i="18" l="1"/>
  <c r="J47" i="7"/>
  <c r="T40" i="7"/>
  <c r="O47" i="7" l="1"/>
  <c r="J44" i="7"/>
  <c r="T48" i="7" s="1"/>
  <c r="T31" i="7"/>
  <c r="T32" i="7"/>
  <c r="T33" i="7"/>
  <c r="T34" i="7"/>
  <c r="T35" i="7"/>
  <c r="T36" i="7"/>
  <c r="T37" i="7"/>
  <c r="T38" i="7"/>
  <c r="T39" i="7"/>
  <c r="T41" i="7"/>
  <c r="T42" i="7"/>
  <c r="T43" i="7"/>
  <c r="T45" i="7"/>
  <c r="T46" i="7"/>
  <c r="T30" i="7"/>
  <c r="T47" i="7" l="1"/>
  <c r="T50" i="7"/>
  <c r="T51" i="7"/>
  <c r="T49" i="7"/>
  <c r="T44" i="7"/>
  <c r="C20" i="54" l="1"/>
  <c r="C19" i="54"/>
  <c r="C18" i="54"/>
  <c r="AC17" i="56"/>
  <c r="AC38" i="56"/>
  <c r="AC37" i="56"/>
  <c r="AC36" i="56"/>
  <c r="AC35" i="56"/>
  <c r="AC34" i="56"/>
  <c r="AC33" i="56"/>
  <c r="AC28" i="56"/>
  <c r="AC27" i="56"/>
  <c r="AC26" i="56"/>
  <c r="AC25" i="56"/>
  <c r="AC24" i="56"/>
  <c r="AC16" i="56"/>
  <c r="AC15" i="56"/>
  <c r="AC14" i="56"/>
  <c r="AC13" i="56"/>
  <c r="AC12" i="56"/>
  <c r="AC11" i="56"/>
  <c r="AC39" i="56" l="1"/>
  <c r="AC29" i="56"/>
  <c r="AC44" i="56"/>
  <c r="AC45" i="56"/>
  <c r="E8" i="15" l="1"/>
  <c r="K46" i="61"/>
  <c r="M46" i="61" s="1"/>
  <c r="K45" i="61"/>
  <c r="M45" i="61" s="1"/>
  <c r="M43" i="61"/>
  <c r="M41" i="61"/>
  <c r="K40" i="61"/>
  <c r="M40" i="61" s="1"/>
  <c r="K39" i="61"/>
  <c r="M39" i="61" s="1"/>
  <c r="K38" i="61"/>
  <c r="M38" i="61" s="1"/>
  <c r="K37" i="61"/>
  <c r="M37" i="61" s="1"/>
  <c r="K36" i="61"/>
  <c r="M36" i="61" s="1"/>
  <c r="K35" i="61"/>
  <c r="M35" i="61" s="1"/>
  <c r="K34" i="61"/>
  <c r="M34" i="61" s="1"/>
  <c r="M33" i="61"/>
  <c r="M32" i="61"/>
  <c r="K30" i="61"/>
  <c r="M30" i="61" s="1"/>
  <c r="K29" i="61"/>
  <c r="M29" i="61" s="1"/>
  <c r="K28" i="61"/>
  <c r="M28" i="61" s="1"/>
  <c r="K27" i="61"/>
  <c r="M27" i="61" s="1"/>
  <c r="K25" i="61"/>
  <c r="M25" i="61" s="1"/>
  <c r="K24" i="61"/>
  <c r="M24" i="61" s="1"/>
  <c r="K23" i="61"/>
  <c r="M23" i="61" s="1"/>
  <c r="K22" i="61"/>
  <c r="M22" i="61" s="1"/>
  <c r="K20" i="61"/>
  <c r="M20" i="61" s="1"/>
  <c r="K19" i="61"/>
  <c r="M19" i="61" s="1"/>
  <c r="K18" i="61"/>
  <c r="M18" i="61" s="1"/>
  <c r="K17" i="61"/>
  <c r="M17" i="61" s="1"/>
  <c r="K16" i="61"/>
  <c r="M16" i="61" s="1"/>
  <c r="K15" i="61"/>
  <c r="M15" i="61" s="1"/>
  <c r="K14" i="61"/>
  <c r="M14" i="61" s="1"/>
  <c r="K13" i="61"/>
  <c r="M13" i="61" s="1"/>
  <c r="M12" i="61"/>
  <c r="O6" i="61"/>
  <c r="G6" i="61"/>
  <c r="K46" i="60"/>
  <c r="M46" i="60" s="1"/>
  <c r="K45" i="60"/>
  <c r="M45" i="60" s="1"/>
  <c r="M43" i="60"/>
  <c r="M41" i="60"/>
  <c r="K40" i="60"/>
  <c r="M40" i="60" s="1"/>
  <c r="K39" i="60"/>
  <c r="M39" i="60" s="1"/>
  <c r="K38" i="60"/>
  <c r="M38" i="60" s="1"/>
  <c r="K37" i="60"/>
  <c r="M37" i="60" s="1"/>
  <c r="K36" i="60"/>
  <c r="M36" i="60" s="1"/>
  <c r="K35" i="60"/>
  <c r="M35" i="60" s="1"/>
  <c r="K34" i="60"/>
  <c r="M34" i="60" s="1"/>
  <c r="M33" i="60"/>
  <c r="M32" i="60"/>
  <c r="K30" i="60"/>
  <c r="M30" i="60" s="1"/>
  <c r="K29" i="60"/>
  <c r="M29" i="60" s="1"/>
  <c r="K28" i="60"/>
  <c r="M28" i="60" s="1"/>
  <c r="K27" i="60"/>
  <c r="M27" i="60" s="1"/>
  <c r="K25" i="60"/>
  <c r="M25" i="60" s="1"/>
  <c r="K24" i="60"/>
  <c r="M24" i="60" s="1"/>
  <c r="K23" i="60"/>
  <c r="M23" i="60" s="1"/>
  <c r="K22" i="60"/>
  <c r="M22" i="60" s="1"/>
  <c r="K20" i="60"/>
  <c r="M20" i="60" s="1"/>
  <c r="K19" i="60"/>
  <c r="M19" i="60" s="1"/>
  <c r="K18" i="60"/>
  <c r="M18" i="60" s="1"/>
  <c r="K17" i="60"/>
  <c r="M17" i="60" s="1"/>
  <c r="K16" i="60"/>
  <c r="M16" i="60" s="1"/>
  <c r="K15" i="60"/>
  <c r="M15" i="60" s="1"/>
  <c r="K14" i="60"/>
  <c r="M14" i="60" s="1"/>
  <c r="K13" i="60"/>
  <c r="M13" i="60" s="1"/>
  <c r="M12" i="60"/>
  <c r="O6" i="60"/>
  <c r="G6" i="60"/>
  <c r="K46" i="59"/>
  <c r="M46" i="59" s="1"/>
  <c r="K45" i="59"/>
  <c r="M45" i="59" s="1"/>
  <c r="M43" i="59"/>
  <c r="M41" i="59"/>
  <c r="K40" i="59"/>
  <c r="M40" i="59" s="1"/>
  <c r="K39" i="59"/>
  <c r="M39" i="59" s="1"/>
  <c r="K38" i="59"/>
  <c r="M38" i="59" s="1"/>
  <c r="K37" i="59"/>
  <c r="M37" i="59" s="1"/>
  <c r="K36" i="59"/>
  <c r="M36" i="59" s="1"/>
  <c r="K35" i="59"/>
  <c r="M35" i="59" s="1"/>
  <c r="K34" i="59"/>
  <c r="M34" i="59" s="1"/>
  <c r="M33" i="59"/>
  <c r="M32" i="59"/>
  <c r="K30" i="59"/>
  <c r="M30" i="59" s="1"/>
  <c r="K29" i="59"/>
  <c r="M29" i="59" s="1"/>
  <c r="K28" i="59"/>
  <c r="M28" i="59" s="1"/>
  <c r="K27" i="59"/>
  <c r="M27" i="59" s="1"/>
  <c r="K25" i="59"/>
  <c r="M25" i="59" s="1"/>
  <c r="K24" i="59"/>
  <c r="M24" i="59" s="1"/>
  <c r="K23" i="59"/>
  <c r="M23" i="59" s="1"/>
  <c r="K22" i="59"/>
  <c r="M22" i="59" s="1"/>
  <c r="K20" i="59"/>
  <c r="M20" i="59" s="1"/>
  <c r="K19" i="59"/>
  <c r="M19" i="59" s="1"/>
  <c r="K18" i="59"/>
  <c r="M18" i="59" s="1"/>
  <c r="K17" i="59"/>
  <c r="M17" i="59" s="1"/>
  <c r="K16" i="59"/>
  <c r="M16" i="59" s="1"/>
  <c r="K15" i="59"/>
  <c r="M15" i="59" s="1"/>
  <c r="K14" i="59"/>
  <c r="M14" i="59" s="1"/>
  <c r="K13" i="59"/>
  <c r="M13" i="59" s="1"/>
  <c r="M12" i="59"/>
  <c r="O6" i="59"/>
  <c r="G6" i="59"/>
  <c r="K46" i="58"/>
  <c r="M46" i="58" s="1"/>
  <c r="K45" i="58"/>
  <c r="M45" i="58" s="1"/>
  <c r="M43" i="58"/>
  <c r="M41" i="58"/>
  <c r="K40" i="58"/>
  <c r="M40" i="58" s="1"/>
  <c r="K39" i="58"/>
  <c r="M39" i="58" s="1"/>
  <c r="K38" i="58"/>
  <c r="M38" i="58" s="1"/>
  <c r="K37" i="58"/>
  <c r="M37" i="58" s="1"/>
  <c r="K36" i="58"/>
  <c r="M36" i="58" s="1"/>
  <c r="K35" i="58"/>
  <c r="M35" i="58" s="1"/>
  <c r="K34" i="58"/>
  <c r="M34" i="58" s="1"/>
  <c r="M33" i="58"/>
  <c r="M32" i="58"/>
  <c r="K30" i="58"/>
  <c r="M30" i="58" s="1"/>
  <c r="K29" i="58"/>
  <c r="M29" i="58" s="1"/>
  <c r="K28" i="58"/>
  <c r="M28" i="58" s="1"/>
  <c r="K27" i="58"/>
  <c r="M27" i="58" s="1"/>
  <c r="K25" i="58"/>
  <c r="M25" i="58" s="1"/>
  <c r="K24" i="58"/>
  <c r="M24" i="58" s="1"/>
  <c r="K23" i="58"/>
  <c r="M23" i="58" s="1"/>
  <c r="K22" i="58"/>
  <c r="M22" i="58" s="1"/>
  <c r="K20" i="58"/>
  <c r="M20" i="58" s="1"/>
  <c r="K19" i="58"/>
  <c r="M19" i="58" s="1"/>
  <c r="K18" i="58"/>
  <c r="M18" i="58" s="1"/>
  <c r="K17" i="58"/>
  <c r="M17" i="58" s="1"/>
  <c r="K16" i="58"/>
  <c r="M16" i="58" s="1"/>
  <c r="K15" i="58"/>
  <c r="M15" i="58" s="1"/>
  <c r="K14" i="58"/>
  <c r="M14" i="58" s="1"/>
  <c r="K13" i="58"/>
  <c r="M13" i="58" s="1"/>
  <c r="M12" i="58"/>
  <c r="O6" i="58"/>
  <c r="G6" i="58"/>
  <c r="M43" i="50"/>
  <c r="M42" i="58" l="1"/>
  <c r="M31" i="58"/>
  <c r="M26" i="58"/>
  <c r="M21" i="59"/>
  <c r="M47" i="60"/>
  <c r="M21" i="60"/>
  <c r="M31" i="60"/>
  <c r="M26" i="60"/>
  <c r="M47" i="61"/>
  <c r="M31" i="61"/>
  <c r="M21" i="61"/>
  <c r="M26" i="61"/>
  <c r="M42" i="61"/>
  <c r="M42" i="60"/>
  <c r="M31" i="59"/>
  <c r="M42" i="59"/>
  <c r="M47" i="59"/>
  <c r="M26" i="59"/>
  <c r="M47" i="58"/>
  <c r="M21" i="58"/>
  <c r="M48" i="59" l="1"/>
  <c r="M48" i="60"/>
  <c r="M48" i="58"/>
  <c r="M48" i="61"/>
  <c r="M41" i="50" l="1"/>
  <c r="K36" i="50"/>
  <c r="M36" i="50" s="1"/>
  <c r="K35" i="50"/>
  <c r="M32" i="50"/>
  <c r="K28" i="50"/>
  <c r="M28" i="50" s="1"/>
  <c r="M12" i="18"/>
  <c r="K29" i="50"/>
  <c r="K30" i="50"/>
  <c r="K27" i="50"/>
  <c r="M23" i="50"/>
  <c r="K24" i="50"/>
  <c r="M24" i="50" s="1"/>
  <c r="K25" i="50"/>
  <c r="M25" i="50" s="1"/>
  <c r="K22" i="50"/>
  <c r="M22" i="50" s="1"/>
  <c r="L12" i="18"/>
  <c r="M26" i="50" l="1"/>
  <c r="W38" i="56" l="1"/>
  <c r="W37" i="56"/>
  <c r="W36" i="56"/>
  <c r="W35" i="56"/>
  <c r="W34" i="56"/>
  <c r="W33" i="56"/>
  <c r="W28" i="56"/>
  <c r="W27" i="56"/>
  <c r="W26" i="56"/>
  <c r="W25" i="56"/>
  <c r="W24" i="56"/>
  <c r="W15" i="56"/>
  <c r="W12" i="56"/>
  <c r="Q38" i="56"/>
  <c r="Q37" i="56"/>
  <c r="Q36" i="56"/>
  <c r="Q35" i="56"/>
  <c r="Q34" i="56"/>
  <c r="Q33" i="56"/>
  <c r="Q28" i="56"/>
  <c r="Q27" i="56"/>
  <c r="Q26" i="56"/>
  <c r="Q25" i="56"/>
  <c r="Q24" i="56"/>
  <c r="Q12" i="56"/>
  <c r="K38" i="56"/>
  <c r="K37" i="56"/>
  <c r="K36" i="56"/>
  <c r="K35" i="56"/>
  <c r="K34" i="56"/>
  <c r="K33" i="56"/>
  <c r="K28" i="56"/>
  <c r="K27" i="56"/>
  <c r="K26" i="56"/>
  <c r="K25" i="56"/>
  <c r="K24" i="56"/>
  <c r="K12" i="56"/>
  <c r="E38" i="56"/>
  <c r="E37" i="56"/>
  <c r="E36" i="56"/>
  <c r="E35" i="56"/>
  <c r="E34" i="56"/>
  <c r="E33" i="56"/>
  <c r="M33" i="50"/>
  <c r="W17" i="56"/>
  <c r="K16" i="56"/>
  <c r="Q15" i="56"/>
  <c r="Q14" i="56"/>
  <c r="K13" i="56"/>
  <c r="W11" i="56"/>
  <c r="E28" i="56"/>
  <c r="E27" i="56"/>
  <c r="E26" i="56"/>
  <c r="E25" i="56"/>
  <c r="E24" i="56"/>
  <c r="E15" i="56"/>
  <c r="E14" i="56"/>
  <c r="N42" i="55"/>
  <c r="G42" i="55"/>
  <c r="N32" i="55"/>
  <c r="N22" i="55"/>
  <c r="G22" i="55"/>
  <c r="E8" i="9"/>
  <c r="E9" i="9"/>
  <c r="E10" i="9"/>
  <c r="E5" i="9"/>
  <c r="C215" i="54"/>
  <c r="C216" i="54"/>
  <c r="C217" i="54"/>
  <c r="C218" i="54"/>
  <c r="C214" i="54"/>
  <c r="C213" i="54"/>
  <c r="F212" i="54"/>
  <c r="C212" i="54"/>
  <c r="C207" i="54"/>
  <c r="C208" i="54"/>
  <c r="C209" i="54"/>
  <c r="C210" i="54"/>
  <c r="C206" i="54"/>
  <c r="C205" i="54"/>
  <c r="F204" i="54"/>
  <c r="C204" i="54"/>
  <c r="C199" i="54"/>
  <c r="C200" i="54"/>
  <c r="C201" i="54"/>
  <c r="C202" i="54"/>
  <c r="C198" i="54"/>
  <c r="C197" i="54"/>
  <c r="F196" i="54"/>
  <c r="C196" i="54"/>
  <c r="C186" i="54"/>
  <c r="C187" i="54"/>
  <c r="C188" i="54"/>
  <c r="C189" i="54"/>
  <c r="C190" i="54"/>
  <c r="C191" i="54"/>
  <c r="C192" i="54"/>
  <c r="C185" i="54"/>
  <c r="C184" i="54"/>
  <c r="D183" i="54"/>
  <c r="C163" i="54"/>
  <c r="C164" i="54"/>
  <c r="C165" i="54"/>
  <c r="C166" i="54"/>
  <c r="C162" i="54"/>
  <c r="C161" i="54"/>
  <c r="F160" i="54"/>
  <c r="C160" i="54"/>
  <c r="C155" i="54"/>
  <c r="C156" i="54"/>
  <c r="C157" i="54"/>
  <c r="C158" i="54"/>
  <c r="C154" i="54"/>
  <c r="C153" i="54"/>
  <c r="F152" i="54"/>
  <c r="C152" i="54"/>
  <c r="C147" i="54"/>
  <c r="C148" i="54"/>
  <c r="C149" i="54"/>
  <c r="C150" i="54"/>
  <c r="C146" i="54"/>
  <c r="C145" i="54"/>
  <c r="F144" i="54"/>
  <c r="C144" i="54"/>
  <c r="C134" i="54"/>
  <c r="C135" i="54"/>
  <c r="C136" i="54"/>
  <c r="C137" i="54"/>
  <c r="C138" i="54"/>
  <c r="C139" i="54"/>
  <c r="C140" i="54"/>
  <c r="C133" i="54"/>
  <c r="C132" i="54"/>
  <c r="D131" i="54"/>
  <c r="W39" i="56" l="1"/>
  <c r="W45" i="56" s="1"/>
  <c r="W29" i="56"/>
  <c r="Q29" i="56"/>
  <c r="Q39" i="56"/>
  <c r="K44" i="56"/>
  <c r="Q44" i="56"/>
  <c r="W44" i="56"/>
  <c r="Q45" i="56"/>
  <c r="K45" i="56"/>
  <c r="E20" i="7"/>
  <c r="Q10" i="56"/>
  <c r="AC10" i="56"/>
  <c r="AC20" i="56" s="1"/>
  <c r="Q11" i="56"/>
  <c r="E11" i="56"/>
  <c r="K11" i="56"/>
  <c r="Q13" i="56"/>
  <c r="W13" i="56"/>
  <c r="K14" i="56"/>
  <c r="W14" i="56"/>
  <c r="K15" i="56"/>
  <c r="E17" i="56"/>
  <c r="Q17" i="56"/>
  <c r="K17" i="56"/>
  <c r="W16" i="56"/>
  <c r="E16" i="56"/>
  <c r="Q16" i="56"/>
  <c r="W10" i="56"/>
  <c r="E10" i="56"/>
  <c r="K10" i="56"/>
  <c r="G32" i="55"/>
  <c r="E12" i="56"/>
  <c r="E13" i="56"/>
  <c r="E20" i="56" l="1"/>
  <c r="E43" i="56" s="1"/>
  <c r="Q20" i="56"/>
  <c r="Q43" i="56" s="1"/>
  <c r="W20" i="56"/>
  <c r="W43" i="56" s="1"/>
  <c r="K20" i="56"/>
  <c r="K43" i="56" s="1"/>
  <c r="AC43" i="56"/>
  <c r="C112" i="54"/>
  <c r="C113" i="54"/>
  <c r="C114" i="54"/>
  <c r="C115" i="54"/>
  <c r="C111" i="54"/>
  <c r="C110" i="54"/>
  <c r="F109" i="54"/>
  <c r="C109" i="54"/>
  <c r="C104" i="54" l="1"/>
  <c r="C105" i="54"/>
  <c r="C106" i="54"/>
  <c r="C107" i="54"/>
  <c r="C103" i="54"/>
  <c r="C102" i="54"/>
  <c r="F101" i="54"/>
  <c r="C101" i="54"/>
  <c r="C96" i="54"/>
  <c r="C97" i="54"/>
  <c r="C98" i="54"/>
  <c r="C99" i="54"/>
  <c r="C95" i="54"/>
  <c r="C94" i="54"/>
  <c r="F93" i="54"/>
  <c r="C93" i="54"/>
  <c r="C83" i="54"/>
  <c r="C84" i="54"/>
  <c r="C85" i="54"/>
  <c r="C86" i="54"/>
  <c r="C87" i="54"/>
  <c r="C88" i="54"/>
  <c r="C89" i="54"/>
  <c r="C82" i="54"/>
  <c r="C81" i="54"/>
  <c r="D80" i="54"/>
  <c r="C70" i="54"/>
  <c r="C71" i="54"/>
  <c r="C72" i="54"/>
  <c r="C73" i="54"/>
  <c r="C74" i="54"/>
  <c r="C75" i="54"/>
  <c r="C76" i="54"/>
  <c r="C77" i="54"/>
  <c r="C60" i="54"/>
  <c r="C61" i="54"/>
  <c r="C62" i="54"/>
  <c r="C63" i="54"/>
  <c r="C59" i="54"/>
  <c r="C58" i="54"/>
  <c r="F57" i="54"/>
  <c r="C57" i="54"/>
  <c r="C55" i="54"/>
  <c r="C52" i="54"/>
  <c r="C53" i="54"/>
  <c r="C54" i="54"/>
  <c r="C51" i="54"/>
  <c r="C50" i="54"/>
  <c r="F49" i="54"/>
  <c r="C49" i="54"/>
  <c r="C47" i="54"/>
  <c r="C46" i="54"/>
  <c r="C45" i="54"/>
  <c r="C44" i="54"/>
  <c r="C43" i="54"/>
  <c r="C42" i="54"/>
  <c r="F41" i="54"/>
  <c r="C41" i="54"/>
  <c r="C37" i="54"/>
  <c r="C36" i="54"/>
  <c r="C35" i="54"/>
  <c r="C34" i="54"/>
  <c r="C31" i="54"/>
  <c r="C32" i="54"/>
  <c r="C30" i="54"/>
  <c r="C29" i="54"/>
  <c r="C28" i="54"/>
  <c r="C27" i="54"/>
  <c r="C26" i="54"/>
  <c r="C25" i="54"/>
  <c r="C24" i="54"/>
  <c r="D23" i="54"/>
  <c r="C180" i="54"/>
  <c r="C179" i="54"/>
  <c r="C178" i="54"/>
  <c r="C177" i="54"/>
  <c r="C176" i="54"/>
  <c r="C175" i="54"/>
  <c r="C174" i="54"/>
  <c r="C173" i="54"/>
  <c r="C172" i="54"/>
  <c r="C171" i="54"/>
  <c r="C128" i="54"/>
  <c r="C127" i="54"/>
  <c r="C126" i="54"/>
  <c r="C125" i="54"/>
  <c r="C124" i="54"/>
  <c r="C123" i="54"/>
  <c r="C122" i="54"/>
  <c r="C121" i="54"/>
  <c r="C120" i="54"/>
  <c r="C119" i="54"/>
  <c r="C69" i="54"/>
  <c r="C68" i="54"/>
  <c r="C15" i="54"/>
  <c r="C14" i="54"/>
  <c r="C13" i="54"/>
  <c r="C12" i="54"/>
  <c r="C11" i="54"/>
  <c r="C10" i="54"/>
  <c r="C9" i="54"/>
  <c r="C8" i="54"/>
  <c r="C7" i="54"/>
  <c r="C6" i="54"/>
  <c r="K46" i="50" l="1"/>
  <c r="M46" i="50" s="1"/>
  <c r="K45" i="50"/>
  <c r="M45" i="50" s="1"/>
  <c r="K40" i="50"/>
  <c r="M40" i="50" s="1"/>
  <c r="K39" i="50"/>
  <c r="M39" i="50" s="1"/>
  <c r="K38" i="50"/>
  <c r="M38" i="50" s="1"/>
  <c r="K37" i="50"/>
  <c r="M37" i="50" s="1"/>
  <c r="M35" i="50"/>
  <c r="K34" i="50"/>
  <c r="M34" i="50" s="1"/>
  <c r="M30" i="50"/>
  <c r="M29" i="50"/>
  <c r="M27" i="50"/>
  <c r="K20" i="50"/>
  <c r="M20" i="50" s="1"/>
  <c r="K19" i="50"/>
  <c r="M19" i="50" s="1"/>
  <c r="K18" i="50"/>
  <c r="M18" i="50" s="1"/>
  <c r="K17" i="50"/>
  <c r="M17" i="50" s="1"/>
  <c r="K16" i="50"/>
  <c r="M16" i="50" s="1"/>
  <c r="K15" i="50"/>
  <c r="M15" i="50" s="1"/>
  <c r="K14" i="50"/>
  <c r="M14" i="50" s="1"/>
  <c r="K13" i="50"/>
  <c r="M13" i="50" s="1"/>
  <c r="O6" i="50"/>
  <c r="G6" i="50"/>
  <c r="M47" i="50" l="1"/>
  <c r="M42" i="50"/>
  <c r="M21" i="50"/>
  <c r="M31" i="50"/>
  <c r="C4" i="15" l="1"/>
  <c r="N6" i="18"/>
  <c r="F6" i="18"/>
  <c r="D27" i="9"/>
  <c r="E26" i="9"/>
  <c r="G25" i="9"/>
  <c r="D24" i="9"/>
  <c r="D23" i="9"/>
  <c r="E22" i="9"/>
  <c r="G21" i="9"/>
  <c r="D21" i="9"/>
  <c r="D20" i="9"/>
  <c r="E11" i="9"/>
  <c r="E6" i="9"/>
  <c r="M10" i="7"/>
  <c r="C11" i="7"/>
  <c r="C10" i="7"/>
  <c r="C6" i="7"/>
  <c r="I15" i="7" l="1"/>
  <c r="M9" i="50" l="1"/>
  <c r="K10" i="50"/>
  <c r="M10" i="50" s="1"/>
  <c r="M11" i="60"/>
  <c r="Q24" i="7"/>
  <c r="M11" i="50" l="1"/>
  <c r="D15" i="15" s="1"/>
  <c r="M11" i="61"/>
  <c r="M11" i="59"/>
  <c r="P6" i="7"/>
  <c r="E7" i="9"/>
  <c r="L507" i="18" l="1"/>
  <c r="E4" i="8" l="1"/>
  <c r="G26" i="4"/>
  <c r="G27" i="4"/>
  <c r="G28" i="4"/>
  <c r="G29" i="4"/>
  <c r="K29" i="4"/>
  <c r="G30" i="4"/>
  <c r="G20" i="4"/>
  <c r="G21" i="4"/>
  <c r="G22" i="4"/>
  <c r="G23" i="4"/>
  <c r="K23" i="4"/>
  <c r="G24" i="4"/>
  <c r="G14" i="4"/>
  <c r="G15" i="4"/>
  <c r="G16" i="4"/>
  <c r="G17" i="4"/>
  <c r="K17" i="4"/>
  <c r="G18" i="4"/>
  <c r="BC19" i="44" l="1"/>
  <c r="BG19" i="44" s="1"/>
  <c r="BE19" i="44"/>
  <c r="BF19" i="44"/>
  <c r="BC20" i="44"/>
  <c r="BE20" i="44"/>
  <c r="BF20" i="44"/>
  <c r="BC21" i="44"/>
  <c r="BE21" i="44"/>
  <c r="BF21" i="44"/>
  <c r="BC22" i="44"/>
  <c r="BG22" i="44" s="1"/>
  <c r="BE22" i="44"/>
  <c r="BF22" i="44"/>
  <c r="BC23" i="44"/>
  <c r="BE23" i="44"/>
  <c r="BF23" i="44"/>
  <c r="BC24" i="44"/>
  <c r="BE24" i="44"/>
  <c r="BF24" i="44"/>
  <c r="AQ19" i="44"/>
  <c r="AS19" i="44"/>
  <c r="AT19" i="44"/>
  <c r="AQ20" i="44"/>
  <c r="AU20" i="44" s="1"/>
  <c r="AS20" i="44"/>
  <c r="AT20" i="44"/>
  <c r="AQ21" i="44"/>
  <c r="AS21" i="44"/>
  <c r="AT21" i="44"/>
  <c r="AQ22" i="44"/>
  <c r="AS22" i="44"/>
  <c r="AT22" i="44"/>
  <c r="AQ23" i="44"/>
  <c r="AS23" i="44"/>
  <c r="AT23" i="44"/>
  <c r="AE19" i="44"/>
  <c r="AI19" i="44" s="1"/>
  <c r="AG19" i="44"/>
  <c r="AH19" i="44"/>
  <c r="AE20" i="44"/>
  <c r="AG20" i="44"/>
  <c r="AH20" i="44"/>
  <c r="AE21" i="44"/>
  <c r="AG21" i="44"/>
  <c r="AH21" i="44"/>
  <c r="AE22" i="44"/>
  <c r="AG22" i="44"/>
  <c r="AH22" i="44"/>
  <c r="AE23" i="44"/>
  <c r="AG23" i="44"/>
  <c r="AH23" i="44"/>
  <c r="AE24" i="44"/>
  <c r="AG24" i="44"/>
  <c r="AH24" i="44"/>
  <c r="S19" i="44"/>
  <c r="U19" i="44"/>
  <c r="V19" i="44"/>
  <c r="S20" i="44"/>
  <c r="U20" i="44"/>
  <c r="V20" i="44"/>
  <c r="S21" i="44"/>
  <c r="U21" i="44"/>
  <c r="V21" i="44"/>
  <c r="S22" i="44"/>
  <c r="U22" i="44"/>
  <c r="V22" i="44"/>
  <c r="S23" i="44"/>
  <c r="U23" i="44"/>
  <c r="V23" i="44"/>
  <c r="G19" i="44"/>
  <c r="I19" i="44"/>
  <c r="J19" i="44"/>
  <c r="G20" i="44"/>
  <c r="I20" i="44"/>
  <c r="J20" i="44"/>
  <c r="G21" i="44"/>
  <c r="I21" i="44"/>
  <c r="J21" i="44"/>
  <c r="G22" i="44"/>
  <c r="I22" i="44"/>
  <c r="J22" i="44"/>
  <c r="G23" i="44"/>
  <c r="I23" i="44"/>
  <c r="J23" i="44"/>
  <c r="D25" i="9"/>
  <c r="E16" i="9"/>
  <c r="E17" i="9"/>
  <c r="E15" i="9"/>
  <c r="E12" i="9"/>
  <c r="G12" i="4"/>
  <c r="C8" i="7"/>
  <c r="BG23" i="44" l="1"/>
  <c r="AI20" i="44"/>
  <c r="AU23" i="44"/>
  <c r="W19" i="44"/>
  <c r="AU22" i="44"/>
  <c r="W22" i="44"/>
  <c r="AI23" i="44"/>
  <c r="K22" i="44"/>
  <c r="K19" i="44"/>
  <c r="AI22" i="44"/>
  <c r="AU19" i="44"/>
  <c r="K23" i="44"/>
  <c r="W23" i="44"/>
  <c r="W20" i="44"/>
  <c r="AI24" i="44"/>
  <c r="BG21" i="44"/>
  <c r="K20" i="44"/>
  <c r="BG20" i="44"/>
  <c r="K21" i="44"/>
  <c r="AU21" i="44"/>
  <c r="AI21" i="44"/>
  <c r="BG24" i="44"/>
  <c r="W21" i="44"/>
  <c r="H56" i="4"/>
  <c r="H57" i="4"/>
  <c r="G11" i="4" l="1"/>
  <c r="G74" i="5"/>
  <c r="F74" i="5"/>
  <c r="F73" i="5"/>
  <c r="G71" i="5"/>
  <c r="F71" i="5"/>
  <c r="F70" i="5"/>
  <c r="G68" i="5"/>
  <c r="F68" i="5"/>
  <c r="F67" i="5"/>
  <c r="G65" i="5"/>
  <c r="F65" i="5"/>
  <c r="F64" i="5"/>
  <c r="G10" i="4"/>
  <c r="G8" i="4"/>
  <c r="K11" i="4"/>
  <c r="G9" i="4"/>
  <c r="H58" i="4" l="1"/>
  <c r="I23" i="7" l="1"/>
  <c r="I19" i="7"/>
  <c r="J310" i="4" l="1"/>
  <c r="J266" i="4"/>
  <c r="J222" i="4"/>
  <c r="J178" i="4"/>
  <c r="J4" i="4"/>
  <c r="L313" i="18"/>
  <c r="M313" i="18"/>
  <c r="N313" i="18"/>
  <c r="L314" i="18"/>
  <c r="M314" i="18"/>
  <c r="N314" i="18"/>
  <c r="L315" i="18"/>
  <c r="M315" i="18"/>
  <c r="N315" i="18"/>
  <c r="L316" i="18"/>
  <c r="M316" i="18"/>
  <c r="N316" i="18"/>
  <c r="L317" i="18"/>
  <c r="M317" i="18"/>
  <c r="N317" i="18"/>
  <c r="L318" i="18"/>
  <c r="M318" i="18"/>
  <c r="N318" i="18"/>
  <c r="L319" i="18"/>
  <c r="M319" i="18"/>
  <c r="N319" i="18"/>
  <c r="L320" i="18"/>
  <c r="M320" i="18"/>
  <c r="N320" i="18"/>
  <c r="L321" i="18"/>
  <c r="M321" i="18"/>
  <c r="N321" i="18"/>
  <c r="L322" i="18"/>
  <c r="M322" i="18"/>
  <c r="N322" i="18"/>
  <c r="L323" i="18"/>
  <c r="M323" i="18"/>
  <c r="N323" i="18"/>
  <c r="L324" i="18"/>
  <c r="M324" i="18"/>
  <c r="N324" i="18"/>
  <c r="L325" i="18"/>
  <c r="M325" i="18"/>
  <c r="N325" i="18"/>
  <c r="L326" i="18"/>
  <c r="M326" i="18"/>
  <c r="N326" i="18"/>
  <c r="L327" i="18"/>
  <c r="M327" i="18"/>
  <c r="N327" i="18"/>
  <c r="L328" i="18"/>
  <c r="M328" i="18"/>
  <c r="N328" i="18"/>
  <c r="L329" i="18"/>
  <c r="M329" i="18"/>
  <c r="N329" i="18"/>
  <c r="L330" i="18"/>
  <c r="M330" i="18"/>
  <c r="N330" i="18"/>
  <c r="L331" i="18"/>
  <c r="M331" i="18"/>
  <c r="N331" i="18"/>
  <c r="L332" i="18"/>
  <c r="M332" i="18"/>
  <c r="N332" i="18"/>
  <c r="L333" i="18"/>
  <c r="M333" i="18"/>
  <c r="N333" i="18"/>
  <c r="L334" i="18"/>
  <c r="M334" i="18"/>
  <c r="N334" i="18"/>
  <c r="L335" i="18"/>
  <c r="M335" i="18"/>
  <c r="N335" i="18"/>
  <c r="L336" i="18"/>
  <c r="M336" i="18"/>
  <c r="N336" i="18"/>
  <c r="L337" i="18"/>
  <c r="M337" i="18"/>
  <c r="N337" i="18"/>
  <c r="L338" i="18"/>
  <c r="M338" i="18"/>
  <c r="N338" i="18"/>
  <c r="L339" i="18"/>
  <c r="M339" i="18"/>
  <c r="N339" i="18"/>
  <c r="L340" i="18"/>
  <c r="M340" i="18"/>
  <c r="N340" i="18"/>
  <c r="L341" i="18"/>
  <c r="M341" i="18"/>
  <c r="N341" i="18"/>
  <c r="L342" i="18"/>
  <c r="M342" i="18"/>
  <c r="N342" i="18"/>
  <c r="L343" i="18"/>
  <c r="M343" i="18"/>
  <c r="N343" i="18"/>
  <c r="L344" i="18"/>
  <c r="M344" i="18"/>
  <c r="N344" i="18"/>
  <c r="L345" i="18"/>
  <c r="M345" i="18"/>
  <c r="N345" i="18"/>
  <c r="L346" i="18"/>
  <c r="M346" i="18"/>
  <c r="N346" i="18"/>
  <c r="L347" i="18"/>
  <c r="M347" i="18"/>
  <c r="N347" i="18"/>
  <c r="L348" i="18"/>
  <c r="M348" i="18"/>
  <c r="N348" i="18"/>
  <c r="L349" i="18"/>
  <c r="M349" i="18"/>
  <c r="N349" i="18"/>
  <c r="L350" i="18"/>
  <c r="M350" i="18"/>
  <c r="N350" i="18"/>
  <c r="L351" i="18"/>
  <c r="M351" i="18"/>
  <c r="N351" i="18"/>
  <c r="L352" i="18"/>
  <c r="M352" i="18"/>
  <c r="N352" i="18"/>
  <c r="L353" i="18"/>
  <c r="M353" i="18"/>
  <c r="N353" i="18"/>
  <c r="L354" i="18"/>
  <c r="M354" i="18"/>
  <c r="N354" i="18"/>
  <c r="L355" i="18"/>
  <c r="M355" i="18"/>
  <c r="N355" i="18"/>
  <c r="L356" i="18"/>
  <c r="M356" i="18"/>
  <c r="N356" i="18"/>
  <c r="L357" i="18"/>
  <c r="M357" i="18"/>
  <c r="N357" i="18"/>
  <c r="L358" i="18"/>
  <c r="M358" i="18"/>
  <c r="N358" i="18"/>
  <c r="L359" i="18"/>
  <c r="M359" i="18"/>
  <c r="N359" i="18"/>
  <c r="L360" i="18"/>
  <c r="M360" i="18"/>
  <c r="N360" i="18"/>
  <c r="L361" i="18"/>
  <c r="M361" i="18"/>
  <c r="N361" i="18"/>
  <c r="L362" i="18"/>
  <c r="M362" i="18"/>
  <c r="N362" i="18"/>
  <c r="L363" i="18"/>
  <c r="M363" i="18"/>
  <c r="N363" i="18"/>
  <c r="L364" i="18"/>
  <c r="M364" i="18"/>
  <c r="N364" i="18"/>
  <c r="L365" i="18"/>
  <c r="M365" i="18"/>
  <c r="N365" i="18"/>
  <c r="L366" i="18"/>
  <c r="M366" i="18"/>
  <c r="N366" i="18"/>
  <c r="L367" i="18"/>
  <c r="M367" i="18"/>
  <c r="N367" i="18"/>
  <c r="L368" i="18"/>
  <c r="M368" i="18"/>
  <c r="N368" i="18"/>
  <c r="L369" i="18"/>
  <c r="M369" i="18"/>
  <c r="N369" i="18"/>
  <c r="L370" i="18"/>
  <c r="M370" i="18"/>
  <c r="N370" i="18"/>
  <c r="L371" i="18"/>
  <c r="M371" i="18"/>
  <c r="N371" i="18"/>
  <c r="L372" i="18"/>
  <c r="M372" i="18"/>
  <c r="N372" i="18"/>
  <c r="L373" i="18"/>
  <c r="M373" i="18"/>
  <c r="N373" i="18"/>
  <c r="L374" i="18"/>
  <c r="M374" i="18"/>
  <c r="N374" i="18"/>
  <c r="L375" i="18"/>
  <c r="M375" i="18"/>
  <c r="N375" i="18"/>
  <c r="L376" i="18"/>
  <c r="M376" i="18"/>
  <c r="N376" i="18"/>
  <c r="L377" i="18"/>
  <c r="M377" i="18"/>
  <c r="N377" i="18"/>
  <c r="L378" i="18"/>
  <c r="M378" i="18"/>
  <c r="N378" i="18"/>
  <c r="L379" i="18"/>
  <c r="M379" i="18"/>
  <c r="N379" i="18"/>
  <c r="L380" i="18"/>
  <c r="M380" i="18"/>
  <c r="N380" i="18"/>
  <c r="L381" i="18"/>
  <c r="M381" i="18"/>
  <c r="N381" i="18"/>
  <c r="L382" i="18"/>
  <c r="M382" i="18"/>
  <c r="N382" i="18"/>
  <c r="L383" i="18"/>
  <c r="M383" i="18"/>
  <c r="N383" i="18"/>
  <c r="L384" i="18"/>
  <c r="M384" i="18"/>
  <c r="N384" i="18"/>
  <c r="L385" i="18"/>
  <c r="M385" i="18"/>
  <c r="N385" i="18"/>
  <c r="L386" i="18"/>
  <c r="M386" i="18"/>
  <c r="N386" i="18"/>
  <c r="L387" i="18"/>
  <c r="M387" i="18"/>
  <c r="N387" i="18"/>
  <c r="L388" i="18"/>
  <c r="M388" i="18"/>
  <c r="N388" i="18"/>
  <c r="L389" i="18"/>
  <c r="M389" i="18"/>
  <c r="N389" i="18"/>
  <c r="L390" i="18"/>
  <c r="M390" i="18"/>
  <c r="N390" i="18"/>
  <c r="L391" i="18"/>
  <c r="M391" i="18"/>
  <c r="N391" i="18"/>
  <c r="L392" i="18"/>
  <c r="M392" i="18"/>
  <c r="N392" i="18"/>
  <c r="L393" i="18"/>
  <c r="M393" i="18"/>
  <c r="N393" i="18"/>
  <c r="L394" i="18"/>
  <c r="M394" i="18"/>
  <c r="N394" i="18"/>
  <c r="L395" i="18"/>
  <c r="M395" i="18"/>
  <c r="N395" i="18"/>
  <c r="L396" i="18"/>
  <c r="M396" i="18"/>
  <c r="N396" i="18"/>
  <c r="L397" i="18"/>
  <c r="M397" i="18"/>
  <c r="N397" i="18"/>
  <c r="L398" i="18"/>
  <c r="M398" i="18"/>
  <c r="N398" i="18"/>
  <c r="L399" i="18"/>
  <c r="M399" i="18"/>
  <c r="N399" i="18"/>
  <c r="L400" i="18"/>
  <c r="M400" i="18"/>
  <c r="N400" i="18"/>
  <c r="L401" i="18"/>
  <c r="M401" i="18"/>
  <c r="N401" i="18"/>
  <c r="L402" i="18"/>
  <c r="M402" i="18"/>
  <c r="N402" i="18"/>
  <c r="L403" i="18"/>
  <c r="M403" i="18"/>
  <c r="N403" i="18"/>
  <c r="L404" i="18"/>
  <c r="M404" i="18"/>
  <c r="N404" i="18"/>
  <c r="L405" i="18"/>
  <c r="M405" i="18"/>
  <c r="N405" i="18"/>
  <c r="L406" i="18"/>
  <c r="M406" i="18"/>
  <c r="N406" i="18"/>
  <c r="L407" i="18"/>
  <c r="M407" i="18"/>
  <c r="N407" i="18"/>
  <c r="L408" i="18"/>
  <c r="M408" i="18"/>
  <c r="N408" i="18"/>
  <c r="L409" i="18"/>
  <c r="M409" i="18"/>
  <c r="N409" i="18"/>
  <c r="L410" i="18"/>
  <c r="M410" i="18"/>
  <c r="N410" i="18"/>
  <c r="L411" i="18"/>
  <c r="M411" i="18"/>
  <c r="N411" i="18"/>
  <c r="L412" i="18"/>
  <c r="M412" i="18"/>
  <c r="N412" i="18"/>
  <c r="L413" i="18"/>
  <c r="M413" i="18"/>
  <c r="N413" i="18"/>
  <c r="L414" i="18"/>
  <c r="M414" i="18"/>
  <c r="N414" i="18"/>
  <c r="L415" i="18"/>
  <c r="M415" i="18"/>
  <c r="N415" i="18"/>
  <c r="L416" i="18"/>
  <c r="M416" i="18"/>
  <c r="N416" i="18"/>
  <c r="L417" i="18"/>
  <c r="M417" i="18"/>
  <c r="N417" i="18"/>
  <c r="L418" i="18"/>
  <c r="M418" i="18"/>
  <c r="N418" i="18"/>
  <c r="L419" i="18"/>
  <c r="M419" i="18"/>
  <c r="N419" i="18"/>
  <c r="L420" i="18"/>
  <c r="M420" i="18"/>
  <c r="N420" i="18"/>
  <c r="L421" i="18"/>
  <c r="M421" i="18"/>
  <c r="N421" i="18"/>
  <c r="L422" i="18"/>
  <c r="M422" i="18"/>
  <c r="N422" i="18"/>
  <c r="L423" i="18"/>
  <c r="M423" i="18"/>
  <c r="N423" i="18"/>
  <c r="L424" i="18"/>
  <c r="M424" i="18"/>
  <c r="N424" i="18"/>
  <c r="L425" i="18"/>
  <c r="M425" i="18"/>
  <c r="N425" i="18"/>
  <c r="L426" i="18"/>
  <c r="M426" i="18"/>
  <c r="N426" i="18"/>
  <c r="L427" i="18"/>
  <c r="M427" i="18"/>
  <c r="N427" i="18"/>
  <c r="L428" i="18"/>
  <c r="M428" i="18"/>
  <c r="N428" i="18"/>
  <c r="L429" i="18"/>
  <c r="M429" i="18"/>
  <c r="N429" i="18"/>
  <c r="L430" i="18"/>
  <c r="M430" i="18"/>
  <c r="N430" i="18"/>
  <c r="L431" i="18"/>
  <c r="M431" i="18"/>
  <c r="N431" i="18"/>
  <c r="L432" i="18"/>
  <c r="M432" i="18"/>
  <c r="N432" i="18"/>
  <c r="L433" i="18"/>
  <c r="M433" i="18"/>
  <c r="N433" i="18"/>
  <c r="L434" i="18"/>
  <c r="M434" i="18"/>
  <c r="N434" i="18"/>
  <c r="L435" i="18"/>
  <c r="M435" i="18"/>
  <c r="N435" i="18"/>
  <c r="L436" i="18"/>
  <c r="M436" i="18"/>
  <c r="N436" i="18"/>
  <c r="L437" i="18"/>
  <c r="M437" i="18"/>
  <c r="N437" i="18"/>
  <c r="L438" i="18"/>
  <c r="M438" i="18"/>
  <c r="N438" i="18"/>
  <c r="L439" i="18"/>
  <c r="M439" i="18"/>
  <c r="N439" i="18"/>
  <c r="L440" i="18"/>
  <c r="M440" i="18"/>
  <c r="N440" i="18"/>
  <c r="L441" i="18"/>
  <c r="M441" i="18"/>
  <c r="N441" i="18"/>
  <c r="L442" i="18"/>
  <c r="M442" i="18"/>
  <c r="N442" i="18"/>
  <c r="L443" i="18"/>
  <c r="M443" i="18"/>
  <c r="N443" i="18"/>
  <c r="L444" i="18"/>
  <c r="M444" i="18"/>
  <c r="N444" i="18"/>
  <c r="L445" i="18"/>
  <c r="M445" i="18"/>
  <c r="N445" i="18"/>
  <c r="L446" i="18"/>
  <c r="M446" i="18"/>
  <c r="N446" i="18"/>
  <c r="L447" i="18"/>
  <c r="M447" i="18"/>
  <c r="N447" i="18"/>
  <c r="L448" i="18"/>
  <c r="M448" i="18"/>
  <c r="N448" i="18"/>
  <c r="L449" i="18"/>
  <c r="M449" i="18"/>
  <c r="N449" i="18"/>
  <c r="L450" i="18"/>
  <c r="M450" i="18"/>
  <c r="N450" i="18"/>
  <c r="L451" i="18"/>
  <c r="M451" i="18"/>
  <c r="N451" i="18"/>
  <c r="L452" i="18"/>
  <c r="M452" i="18"/>
  <c r="N452" i="18"/>
  <c r="L453" i="18"/>
  <c r="M453" i="18"/>
  <c r="N453" i="18"/>
  <c r="L454" i="18"/>
  <c r="M454" i="18"/>
  <c r="N454" i="18"/>
  <c r="L455" i="18"/>
  <c r="M455" i="18"/>
  <c r="N455" i="18"/>
  <c r="L456" i="18"/>
  <c r="M456" i="18"/>
  <c r="N456" i="18"/>
  <c r="L457" i="18"/>
  <c r="M457" i="18"/>
  <c r="N457" i="18"/>
  <c r="L458" i="18"/>
  <c r="M458" i="18"/>
  <c r="N458" i="18"/>
  <c r="L459" i="18"/>
  <c r="M459" i="18"/>
  <c r="N459" i="18"/>
  <c r="L460" i="18"/>
  <c r="M460" i="18"/>
  <c r="N460" i="18"/>
  <c r="L461" i="18"/>
  <c r="M461" i="18"/>
  <c r="N461" i="18"/>
  <c r="L462" i="18"/>
  <c r="M462" i="18"/>
  <c r="N462" i="18"/>
  <c r="L463" i="18"/>
  <c r="M463" i="18"/>
  <c r="N463" i="18"/>
  <c r="L464" i="18"/>
  <c r="M464" i="18"/>
  <c r="N464" i="18"/>
  <c r="L465" i="18"/>
  <c r="M465" i="18"/>
  <c r="N465" i="18"/>
  <c r="L466" i="18"/>
  <c r="M466" i="18"/>
  <c r="N466" i="18"/>
  <c r="L467" i="18"/>
  <c r="M467" i="18"/>
  <c r="N467" i="18"/>
  <c r="L468" i="18"/>
  <c r="M468" i="18"/>
  <c r="N468" i="18"/>
  <c r="L469" i="18"/>
  <c r="M469" i="18"/>
  <c r="N469" i="18"/>
  <c r="L470" i="18"/>
  <c r="M470" i="18"/>
  <c r="N470" i="18"/>
  <c r="L471" i="18"/>
  <c r="M471" i="18"/>
  <c r="N471" i="18"/>
  <c r="L472" i="18"/>
  <c r="M472" i="18"/>
  <c r="N472" i="18"/>
  <c r="L473" i="18"/>
  <c r="M473" i="18"/>
  <c r="N473" i="18"/>
  <c r="L474" i="18"/>
  <c r="M474" i="18"/>
  <c r="N474" i="18"/>
  <c r="L475" i="18"/>
  <c r="M475" i="18"/>
  <c r="N475" i="18"/>
  <c r="L476" i="18"/>
  <c r="M476" i="18"/>
  <c r="N476" i="18"/>
  <c r="L477" i="18"/>
  <c r="M477" i="18"/>
  <c r="N477" i="18"/>
  <c r="L478" i="18"/>
  <c r="M478" i="18"/>
  <c r="N478" i="18"/>
  <c r="L479" i="18"/>
  <c r="M479" i="18"/>
  <c r="N479" i="18"/>
  <c r="L480" i="18"/>
  <c r="M480" i="18"/>
  <c r="N480" i="18"/>
  <c r="L481" i="18"/>
  <c r="M481" i="18"/>
  <c r="N481" i="18"/>
  <c r="L482" i="18"/>
  <c r="M482" i="18"/>
  <c r="N482" i="18"/>
  <c r="L483" i="18"/>
  <c r="M483" i="18"/>
  <c r="N483" i="18"/>
  <c r="L484" i="18"/>
  <c r="M484" i="18"/>
  <c r="N484" i="18"/>
  <c r="L485" i="18"/>
  <c r="M485" i="18"/>
  <c r="N485" i="18"/>
  <c r="L486" i="18"/>
  <c r="M486" i="18"/>
  <c r="N486" i="18"/>
  <c r="L487" i="18"/>
  <c r="M487" i="18"/>
  <c r="N487" i="18"/>
  <c r="L488" i="18"/>
  <c r="M488" i="18"/>
  <c r="N488" i="18"/>
  <c r="L489" i="18"/>
  <c r="M489" i="18"/>
  <c r="N489" i="18"/>
  <c r="L490" i="18"/>
  <c r="M490" i="18"/>
  <c r="N490" i="18"/>
  <c r="L491" i="18"/>
  <c r="M491" i="18"/>
  <c r="N491" i="18"/>
  <c r="L492" i="18"/>
  <c r="M492" i="18"/>
  <c r="N492" i="18"/>
  <c r="L493" i="18"/>
  <c r="M493" i="18"/>
  <c r="N493" i="18"/>
  <c r="L494" i="18"/>
  <c r="M494" i="18"/>
  <c r="N494" i="18"/>
  <c r="L495" i="18"/>
  <c r="M495" i="18"/>
  <c r="N495" i="18"/>
  <c r="L496" i="18"/>
  <c r="M496" i="18"/>
  <c r="N496" i="18"/>
  <c r="L497" i="18"/>
  <c r="M497" i="18"/>
  <c r="N497" i="18"/>
  <c r="L498" i="18"/>
  <c r="M498" i="18"/>
  <c r="N498" i="18"/>
  <c r="L499" i="18"/>
  <c r="M499" i="18"/>
  <c r="N499" i="18"/>
  <c r="L500" i="18"/>
  <c r="M500" i="18"/>
  <c r="N500" i="18"/>
  <c r="L501" i="18"/>
  <c r="M501" i="18"/>
  <c r="N501" i="18"/>
  <c r="L502" i="18"/>
  <c r="M502" i="18"/>
  <c r="N502" i="18"/>
  <c r="L503" i="18"/>
  <c r="M503" i="18"/>
  <c r="N503" i="18"/>
  <c r="L504" i="18"/>
  <c r="M504" i="18"/>
  <c r="N504" i="18"/>
  <c r="L505" i="18"/>
  <c r="M505" i="18"/>
  <c r="N505" i="18"/>
  <c r="L506" i="18"/>
  <c r="M506" i="18"/>
  <c r="N506" i="18"/>
  <c r="M507" i="18"/>
  <c r="N507" i="18"/>
  <c r="L508" i="18"/>
  <c r="M508" i="18"/>
  <c r="N508" i="18"/>
  <c r="L509" i="18"/>
  <c r="M509" i="18"/>
  <c r="N509" i="18"/>
  <c r="L510" i="18"/>
  <c r="M510" i="18"/>
  <c r="N510" i="18"/>
  <c r="L511" i="18"/>
  <c r="M511" i="18"/>
  <c r="N511" i="18"/>
  <c r="O450" i="18" l="1"/>
  <c r="O414" i="18"/>
  <c r="O378" i="18"/>
  <c r="O342" i="18"/>
  <c r="O486" i="18"/>
  <c r="O387" i="18"/>
  <c r="O351" i="18"/>
  <c r="O315" i="18"/>
  <c r="O477" i="18"/>
  <c r="O441" i="18"/>
  <c r="O405" i="18"/>
  <c r="O369" i="18"/>
  <c r="O333" i="18"/>
  <c r="O495" i="18"/>
  <c r="O423" i="18"/>
  <c r="O459" i="18"/>
  <c r="O507" i="18"/>
  <c r="O468" i="18"/>
  <c r="O432" i="18"/>
  <c r="O396" i="18"/>
  <c r="O360" i="18"/>
  <c r="O324" i="18"/>
  <c r="O494" i="18"/>
  <c r="O492" i="18"/>
  <c r="O484" i="18"/>
  <c r="O480" i="18"/>
  <c r="O448" i="18"/>
  <c r="O444" i="18"/>
  <c r="O440" i="18"/>
  <c r="O438" i="18"/>
  <c r="O430" i="18"/>
  <c r="O426" i="18"/>
  <c r="O394" i="18"/>
  <c r="O390" i="18"/>
  <c r="O386" i="18"/>
  <c r="O372" i="18"/>
  <c r="O340" i="18"/>
  <c r="O338" i="18"/>
  <c r="O336" i="18"/>
  <c r="O504" i="18"/>
  <c r="O367" i="18"/>
  <c r="O363" i="18"/>
  <c r="O330" i="18"/>
  <c r="O318" i="18"/>
  <c r="O332" i="18"/>
  <c r="O475" i="18"/>
  <c r="O471" i="18"/>
  <c r="O467" i="18"/>
  <c r="O465" i="18"/>
  <c r="O457" i="18"/>
  <c r="O453" i="18"/>
  <c r="O421" i="18"/>
  <c r="O417" i="18"/>
  <c r="O413" i="18"/>
  <c r="O411" i="18"/>
  <c r="O403" i="18"/>
  <c r="O399" i="18"/>
  <c r="O357" i="18"/>
  <c r="O359" i="18"/>
  <c r="O349" i="18"/>
  <c r="O347" i="18"/>
  <c r="O345" i="18"/>
  <c r="O502" i="18"/>
  <c r="O498" i="18"/>
  <c r="O384" i="18"/>
  <c r="O376" i="18"/>
  <c r="O366" i="18"/>
  <c r="O339" i="18"/>
  <c r="O322" i="18"/>
  <c r="O320" i="18"/>
  <c r="O503" i="18"/>
  <c r="O501" i="18"/>
  <c r="O476" i="18"/>
  <c r="O474" i="18"/>
  <c r="O449" i="18"/>
  <c r="O447" i="18"/>
  <c r="O422" i="18"/>
  <c r="O420" i="18"/>
  <c r="O395" i="18"/>
  <c r="O393" i="18"/>
  <c r="O368" i="18"/>
  <c r="O341" i="18"/>
  <c r="O327" i="18"/>
  <c r="O493" i="18"/>
  <c r="O466" i="18"/>
  <c r="O462" i="18"/>
  <c r="O439" i="18"/>
  <c r="O435" i="18"/>
  <c r="O412" i="18"/>
  <c r="O408" i="18"/>
  <c r="O385" i="18"/>
  <c r="O381" i="18"/>
  <c r="O375" i="18"/>
  <c r="O358" i="18"/>
  <c r="O354" i="18"/>
  <c r="O348" i="18"/>
  <c r="O331" i="18"/>
  <c r="O329" i="18"/>
  <c r="O321" i="18"/>
  <c r="O489" i="18"/>
  <c r="O510" i="18"/>
  <c r="O485" i="18"/>
  <c r="O483" i="18"/>
  <c r="O458" i="18"/>
  <c r="O456" i="18"/>
  <c r="O431" i="18"/>
  <c r="O429" i="18"/>
  <c r="O404" i="18"/>
  <c r="O402" i="18"/>
  <c r="O377" i="18"/>
  <c r="O350" i="18"/>
  <c r="O323" i="18"/>
  <c r="O313" i="18"/>
  <c r="O511" i="18"/>
  <c r="O509" i="18"/>
  <c r="O500" i="18"/>
  <c r="O491" i="18"/>
  <c r="O482" i="18"/>
  <c r="O473" i="18"/>
  <c r="O464" i="18"/>
  <c r="O455" i="18"/>
  <c r="O446" i="18"/>
  <c r="O437" i="18"/>
  <c r="O428" i="18"/>
  <c r="O419" i="18"/>
  <c r="O410" i="18"/>
  <c r="O401" i="18"/>
  <c r="O392" i="18"/>
  <c r="O383" i="18"/>
  <c r="O374" i="18"/>
  <c r="O365" i="18"/>
  <c r="O356" i="18"/>
  <c r="O505" i="18"/>
  <c r="O496" i="18"/>
  <c r="O487" i="18"/>
  <c r="O478" i="18"/>
  <c r="O469" i="18"/>
  <c r="O460" i="18"/>
  <c r="O451" i="18"/>
  <c r="O442" i="18"/>
  <c r="O433" i="18"/>
  <c r="O424" i="18"/>
  <c r="O415" i="18"/>
  <c r="O406" i="18"/>
  <c r="O397" i="18"/>
  <c r="O388" i="18"/>
  <c r="O379" i="18"/>
  <c r="O370" i="18"/>
  <c r="O361" i="18"/>
  <c r="O352" i="18"/>
  <c r="O343" i="18"/>
  <c r="O334" i="18"/>
  <c r="O325" i="18"/>
  <c r="O316" i="18"/>
  <c r="O314" i="18"/>
  <c r="O508" i="18"/>
  <c r="O499" i="18"/>
  <c r="O490" i="18"/>
  <c r="O481" i="18"/>
  <c r="O472" i="18"/>
  <c r="O463" i="18"/>
  <c r="O454" i="18"/>
  <c r="O445" i="18"/>
  <c r="O436" i="18"/>
  <c r="O427" i="18"/>
  <c r="O418" i="18"/>
  <c r="O409" i="18"/>
  <c r="O400" i="18"/>
  <c r="O391" i="18"/>
  <c r="O382" i="18"/>
  <c r="O373" i="18"/>
  <c r="O364" i="18"/>
  <c r="O355" i="18"/>
  <c r="O346" i="18"/>
  <c r="O337" i="18"/>
  <c r="O328" i="18"/>
  <c r="O319" i="18"/>
  <c r="O506" i="18"/>
  <c r="O497" i="18"/>
  <c r="O488" i="18"/>
  <c r="O479" i="18"/>
  <c r="O470" i="18"/>
  <c r="O461" i="18"/>
  <c r="O452" i="18"/>
  <c r="O443" i="18"/>
  <c r="O434" i="18"/>
  <c r="O425" i="18"/>
  <c r="O416" i="18"/>
  <c r="O407" i="18"/>
  <c r="O398" i="18"/>
  <c r="O389" i="18"/>
  <c r="O380" i="18"/>
  <c r="O371" i="18"/>
  <c r="O362" i="18"/>
  <c r="O353" i="18"/>
  <c r="O344" i="18"/>
  <c r="O335" i="18"/>
  <c r="O326" i="18"/>
  <c r="O317" i="18"/>
  <c r="BF73" i="44" l="1"/>
  <c r="BE73" i="44"/>
  <c r="BC73" i="44"/>
  <c r="BF72" i="44"/>
  <c r="BE72" i="44"/>
  <c r="BC72" i="44"/>
  <c r="BF71" i="44"/>
  <c r="BE71" i="44"/>
  <c r="BC71" i="44"/>
  <c r="BF70" i="44"/>
  <c r="BE70" i="44"/>
  <c r="BC70" i="44"/>
  <c r="BF69" i="44"/>
  <c r="BE69" i="44"/>
  <c r="BC69" i="44"/>
  <c r="BF68" i="44"/>
  <c r="BE68" i="44"/>
  <c r="BC68" i="44"/>
  <c r="BF67" i="44"/>
  <c r="BE67" i="44"/>
  <c r="BC67" i="44"/>
  <c r="BF66" i="44"/>
  <c r="BE66" i="44"/>
  <c r="BC66" i="44"/>
  <c r="BF65" i="44"/>
  <c r="BE65" i="44"/>
  <c r="BC65" i="44"/>
  <c r="BF64" i="44"/>
  <c r="BE64" i="44"/>
  <c r="BC64" i="44"/>
  <c r="BF62" i="44"/>
  <c r="BE62" i="44"/>
  <c r="BG62" i="44" s="1"/>
  <c r="BC62" i="44"/>
  <c r="BF61" i="44"/>
  <c r="BE61" i="44"/>
  <c r="BC61" i="44"/>
  <c r="BG61" i="44" s="1"/>
  <c r="BF60" i="44"/>
  <c r="BE60" i="44"/>
  <c r="BC60" i="44"/>
  <c r="BF59" i="44"/>
  <c r="BE59" i="44"/>
  <c r="BC59" i="44"/>
  <c r="BF58" i="44"/>
  <c r="BE58" i="44"/>
  <c r="BC58" i="44"/>
  <c r="BF57" i="44"/>
  <c r="BE57" i="44"/>
  <c r="BC57" i="44"/>
  <c r="BF56" i="44"/>
  <c r="BE56" i="44"/>
  <c r="BC56" i="44"/>
  <c r="BF55" i="44"/>
  <c r="BE55" i="44"/>
  <c r="BC55" i="44"/>
  <c r="BF54" i="44"/>
  <c r="BE54" i="44"/>
  <c r="BC54" i="44"/>
  <c r="BF53" i="44"/>
  <c r="BE53" i="44"/>
  <c r="BC53" i="44"/>
  <c r="BF51" i="44"/>
  <c r="BE51" i="44"/>
  <c r="BC51" i="44"/>
  <c r="BF50" i="44"/>
  <c r="BE50" i="44"/>
  <c r="BC50" i="44"/>
  <c r="BG50" i="44" s="1"/>
  <c r="BF49" i="44"/>
  <c r="BE49" i="44"/>
  <c r="BC49" i="44"/>
  <c r="BF48" i="44"/>
  <c r="BE48" i="44"/>
  <c r="BC48" i="44"/>
  <c r="BF47" i="44"/>
  <c r="BE47" i="44"/>
  <c r="BC47" i="44"/>
  <c r="BF46" i="44"/>
  <c r="BE46" i="44"/>
  <c r="BC46" i="44"/>
  <c r="BF45" i="44"/>
  <c r="BE45" i="44"/>
  <c r="BC45" i="44"/>
  <c r="BF44" i="44"/>
  <c r="BE44" i="44"/>
  <c r="BC44" i="44"/>
  <c r="BF43" i="44"/>
  <c r="BE43" i="44"/>
  <c r="BC43" i="44"/>
  <c r="BF42" i="44"/>
  <c r="BE42" i="44"/>
  <c r="BC42" i="44"/>
  <c r="BF40" i="44"/>
  <c r="BE40" i="44"/>
  <c r="BC40" i="44"/>
  <c r="BF39" i="44"/>
  <c r="BE39" i="44"/>
  <c r="BC39" i="44"/>
  <c r="BF38" i="44"/>
  <c r="BE38" i="44"/>
  <c r="BC38" i="44"/>
  <c r="BF37" i="44"/>
  <c r="BE37" i="44"/>
  <c r="BC37" i="44"/>
  <c r="BG37" i="44" s="1"/>
  <c r="BF36" i="44"/>
  <c r="BE36" i="44"/>
  <c r="BC36" i="44"/>
  <c r="BF35" i="44"/>
  <c r="BE35" i="44"/>
  <c r="BC35" i="44"/>
  <c r="BF34" i="44"/>
  <c r="BE34" i="44"/>
  <c r="BC34" i="44"/>
  <c r="BF33" i="44"/>
  <c r="BE33" i="44"/>
  <c r="BC33" i="44"/>
  <c r="BF32" i="44"/>
  <c r="BE32" i="44"/>
  <c r="BC32" i="44"/>
  <c r="BF31" i="44"/>
  <c r="BE31" i="44"/>
  <c r="BC31" i="44"/>
  <c r="BF29" i="44"/>
  <c r="BE29" i="44"/>
  <c r="BC29" i="44"/>
  <c r="BF28" i="44"/>
  <c r="BE28" i="44"/>
  <c r="BC28" i="44"/>
  <c r="BG28" i="44" s="1"/>
  <c r="BF27" i="44"/>
  <c r="BE27" i="44"/>
  <c r="BC27" i="44"/>
  <c r="BF26" i="44"/>
  <c r="BE26" i="44"/>
  <c r="BC26" i="44"/>
  <c r="BG26" i="44" s="1"/>
  <c r="BF25" i="44"/>
  <c r="BE25" i="44"/>
  <c r="BC25" i="44"/>
  <c r="BF18" i="44"/>
  <c r="BE18" i="44"/>
  <c r="BC18" i="44"/>
  <c r="BF17" i="44"/>
  <c r="BE17" i="44"/>
  <c r="BC17" i="44"/>
  <c r="BF16" i="44"/>
  <c r="BE16" i="44"/>
  <c r="BC16" i="44"/>
  <c r="BF15" i="44"/>
  <c r="BE15" i="44"/>
  <c r="BC15" i="44"/>
  <c r="AT73" i="44"/>
  <c r="AS73" i="44"/>
  <c r="AQ73" i="44"/>
  <c r="AT72" i="44"/>
  <c r="AS72" i="44"/>
  <c r="AQ72" i="44"/>
  <c r="AT71" i="44"/>
  <c r="AS71" i="44"/>
  <c r="AQ71" i="44"/>
  <c r="AT70" i="44"/>
  <c r="AS70" i="44"/>
  <c r="AQ70" i="44"/>
  <c r="AT69" i="44"/>
  <c r="AS69" i="44"/>
  <c r="AQ69" i="44"/>
  <c r="AT68" i="44"/>
  <c r="AS68" i="44"/>
  <c r="AQ68" i="44"/>
  <c r="AT67" i="44"/>
  <c r="AS67" i="44"/>
  <c r="AQ67" i="44"/>
  <c r="AT66" i="44"/>
  <c r="AS66" i="44"/>
  <c r="AQ66" i="44"/>
  <c r="AT65" i="44"/>
  <c r="AS65" i="44"/>
  <c r="AQ65" i="44"/>
  <c r="AT64" i="44"/>
  <c r="AS64" i="44"/>
  <c r="AQ64" i="44"/>
  <c r="AT62" i="44"/>
  <c r="AS62" i="44"/>
  <c r="AQ62" i="44"/>
  <c r="AT61" i="44"/>
  <c r="AS61" i="44"/>
  <c r="AQ61" i="44"/>
  <c r="AT60" i="44"/>
  <c r="AS60" i="44"/>
  <c r="AQ60" i="44"/>
  <c r="AT59" i="44"/>
  <c r="AS59" i="44"/>
  <c r="AQ59" i="44"/>
  <c r="AT58" i="44"/>
  <c r="AS58" i="44"/>
  <c r="AQ58" i="44"/>
  <c r="AT57" i="44"/>
  <c r="AS57" i="44"/>
  <c r="AQ57" i="44"/>
  <c r="AT56" i="44"/>
  <c r="AS56" i="44"/>
  <c r="AQ56" i="44"/>
  <c r="AT55" i="44"/>
  <c r="AS55" i="44"/>
  <c r="AQ55" i="44"/>
  <c r="AT54" i="44"/>
  <c r="AS54" i="44"/>
  <c r="AQ54" i="44"/>
  <c r="AT53" i="44"/>
  <c r="AS53" i="44"/>
  <c r="AQ53" i="44"/>
  <c r="AT51" i="44"/>
  <c r="AS51" i="44"/>
  <c r="AQ51" i="44"/>
  <c r="AT50" i="44"/>
  <c r="AS50" i="44"/>
  <c r="AQ50" i="44"/>
  <c r="AT49" i="44"/>
  <c r="AS49" i="44"/>
  <c r="AQ49" i="44"/>
  <c r="AT48" i="44"/>
  <c r="AS48" i="44"/>
  <c r="AQ48" i="44"/>
  <c r="AT47" i="44"/>
  <c r="AS47" i="44"/>
  <c r="AQ47" i="44"/>
  <c r="AT46" i="44"/>
  <c r="AS46" i="44"/>
  <c r="AQ46" i="44"/>
  <c r="AT45" i="44"/>
  <c r="AS45" i="44"/>
  <c r="AQ45" i="44"/>
  <c r="AT44" i="44"/>
  <c r="AS44" i="44"/>
  <c r="AQ44" i="44"/>
  <c r="AT43" i="44"/>
  <c r="AS43" i="44"/>
  <c r="AQ43" i="44"/>
  <c r="AT42" i="44"/>
  <c r="AS42" i="44"/>
  <c r="AQ42" i="44"/>
  <c r="AT40" i="44"/>
  <c r="AS40" i="44"/>
  <c r="AQ40" i="44"/>
  <c r="AT39" i="44"/>
  <c r="AS39" i="44"/>
  <c r="AQ39" i="44"/>
  <c r="AT38" i="44"/>
  <c r="AS38" i="44"/>
  <c r="AQ38" i="44"/>
  <c r="AT37" i="44"/>
  <c r="AS37" i="44"/>
  <c r="AQ37" i="44"/>
  <c r="AT36" i="44"/>
  <c r="AS36" i="44"/>
  <c r="AQ36" i="44"/>
  <c r="AT35" i="44"/>
  <c r="AS35" i="44"/>
  <c r="AQ35" i="44"/>
  <c r="AT34" i="44"/>
  <c r="AS34" i="44"/>
  <c r="AQ34" i="44"/>
  <c r="AT33" i="44"/>
  <c r="AS33" i="44"/>
  <c r="AQ33" i="44"/>
  <c r="AT32" i="44"/>
  <c r="AS32" i="44"/>
  <c r="AQ32" i="44"/>
  <c r="AT31" i="44"/>
  <c r="AS31" i="44"/>
  <c r="AQ31" i="44"/>
  <c r="AT29" i="44"/>
  <c r="AS29" i="44"/>
  <c r="AQ29" i="44"/>
  <c r="AT28" i="44"/>
  <c r="AS28" i="44"/>
  <c r="AQ28" i="44"/>
  <c r="AT27" i="44"/>
  <c r="AS27" i="44"/>
  <c r="AQ27" i="44"/>
  <c r="AT26" i="44"/>
  <c r="AS26" i="44"/>
  <c r="AQ26" i="44"/>
  <c r="AT25" i="44"/>
  <c r="AS25" i="44"/>
  <c r="AQ25" i="44"/>
  <c r="AT24" i="44"/>
  <c r="AS24" i="44"/>
  <c r="AQ24" i="44"/>
  <c r="AT18" i="44"/>
  <c r="AS18" i="44"/>
  <c r="AQ18" i="44"/>
  <c r="AT17" i="44"/>
  <c r="AS17" i="44"/>
  <c r="AQ17" i="44"/>
  <c r="AT16" i="44"/>
  <c r="AS16" i="44"/>
  <c r="AQ16" i="44"/>
  <c r="AT15" i="44"/>
  <c r="AS15" i="44"/>
  <c r="AQ15" i="44"/>
  <c r="AH73" i="44"/>
  <c r="AG73" i="44"/>
  <c r="AE73" i="44"/>
  <c r="AH72" i="44"/>
  <c r="AG72" i="44"/>
  <c r="AE72" i="44"/>
  <c r="AH71" i="44"/>
  <c r="AG71" i="44"/>
  <c r="AE71" i="44"/>
  <c r="AH70" i="44"/>
  <c r="AG70" i="44"/>
  <c r="AE70" i="44"/>
  <c r="AH69" i="44"/>
  <c r="AG69" i="44"/>
  <c r="AE69" i="44"/>
  <c r="AH68" i="44"/>
  <c r="AG68" i="44"/>
  <c r="AE68" i="44"/>
  <c r="AI68" i="44" s="1"/>
  <c r="AH67" i="44"/>
  <c r="AG67" i="44"/>
  <c r="AE67" i="44"/>
  <c r="AH66" i="44"/>
  <c r="AG66" i="44"/>
  <c r="AE66" i="44"/>
  <c r="AH65" i="44"/>
  <c r="AG65" i="44"/>
  <c r="AE65" i="44"/>
  <c r="AH64" i="44"/>
  <c r="AG64" i="44"/>
  <c r="AE64" i="44"/>
  <c r="AH62" i="44"/>
  <c r="AG62" i="44"/>
  <c r="AE62" i="44"/>
  <c r="AH61" i="44"/>
  <c r="AG61" i="44"/>
  <c r="AE61" i="44"/>
  <c r="AH60" i="44"/>
  <c r="AG60" i="44"/>
  <c r="AE60" i="44"/>
  <c r="AH59" i="44"/>
  <c r="AG59" i="44"/>
  <c r="AE59" i="44"/>
  <c r="AH58" i="44"/>
  <c r="AG58" i="44"/>
  <c r="AE58" i="44"/>
  <c r="AH57" i="44"/>
  <c r="AG57" i="44"/>
  <c r="AE57" i="44"/>
  <c r="AH56" i="44"/>
  <c r="AG56" i="44"/>
  <c r="AE56" i="44"/>
  <c r="AH55" i="44"/>
  <c r="AG55" i="44"/>
  <c r="AE55" i="44"/>
  <c r="AH54" i="44"/>
  <c r="AG54" i="44"/>
  <c r="AE54" i="44"/>
  <c r="AH53" i="44"/>
  <c r="AG53" i="44"/>
  <c r="AE53" i="44"/>
  <c r="AH51" i="44"/>
  <c r="AG51" i="44"/>
  <c r="AE51" i="44"/>
  <c r="AH50" i="44"/>
  <c r="AG50" i="44"/>
  <c r="AE50" i="44"/>
  <c r="AH49" i="44"/>
  <c r="AG49" i="44"/>
  <c r="AE49" i="44"/>
  <c r="AH48" i="44"/>
  <c r="AG48" i="44"/>
  <c r="AE48" i="44"/>
  <c r="AH47" i="44"/>
  <c r="AG47" i="44"/>
  <c r="AE47" i="44"/>
  <c r="AH46" i="44"/>
  <c r="AG46" i="44"/>
  <c r="AE46" i="44"/>
  <c r="AH45" i="44"/>
  <c r="AG45" i="44"/>
  <c r="AE45" i="44"/>
  <c r="AH44" i="44"/>
  <c r="AG44" i="44"/>
  <c r="AE44" i="44"/>
  <c r="AH43" i="44"/>
  <c r="AG43" i="44"/>
  <c r="AE43" i="44"/>
  <c r="AH42" i="44"/>
  <c r="AG42" i="44"/>
  <c r="AE42" i="44"/>
  <c r="AH40" i="44"/>
  <c r="AG40" i="44"/>
  <c r="AE40" i="44"/>
  <c r="AH39" i="44"/>
  <c r="AG39" i="44"/>
  <c r="AE39" i="44"/>
  <c r="AH38" i="44"/>
  <c r="AG38" i="44"/>
  <c r="AE38" i="44"/>
  <c r="AH37" i="44"/>
  <c r="AG37" i="44"/>
  <c r="AE37" i="44"/>
  <c r="AH36" i="44"/>
  <c r="AG36" i="44"/>
  <c r="AE36" i="44"/>
  <c r="AH35" i="44"/>
  <c r="AG35" i="44"/>
  <c r="AE35" i="44"/>
  <c r="AH34" i="44"/>
  <c r="AG34" i="44"/>
  <c r="AE34" i="44"/>
  <c r="AH33" i="44"/>
  <c r="AG33" i="44"/>
  <c r="AE33" i="44"/>
  <c r="AH32" i="44"/>
  <c r="AG32" i="44"/>
  <c r="AE32" i="44"/>
  <c r="AH31" i="44"/>
  <c r="AG31" i="44"/>
  <c r="AE31" i="44"/>
  <c r="AH29" i="44"/>
  <c r="AG29" i="44"/>
  <c r="AE29" i="44"/>
  <c r="AH28" i="44"/>
  <c r="AG28" i="44"/>
  <c r="AE28" i="44"/>
  <c r="AH27" i="44"/>
  <c r="AG27" i="44"/>
  <c r="AE27" i="44"/>
  <c r="AH26" i="44"/>
  <c r="AG26" i="44"/>
  <c r="AE26" i="44"/>
  <c r="AH25" i="44"/>
  <c r="AG25" i="44"/>
  <c r="AE25" i="44"/>
  <c r="AH18" i="44"/>
  <c r="AG18" i="44"/>
  <c r="AE18" i="44"/>
  <c r="AH17" i="44"/>
  <c r="AG17" i="44"/>
  <c r="AE17" i="44"/>
  <c r="AH16" i="44"/>
  <c r="AG16" i="44"/>
  <c r="AE16" i="44"/>
  <c r="AH15" i="44"/>
  <c r="AG15" i="44"/>
  <c r="AE15" i="44"/>
  <c r="V73" i="44"/>
  <c r="U73" i="44"/>
  <c r="S73" i="44"/>
  <c r="V72" i="44"/>
  <c r="U72" i="44"/>
  <c r="S72" i="44"/>
  <c r="V71" i="44"/>
  <c r="U71" i="44"/>
  <c r="S71" i="44"/>
  <c r="V70" i="44"/>
  <c r="U70" i="44"/>
  <c r="S70" i="44"/>
  <c r="V69" i="44"/>
  <c r="U69" i="44"/>
  <c r="S69" i="44"/>
  <c r="W69" i="44" s="1"/>
  <c r="V68" i="44"/>
  <c r="U68" i="44"/>
  <c r="S68" i="44"/>
  <c r="V67" i="44"/>
  <c r="U67" i="44"/>
  <c r="S67" i="44"/>
  <c r="V66" i="44"/>
  <c r="U66" i="44"/>
  <c r="S66" i="44"/>
  <c r="V65" i="44"/>
  <c r="U65" i="44"/>
  <c r="S65" i="44"/>
  <c r="V64" i="44"/>
  <c r="U64" i="44"/>
  <c r="S64" i="44"/>
  <c r="V62" i="44"/>
  <c r="U62" i="44"/>
  <c r="S62" i="44"/>
  <c r="V61" i="44"/>
  <c r="U61" i="44"/>
  <c r="S61" i="44"/>
  <c r="V60" i="44"/>
  <c r="U60" i="44"/>
  <c r="S60" i="44"/>
  <c r="V59" i="44"/>
  <c r="U59" i="44"/>
  <c r="S59" i="44"/>
  <c r="V58" i="44"/>
  <c r="U58" i="44"/>
  <c r="S58" i="44"/>
  <c r="V57" i="44"/>
  <c r="U57" i="44"/>
  <c r="S57" i="44"/>
  <c r="V56" i="44"/>
  <c r="U56" i="44"/>
  <c r="S56" i="44"/>
  <c r="V55" i="44"/>
  <c r="U55" i="44"/>
  <c r="S55" i="44"/>
  <c r="V54" i="44"/>
  <c r="U54" i="44"/>
  <c r="S54" i="44"/>
  <c r="V53" i="44"/>
  <c r="U53" i="44"/>
  <c r="S53" i="44"/>
  <c r="V51" i="44"/>
  <c r="U51" i="44"/>
  <c r="S51" i="44"/>
  <c r="V50" i="44"/>
  <c r="U50" i="44"/>
  <c r="S50" i="44"/>
  <c r="V49" i="44"/>
  <c r="U49" i="44"/>
  <c r="S49" i="44"/>
  <c r="V48" i="44"/>
  <c r="U48" i="44"/>
  <c r="S48" i="44"/>
  <c r="V47" i="44"/>
  <c r="U47" i="44"/>
  <c r="S47" i="44"/>
  <c r="V46" i="44"/>
  <c r="U46" i="44"/>
  <c r="S46" i="44"/>
  <c r="V45" i="44"/>
  <c r="U45" i="44"/>
  <c r="S45" i="44"/>
  <c r="V44" i="44"/>
  <c r="U44" i="44"/>
  <c r="S44" i="44"/>
  <c r="V43" i="44"/>
  <c r="U43" i="44"/>
  <c r="S43" i="44"/>
  <c r="V42" i="44"/>
  <c r="U42" i="44"/>
  <c r="S42" i="44"/>
  <c r="V40" i="44"/>
  <c r="U40" i="44"/>
  <c r="S40" i="44"/>
  <c r="V39" i="44"/>
  <c r="U39" i="44"/>
  <c r="S39" i="44"/>
  <c r="V38" i="44"/>
  <c r="U38" i="44"/>
  <c r="S38" i="44"/>
  <c r="V37" i="44"/>
  <c r="U37" i="44"/>
  <c r="S37" i="44"/>
  <c r="V36" i="44"/>
  <c r="U36" i="44"/>
  <c r="S36" i="44"/>
  <c r="V35" i="44"/>
  <c r="U35" i="44"/>
  <c r="S35" i="44"/>
  <c r="V34" i="44"/>
  <c r="U34" i="44"/>
  <c r="S34" i="44"/>
  <c r="V33" i="44"/>
  <c r="U33" i="44"/>
  <c r="S33" i="44"/>
  <c r="V32" i="44"/>
  <c r="U32" i="44"/>
  <c r="S32" i="44"/>
  <c r="V31" i="44"/>
  <c r="U31" i="44"/>
  <c r="S31" i="44"/>
  <c r="V29" i="44"/>
  <c r="U29" i="44"/>
  <c r="S29" i="44"/>
  <c r="V28" i="44"/>
  <c r="U28" i="44"/>
  <c r="S28" i="44"/>
  <c r="V27" i="44"/>
  <c r="U27" i="44"/>
  <c r="S27" i="44"/>
  <c r="V26" i="44"/>
  <c r="U26" i="44"/>
  <c r="S26" i="44"/>
  <c r="V25" i="44"/>
  <c r="U25" i="44"/>
  <c r="S25" i="44"/>
  <c r="V24" i="44"/>
  <c r="U24" i="44"/>
  <c r="S24" i="44"/>
  <c r="V18" i="44"/>
  <c r="U18" i="44"/>
  <c r="S18" i="44"/>
  <c r="V17" i="44"/>
  <c r="U17" i="44"/>
  <c r="S17" i="44"/>
  <c r="V16" i="44"/>
  <c r="U16" i="44"/>
  <c r="S16" i="44"/>
  <c r="V15" i="44"/>
  <c r="U15" i="44"/>
  <c r="S15" i="44"/>
  <c r="J73" i="44"/>
  <c r="I73" i="44"/>
  <c r="G73" i="44"/>
  <c r="J72" i="44"/>
  <c r="I72" i="44"/>
  <c r="G72" i="44"/>
  <c r="J71" i="44"/>
  <c r="I71" i="44"/>
  <c r="G71" i="44"/>
  <c r="K71" i="44" s="1"/>
  <c r="J70" i="44"/>
  <c r="I70" i="44"/>
  <c r="G70" i="44"/>
  <c r="J69" i="44"/>
  <c r="I69" i="44"/>
  <c r="G69" i="44"/>
  <c r="J68" i="44"/>
  <c r="I68" i="44"/>
  <c r="G68" i="44"/>
  <c r="J67" i="44"/>
  <c r="I67" i="44"/>
  <c r="G67" i="44"/>
  <c r="J66" i="44"/>
  <c r="I66" i="44"/>
  <c r="G66" i="44"/>
  <c r="J65" i="44"/>
  <c r="I65" i="44"/>
  <c r="G65" i="44"/>
  <c r="J64" i="44"/>
  <c r="I64" i="44"/>
  <c r="G64" i="44"/>
  <c r="J62" i="44"/>
  <c r="I62" i="44"/>
  <c r="G62" i="44"/>
  <c r="J61" i="44"/>
  <c r="I61" i="44"/>
  <c r="G61" i="44"/>
  <c r="J60" i="44"/>
  <c r="I60" i="44"/>
  <c r="G60" i="44"/>
  <c r="J59" i="44"/>
  <c r="I59" i="44"/>
  <c r="G59" i="44"/>
  <c r="J58" i="44"/>
  <c r="I58" i="44"/>
  <c r="G58" i="44"/>
  <c r="J57" i="44"/>
  <c r="I57" i="44"/>
  <c r="G57" i="44"/>
  <c r="J56" i="44"/>
  <c r="I56" i="44"/>
  <c r="G56" i="44"/>
  <c r="J55" i="44"/>
  <c r="I55" i="44"/>
  <c r="G55" i="44"/>
  <c r="J54" i="44"/>
  <c r="I54" i="44"/>
  <c r="G54" i="44"/>
  <c r="K54" i="44" s="1"/>
  <c r="J53" i="44"/>
  <c r="I53" i="44"/>
  <c r="G53" i="44"/>
  <c r="J51" i="44"/>
  <c r="I51" i="44"/>
  <c r="G51" i="44"/>
  <c r="J50" i="44"/>
  <c r="I50" i="44"/>
  <c r="G50" i="44"/>
  <c r="J49" i="44"/>
  <c r="I49" i="44"/>
  <c r="G49" i="44"/>
  <c r="J48" i="44"/>
  <c r="I48" i="44"/>
  <c r="G48" i="44"/>
  <c r="J47" i="44"/>
  <c r="I47" i="44"/>
  <c r="G47" i="44"/>
  <c r="J46" i="44"/>
  <c r="I46" i="44"/>
  <c r="G46" i="44"/>
  <c r="J45" i="44"/>
  <c r="I45" i="44"/>
  <c r="G45" i="44"/>
  <c r="J44" i="44"/>
  <c r="I44" i="44"/>
  <c r="G44" i="44"/>
  <c r="J43" i="44"/>
  <c r="I43" i="44"/>
  <c r="G43" i="44"/>
  <c r="J42" i="44"/>
  <c r="I42" i="44"/>
  <c r="G42" i="44"/>
  <c r="J40" i="44"/>
  <c r="I40" i="44"/>
  <c r="G40" i="44"/>
  <c r="J39" i="44"/>
  <c r="I39" i="44"/>
  <c r="G39" i="44"/>
  <c r="J38" i="44"/>
  <c r="I38" i="44"/>
  <c r="G38" i="44"/>
  <c r="J37" i="44"/>
  <c r="I37" i="44"/>
  <c r="G37" i="44"/>
  <c r="J36" i="44"/>
  <c r="I36" i="44"/>
  <c r="G36" i="44"/>
  <c r="J35" i="44"/>
  <c r="I35" i="44"/>
  <c r="G35" i="44"/>
  <c r="J34" i="44"/>
  <c r="I34" i="44"/>
  <c r="G34" i="44"/>
  <c r="J33" i="44"/>
  <c r="I33" i="44"/>
  <c r="G33" i="44"/>
  <c r="J32" i="44"/>
  <c r="I32" i="44"/>
  <c r="G32" i="44"/>
  <c r="J31" i="44"/>
  <c r="I31" i="44"/>
  <c r="G31" i="44"/>
  <c r="BG47" i="44" l="1"/>
  <c r="K37" i="44"/>
  <c r="AI51" i="44"/>
  <c r="BG39" i="44"/>
  <c r="W65" i="44"/>
  <c r="W73" i="44"/>
  <c r="BG35" i="44"/>
  <c r="K40" i="44"/>
  <c r="K49" i="44"/>
  <c r="K58" i="44"/>
  <c r="K67" i="44"/>
  <c r="AU35" i="44"/>
  <c r="AU33" i="44"/>
  <c r="AI47" i="44"/>
  <c r="AU39" i="44"/>
  <c r="K31" i="44"/>
  <c r="K35" i="44"/>
  <c r="AI49" i="44"/>
  <c r="K47" i="44"/>
  <c r="K65" i="44"/>
  <c r="K73" i="44"/>
  <c r="W71" i="44"/>
  <c r="AU59" i="44"/>
  <c r="BG17" i="44"/>
  <c r="BG49" i="44"/>
  <c r="AI73" i="44"/>
  <c r="K43" i="44"/>
  <c r="K51" i="44"/>
  <c r="K60" i="44"/>
  <c r="U30" i="44"/>
  <c r="W32" i="44"/>
  <c r="W58" i="44"/>
  <c r="W67" i="44"/>
  <c r="AU37" i="44"/>
  <c r="BG45" i="44"/>
  <c r="AI60" i="44"/>
  <c r="AQ30" i="44"/>
  <c r="AU61" i="44"/>
  <c r="AI54" i="44"/>
  <c r="K38" i="44"/>
  <c r="AI31" i="44"/>
  <c r="AI33" i="44"/>
  <c r="AI39" i="44"/>
  <c r="AS30" i="44"/>
  <c r="AS41" i="44"/>
  <c r="BG36" i="44"/>
  <c r="BG56" i="44"/>
  <c r="AU62" i="44"/>
  <c r="BG16" i="44"/>
  <c r="BG44" i="44"/>
  <c r="W37" i="44"/>
  <c r="BE63" i="44"/>
  <c r="K46" i="44"/>
  <c r="K48" i="44"/>
  <c r="K50" i="44"/>
  <c r="K53" i="44"/>
  <c r="K57" i="44"/>
  <c r="K59" i="44"/>
  <c r="K61" i="44"/>
  <c r="K64" i="44"/>
  <c r="AU56" i="44"/>
  <c r="AU60" i="44"/>
  <c r="BG48" i="44"/>
  <c r="K32" i="44"/>
  <c r="K66" i="44"/>
  <c r="K68" i="44"/>
  <c r="K72" i="44"/>
  <c r="W15" i="44"/>
  <c r="W17" i="44"/>
  <c r="W24" i="44"/>
  <c r="W55" i="44"/>
  <c r="W61" i="44"/>
  <c r="W64" i="44"/>
  <c r="W66" i="44"/>
  <c r="W68" i="44"/>
  <c r="W70" i="44"/>
  <c r="W72" i="44"/>
  <c r="AI42" i="44"/>
  <c r="AI50" i="44"/>
  <c r="AU32" i="44"/>
  <c r="BG25" i="44"/>
  <c r="BG29" i="44"/>
  <c r="BG32" i="44"/>
  <c r="BG38" i="44"/>
  <c r="BG55" i="44"/>
  <c r="AI59" i="44"/>
  <c r="BG59" i="44"/>
  <c r="K39" i="44"/>
  <c r="K42" i="44"/>
  <c r="W36" i="44"/>
  <c r="AI34" i="44"/>
  <c r="AI40" i="44"/>
  <c r="BG33" i="44"/>
  <c r="BG42" i="44"/>
  <c r="BG51" i="44"/>
  <c r="BG58" i="44"/>
  <c r="BG73" i="44"/>
  <c r="BG65" i="44"/>
  <c r="BG68" i="44"/>
  <c r="BG70" i="44"/>
  <c r="BG67" i="44"/>
  <c r="BG71" i="44"/>
  <c r="BG66" i="44"/>
  <c r="BC41" i="44"/>
  <c r="BG40" i="44"/>
  <c r="BG46" i="44"/>
  <c r="BG57" i="44"/>
  <c r="BG69" i="44"/>
  <c r="BG18" i="44"/>
  <c r="BC52" i="44"/>
  <c r="BG53" i="44"/>
  <c r="BE52" i="44"/>
  <c r="BC63" i="44"/>
  <c r="BG64" i="44"/>
  <c r="BC30" i="44"/>
  <c r="BG27" i="44"/>
  <c r="BE30" i="44"/>
  <c r="BE41" i="44"/>
  <c r="BG34" i="44"/>
  <c r="BG60" i="44"/>
  <c r="BG72" i="44"/>
  <c r="AQ52" i="44"/>
  <c r="AU53" i="44"/>
  <c r="AU55" i="44"/>
  <c r="AU34" i="44"/>
  <c r="AU36" i="44"/>
  <c r="AU38" i="44"/>
  <c r="AU58" i="44"/>
  <c r="AI17" i="44"/>
  <c r="AI26" i="44"/>
  <c r="AI28" i="44"/>
  <c r="AI45" i="44"/>
  <c r="AI56" i="44"/>
  <c r="AI58" i="44"/>
  <c r="AI37" i="44"/>
  <c r="AI62" i="44"/>
  <c r="AI65" i="44"/>
  <c r="AI67" i="44"/>
  <c r="AI25" i="44"/>
  <c r="AI29" i="44"/>
  <c r="AI48" i="44"/>
  <c r="AI55" i="44"/>
  <c r="AI57" i="44"/>
  <c r="AI71" i="44"/>
  <c r="AI36" i="44"/>
  <c r="AI64" i="44"/>
  <c r="W16" i="44"/>
  <c r="W18" i="44"/>
  <c r="W25" i="44"/>
  <c r="W27" i="44"/>
  <c r="W29" i="44"/>
  <c r="W38" i="44"/>
  <c r="W43" i="44"/>
  <c r="W45" i="44"/>
  <c r="W47" i="44"/>
  <c r="W49" i="44"/>
  <c r="W51" i="44"/>
  <c r="S63" i="44"/>
  <c r="W59" i="44"/>
  <c r="W26" i="44"/>
  <c r="W28" i="44"/>
  <c r="S41" i="44"/>
  <c r="W35" i="44"/>
  <c r="W44" i="44"/>
  <c r="W46" i="44"/>
  <c r="W48" i="44"/>
  <c r="W50" i="44"/>
  <c r="W60" i="44"/>
  <c r="AU16" i="44"/>
  <c r="AU18" i="44"/>
  <c r="AU25" i="44"/>
  <c r="AU27" i="44"/>
  <c r="AU29" i="44"/>
  <c r="AU40" i="44"/>
  <c r="AU43" i="44"/>
  <c r="AU45" i="44"/>
  <c r="AU47" i="44"/>
  <c r="AU49" i="44"/>
  <c r="AU51" i="44"/>
  <c r="AU57" i="44"/>
  <c r="AU65" i="44"/>
  <c r="AU67" i="44"/>
  <c r="AU69" i="44"/>
  <c r="AU71" i="44"/>
  <c r="AU73" i="44"/>
  <c r="AS52" i="44"/>
  <c r="AS63" i="44"/>
  <c r="AQ63" i="44"/>
  <c r="AU17" i="44"/>
  <c r="AU24" i="44"/>
  <c r="AU26" i="44"/>
  <c r="AU28" i="44"/>
  <c r="AQ41" i="44"/>
  <c r="AU44" i="44"/>
  <c r="AU46" i="44"/>
  <c r="AU48" i="44"/>
  <c r="AU50" i="44"/>
  <c r="AU64" i="44"/>
  <c r="AU66" i="44"/>
  <c r="AU68" i="44"/>
  <c r="AU70" i="44"/>
  <c r="AU72" i="44"/>
  <c r="K34" i="44"/>
  <c r="K44" i="44"/>
  <c r="K56" i="44"/>
  <c r="K70" i="44"/>
  <c r="K36" i="44"/>
  <c r="K62" i="44"/>
  <c r="K33" i="44"/>
  <c r="K45" i="44"/>
  <c r="K55" i="44"/>
  <c r="K69" i="44"/>
  <c r="U41" i="44"/>
  <c r="W40" i="44"/>
  <c r="U52" i="44"/>
  <c r="W54" i="44"/>
  <c r="W33" i="44"/>
  <c r="W56" i="44"/>
  <c r="S52" i="44"/>
  <c r="W39" i="44"/>
  <c r="W53" i="44"/>
  <c r="W62" i="44"/>
  <c r="W34" i="44"/>
  <c r="W57" i="44"/>
  <c r="AE41" i="44"/>
  <c r="AE52" i="44"/>
  <c r="AI61" i="44"/>
  <c r="AI69" i="44"/>
  <c r="AE30" i="44"/>
  <c r="AG41" i="44"/>
  <c r="AG52" i="44"/>
  <c r="AG63" i="44"/>
  <c r="AI16" i="44"/>
  <c r="AI66" i="44"/>
  <c r="AG30" i="44"/>
  <c r="AI18" i="44"/>
  <c r="AI38" i="44"/>
  <c r="AI44" i="44"/>
  <c r="AI53" i="44"/>
  <c r="AI70" i="44"/>
  <c r="AI27" i="44"/>
  <c r="AI35" i="44"/>
  <c r="AI46" i="44"/>
  <c r="AE63" i="44"/>
  <c r="AI72" i="44"/>
  <c r="BG15" i="44"/>
  <c r="BG43" i="44"/>
  <c r="BG31" i="44"/>
  <c r="BG54" i="44"/>
  <c r="AU15" i="44"/>
  <c r="AU31" i="44"/>
  <c r="AU54" i="44"/>
  <c r="AU42" i="44"/>
  <c r="AI32" i="44"/>
  <c r="AI15" i="44"/>
  <c r="AI43" i="44"/>
  <c r="U63" i="44"/>
  <c r="S30" i="44"/>
  <c r="W31" i="44"/>
  <c r="W42" i="44"/>
  <c r="W30" i="44" l="1"/>
  <c r="BG63" i="44"/>
  <c r="AU41" i="44"/>
  <c r="AI41" i="44"/>
  <c r="BG41" i="44"/>
  <c r="BG52" i="44"/>
  <c r="BG30" i="44"/>
  <c r="AU63" i="44"/>
  <c r="AI63" i="44"/>
  <c r="W52" i="44"/>
  <c r="W63" i="44"/>
  <c r="AU30" i="44"/>
  <c r="AU52" i="44"/>
  <c r="W41" i="44"/>
  <c r="AI52" i="44"/>
  <c r="AI30" i="44"/>
  <c r="B53" i="4" l="1"/>
  <c r="BG74" i="44" l="1"/>
  <c r="U74" i="44"/>
  <c r="AS74" i="44"/>
  <c r="AS75" i="44" s="1"/>
  <c r="W46" i="56" s="1"/>
  <c r="AU74" i="44"/>
  <c r="AG74" i="44"/>
  <c r="AI74" i="44"/>
  <c r="S74" i="44"/>
  <c r="I74" i="44"/>
  <c r="K74" i="44"/>
  <c r="I63" i="44"/>
  <c r="G63" i="44"/>
  <c r="I52" i="44"/>
  <c r="G52" i="44"/>
  <c r="I41" i="44"/>
  <c r="K41" i="44"/>
  <c r="J29" i="44"/>
  <c r="I29" i="44"/>
  <c r="G29" i="44"/>
  <c r="J28" i="44"/>
  <c r="I28" i="44"/>
  <c r="G28" i="44"/>
  <c r="J27" i="44"/>
  <c r="I27" i="44"/>
  <c r="G27" i="44"/>
  <c r="J26" i="44"/>
  <c r="I26" i="44"/>
  <c r="G26" i="44"/>
  <c r="J25" i="44"/>
  <c r="I25" i="44"/>
  <c r="G25" i="44"/>
  <c r="J24" i="44"/>
  <c r="I24" i="44"/>
  <c r="G24" i="44"/>
  <c r="J18" i="44"/>
  <c r="I18" i="44"/>
  <c r="G18" i="44"/>
  <c r="J17" i="44"/>
  <c r="I17" i="44"/>
  <c r="G17" i="44"/>
  <c r="J16" i="44"/>
  <c r="I16" i="44"/>
  <c r="G16" i="44"/>
  <c r="U75" i="44"/>
  <c r="K46" i="56" s="1"/>
  <c r="J15" i="44"/>
  <c r="I15" i="44"/>
  <c r="G15" i="44"/>
  <c r="N312" i="18"/>
  <c r="M312" i="18"/>
  <c r="L312" i="18"/>
  <c r="N311" i="18"/>
  <c r="M311" i="18"/>
  <c r="L311" i="18"/>
  <c r="N310" i="18"/>
  <c r="M310" i="18"/>
  <c r="L310" i="18"/>
  <c r="N309" i="18"/>
  <c r="M309" i="18"/>
  <c r="L309" i="18"/>
  <c r="N308" i="18"/>
  <c r="M308" i="18"/>
  <c r="L308" i="18"/>
  <c r="N307" i="18"/>
  <c r="M307" i="18"/>
  <c r="L307" i="18"/>
  <c r="N306" i="18"/>
  <c r="M306" i="18"/>
  <c r="L306" i="18"/>
  <c r="N305" i="18"/>
  <c r="M305" i="18"/>
  <c r="L305" i="18"/>
  <c r="N304" i="18"/>
  <c r="M304" i="18"/>
  <c r="L304" i="18"/>
  <c r="N303" i="18"/>
  <c r="M303" i="18"/>
  <c r="L303" i="18"/>
  <c r="N302" i="18"/>
  <c r="M302" i="18"/>
  <c r="L302" i="18"/>
  <c r="N301" i="18"/>
  <c r="M301" i="18"/>
  <c r="L301" i="18"/>
  <c r="N300" i="18"/>
  <c r="M300" i="18"/>
  <c r="L300" i="18"/>
  <c r="N299" i="18"/>
  <c r="M299" i="18"/>
  <c r="L299" i="18"/>
  <c r="N298" i="18"/>
  <c r="M298" i="18"/>
  <c r="L298" i="18"/>
  <c r="N297" i="18"/>
  <c r="M297" i="18"/>
  <c r="L297" i="18"/>
  <c r="N296" i="18"/>
  <c r="M296" i="18"/>
  <c r="L296" i="18"/>
  <c r="N295" i="18"/>
  <c r="M295" i="18"/>
  <c r="L295" i="18"/>
  <c r="N294" i="18"/>
  <c r="M294" i="18"/>
  <c r="L294" i="18"/>
  <c r="N293" i="18"/>
  <c r="M293" i="18"/>
  <c r="L293" i="18"/>
  <c r="N292" i="18"/>
  <c r="M292" i="18"/>
  <c r="L292" i="18"/>
  <c r="N291" i="18"/>
  <c r="M291" i="18"/>
  <c r="L291" i="18"/>
  <c r="N290" i="18"/>
  <c r="M290" i="18"/>
  <c r="L290" i="18"/>
  <c r="N289" i="18"/>
  <c r="M289" i="18"/>
  <c r="L289" i="18"/>
  <c r="N288" i="18"/>
  <c r="M288" i="18"/>
  <c r="L288" i="18"/>
  <c r="N287" i="18"/>
  <c r="M287" i="18"/>
  <c r="L287" i="18"/>
  <c r="N286" i="18"/>
  <c r="M286" i="18"/>
  <c r="L286" i="18"/>
  <c r="N285" i="18"/>
  <c r="M285" i="18"/>
  <c r="L285" i="18"/>
  <c r="N284" i="18"/>
  <c r="M284" i="18"/>
  <c r="L284" i="18"/>
  <c r="N283" i="18"/>
  <c r="M283" i="18"/>
  <c r="L283" i="18"/>
  <c r="N282" i="18"/>
  <c r="M282" i="18"/>
  <c r="L282" i="18"/>
  <c r="N281" i="18"/>
  <c r="M281" i="18"/>
  <c r="L281" i="18"/>
  <c r="N280" i="18"/>
  <c r="M280" i="18"/>
  <c r="L280" i="18"/>
  <c r="N279" i="18"/>
  <c r="M279" i="18"/>
  <c r="L279" i="18"/>
  <c r="N278" i="18"/>
  <c r="M278" i="18"/>
  <c r="L278" i="18"/>
  <c r="N277" i="18"/>
  <c r="M277" i="18"/>
  <c r="L277" i="18"/>
  <c r="N276" i="18"/>
  <c r="M276" i="18"/>
  <c r="L276" i="18"/>
  <c r="N275" i="18"/>
  <c r="M275" i="18"/>
  <c r="L275" i="18"/>
  <c r="N274" i="18"/>
  <c r="M274" i="18"/>
  <c r="L274" i="18"/>
  <c r="N273" i="18"/>
  <c r="M273" i="18"/>
  <c r="L273" i="18"/>
  <c r="N272" i="18"/>
  <c r="M272" i="18"/>
  <c r="L272" i="18"/>
  <c r="N271" i="18"/>
  <c r="M271" i="18"/>
  <c r="L271" i="18"/>
  <c r="N270" i="18"/>
  <c r="M270" i="18"/>
  <c r="L270" i="18"/>
  <c r="N269" i="18"/>
  <c r="M269" i="18"/>
  <c r="L269" i="18"/>
  <c r="N268" i="18"/>
  <c r="M268" i="18"/>
  <c r="L268" i="18"/>
  <c r="N267" i="18"/>
  <c r="M267" i="18"/>
  <c r="L267" i="18"/>
  <c r="N266" i="18"/>
  <c r="M266" i="18"/>
  <c r="L266" i="18"/>
  <c r="N265" i="18"/>
  <c r="M265" i="18"/>
  <c r="L265" i="18"/>
  <c r="N264" i="18"/>
  <c r="M264" i="18"/>
  <c r="L264" i="18"/>
  <c r="N263" i="18"/>
  <c r="M263" i="18"/>
  <c r="L263" i="18"/>
  <c r="N262" i="18"/>
  <c r="M262" i="18"/>
  <c r="L262" i="18"/>
  <c r="N261" i="18"/>
  <c r="M261" i="18"/>
  <c r="L261" i="18"/>
  <c r="N260" i="18"/>
  <c r="M260" i="18"/>
  <c r="L260" i="18"/>
  <c r="N259" i="18"/>
  <c r="M259" i="18"/>
  <c r="L259" i="18"/>
  <c r="N258" i="18"/>
  <c r="M258" i="18"/>
  <c r="L258" i="18"/>
  <c r="N257" i="18"/>
  <c r="M257" i="18"/>
  <c r="L257" i="18"/>
  <c r="N256" i="18"/>
  <c r="M256" i="18"/>
  <c r="L256" i="18"/>
  <c r="N255" i="18"/>
  <c r="M255" i="18"/>
  <c r="L255" i="18"/>
  <c r="N254" i="18"/>
  <c r="M254" i="18"/>
  <c r="L254" i="18"/>
  <c r="N253" i="18"/>
  <c r="M253" i="18"/>
  <c r="L253" i="18"/>
  <c r="N252" i="18"/>
  <c r="M252" i="18"/>
  <c r="L252" i="18"/>
  <c r="N251" i="18"/>
  <c r="M251" i="18"/>
  <c r="L251" i="18"/>
  <c r="N250" i="18"/>
  <c r="M250" i="18"/>
  <c r="L250" i="18"/>
  <c r="N249" i="18"/>
  <c r="M249" i="18"/>
  <c r="L249" i="18"/>
  <c r="N248" i="18"/>
  <c r="M248" i="18"/>
  <c r="L248" i="18"/>
  <c r="N247" i="18"/>
  <c r="M247" i="18"/>
  <c r="L247" i="18"/>
  <c r="N246" i="18"/>
  <c r="M246" i="18"/>
  <c r="L246" i="18"/>
  <c r="N245" i="18"/>
  <c r="M245" i="18"/>
  <c r="L245" i="18"/>
  <c r="N244" i="18"/>
  <c r="M244" i="18"/>
  <c r="L244" i="18"/>
  <c r="N243" i="18"/>
  <c r="M243" i="18"/>
  <c r="L243" i="18"/>
  <c r="N242" i="18"/>
  <c r="M242" i="18"/>
  <c r="L242" i="18"/>
  <c r="N241" i="18"/>
  <c r="M241" i="18"/>
  <c r="L241" i="18"/>
  <c r="N240" i="18"/>
  <c r="M240" i="18"/>
  <c r="L240" i="18"/>
  <c r="N239" i="18"/>
  <c r="M239" i="18"/>
  <c r="L239" i="18"/>
  <c r="N238" i="18"/>
  <c r="M238" i="18"/>
  <c r="L238" i="18"/>
  <c r="N237" i="18"/>
  <c r="M237" i="18"/>
  <c r="L237" i="18"/>
  <c r="N236" i="18"/>
  <c r="M236" i="18"/>
  <c r="L236" i="18"/>
  <c r="N235" i="18"/>
  <c r="M235" i="18"/>
  <c r="L235" i="18"/>
  <c r="N234" i="18"/>
  <c r="M234" i="18"/>
  <c r="L234" i="18"/>
  <c r="N233" i="18"/>
  <c r="M233" i="18"/>
  <c r="L233" i="18"/>
  <c r="N232" i="18"/>
  <c r="M232" i="18"/>
  <c r="L232" i="18"/>
  <c r="N231" i="18"/>
  <c r="M231" i="18"/>
  <c r="L231" i="18"/>
  <c r="N230" i="18"/>
  <c r="M230" i="18"/>
  <c r="L230" i="18"/>
  <c r="N229" i="18"/>
  <c r="M229" i="18"/>
  <c r="L229" i="18"/>
  <c r="N228" i="18"/>
  <c r="M228" i="18"/>
  <c r="L228" i="18"/>
  <c r="N227" i="18"/>
  <c r="M227" i="18"/>
  <c r="L227" i="18"/>
  <c r="N226" i="18"/>
  <c r="M226" i="18"/>
  <c r="L226" i="18"/>
  <c r="N225" i="18"/>
  <c r="M225" i="18"/>
  <c r="L225" i="18"/>
  <c r="N224" i="18"/>
  <c r="M224" i="18"/>
  <c r="L224" i="18"/>
  <c r="N223" i="18"/>
  <c r="M223" i="18"/>
  <c r="L223" i="18"/>
  <c r="N222" i="18"/>
  <c r="M222" i="18"/>
  <c r="L222" i="18"/>
  <c r="N221" i="18"/>
  <c r="M221" i="18"/>
  <c r="L221" i="18"/>
  <c r="N220" i="18"/>
  <c r="M220" i="18"/>
  <c r="L220" i="18"/>
  <c r="N219" i="18"/>
  <c r="M219" i="18"/>
  <c r="L219" i="18"/>
  <c r="N218" i="18"/>
  <c r="M218" i="18"/>
  <c r="L218" i="18"/>
  <c r="N217" i="18"/>
  <c r="M217" i="18"/>
  <c r="L217" i="18"/>
  <c r="N216" i="18"/>
  <c r="M216" i="18"/>
  <c r="L216" i="18"/>
  <c r="N215" i="18"/>
  <c r="M215" i="18"/>
  <c r="L215" i="18"/>
  <c r="N214" i="18"/>
  <c r="M214" i="18"/>
  <c r="L214" i="18"/>
  <c r="N213" i="18"/>
  <c r="M213" i="18"/>
  <c r="L213" i="18"/>
  <c r="N212" i="18"/>
  <c r="M212" i="18"/>
  <c r="L212" i="18"/>
  <c r="N211" i="18"/>
  <c r="M211" i="18"/>
  <c r="L211" i="18"/>
  <c r="N210" i="18"/>
  <c r="M210" i="18"/>
  <c r="L210" i="18"/>
  <c r="N209" i="18"/>
  <c r="M209" i="18"/>
  <c r="L209" i="18"/>
  <c r="N208" i="18"/>
  <c r="M208" i="18"/>
  <c r="L208" i="18"/>
  <c r="N207" i="18"/>
  <c r="M207" i="18"/>
  <c r="L207" i="18"/>
  <c r="N206" i="18"/>
  <c r="M206" i="18"/>
  <c r="L206" i="18"/>
  <c r="N205" i="18"/>
  <c r="M205" i="18"/>
  <c r="L205" i="18"/>
  <c r="N204" i="18"/>
  <c r="M204" i="18"/>
  <c r="L204" i="18"/>
  <c r="N203" i="18"/>
  <c r="M203" i="18"/>
  <c r="L203" i="18"/>
  <c r="N202" i="18"/>
  <c r="M202" i="18"/>
  <c r="L202" i="18"/>
  <c r="N201" i="18"/>
  <c r="M201" i="18"/>
  <c r="L201" i="18"/>
  <c r="N200" i="18"/>
  <c r="M200" i="18"/>
  <c r="L200" i="18"/>
  <c r="N199" i="18"/>
  <c r="M199" i="18"/>
  <c r="L199" i="18"/>
  <c r="N198" i="18"/>
  <c r="M198" i="18"/>
  <c r="L198" i="18"/>
  <c r="N197" i="18"/>
  <c r="M197" i="18"/>
  <c r="L197" i="18"/>
  <c r="N196" i="18"/>
  <c r="M196" i="18"/>
  <c r="L196" i="18"/>
  <c r="N195" i="18"/>
  <c r="M195" i="18"/>
  <c r="L195" i="18"/>
  <c r="N194" i="18"/>
  <c r="M194" i="18"/>
  <c r="L194" i="18"/>
  <c r="N193" i="18"/>
  <c r="M193" i="18"/>
  <c r="L193" i="18"/>
  <c r="N192" i="18"/>
  <c r="M192" i="18"/>
  <c r="L192" i="18"/>
  <c r="N191" i="18"/>
  <c r="M191" i="18"/>
  <c r="L191" i="18"/>
  <c r="N190" i="18"/>
  <c r="M190" i="18"/>
  <c r="L190" i="18"/>
  <c r="N189" i="18"/>
  <c r="M189" i="18"/>
  <c r="L189" i="18"/>
  <c r="N188" i="18"/>
  <c r="M188" i="18"/>
  <c r="L188" i="18"/>
  <c r="N187" i="18"/>
  <c r="M187" i="18"/>
  <c r="L187" i="18"/>
  <c r="N186" i="18"/>
  <c r="M186" i="18"/>
  <c r="L186" i="18"/>
  <c r="N185" i="18"/>
  <c r="M185" i="18"/>
  <c r="L185" i="18"/>
  <c r="N184" i="18"/>
  <c r="M184" i="18"/>
  <c r="L184" i="18"/>
  <c r="N183" i="18"/>
  <c r="M183" i="18"/>
  <c r="L183" i="18"/>
  <c r="N182" i="18"/>
  <c r="M182" i="18"/>
  <c r="L182" i="18"/>
  <c r="N181" i="18"/>
  <c r="M181" i="18"/>
  <c r="L181" i="18"/>
  <c r="N180" i="18"/>
  <c r="M180" i="18"/>
  <c r="L180" i="18"/>
  <c r="N179" i="18"/>
  <c r="M179" i="18"/>
  <c r="L179" i="18"/>
  <c r="N178" i="18"/>
  <c r="M178" i="18"/>
  <c r="L178" i="18"/>
  <c r="N177" i="18"/>
  <c r="M177" i="18"/>
  <c r="L177" i="18"/>
  <c r="N176" i="18"/>
  <c r="M176" i="18"/>
  <c r="L176" i="18"/>
  <c r="N175" i="18"/>
  <c r="M175" i="18"/>
  <c r="L175" i="18"/>
  <c r="N174" i="18"/>
  <c r="M174" i="18"/>
  <c r="L174" i="18"/>
  <c r="N173" i="18"/>
  <c r="M173" i="18"/>
  <c r="L173" i="18"/>
  <c r="N172" i="18"/>
  <c r="M172" i="18"/>
  <c r="L172" i="18"/>
  <c r="N171" i="18"/>
  <c r="M171" i="18"/>
  <c r="L171" i="18"/>
  <c r="N170" i="18"/>
  <c r="M170" i="18"/>
  <c r="L170" i="18"/>
  <c r="N169" i="18"/>
  <c r="M169" i="18"/>
  <c r="L169" i="18"/>
  <c r="N168" i="18"/>
  <c r="M168" i="18"/>
  <c r="L168" i="18"/>
  <c r="N167" i="18"/>
  <c r="M167" i="18"/>
  <c r="L167" i="18"/>
  <c r="N166" i="18"/>
  <c r="M166" i="18"/>
  <c r="L166" i="18"/>
  <c r="N165" i="18"/>
  <c r="M165" i="18"/>
  <c r="L165" i="18"/>
  <c r="N164" i="18"/>
  <c r="M164" i="18"/>
  <c r="L164" i="18"/>
  <c r="N163" i="18"/>
  <c r="M163" i="18"/>
  <c r="L163" i="18"/>
  <c r="N162" i="18"/>
  <c r="M162" i="18"/>
  <c r="L162" i="18"/>
  <c r="N161" i="18"/>
  <c r="M161" i="18"/>
  <c r="L161" i="18"/>
  <c r="N160" i="18"/>
  <c r="M160" i="18"/>
  <c r="L160" i="18"/>
  <c r="N159" i="18"/>
  <c r="M159" i="18"/>
  <c r="L159" i="18"/>
  <c r="N158" i="18"/>
  <c r="M158" i="18"/>
  <c r="L158" i="18"/>
  <c r="N157" i="18"/>
  <c r="M157" i="18"/>
  <c r="L157" i="18"/>
  <c r="N156" i="18"/>
  <c r="M156" i="18"/>
  <c r="L156" i="18"/>
  <c r="N155" i="18"/>
  <c r="M155" i="18"/>
  <c r="L155" i="18"/>
  <c r="N154" i="18"/>
  <c r="M154" i="18"/>
  <c r="L154" i="18"/>
  <c r="N153" i="18"/>
  <c r="M153" i="18"/>
  <c r="L153" i="18"/>
  <c r="N152" i="18"/>
  <c r="M152" i="18"/>
  <c r="L152" i="18"/>
  <c r="N151" i="18"/>
  <c r="M151" i="18"/>
  <c r="L151" i="18"/>
  <c r="N150" i="18"/>
  <c r="M150" i="18"/>
  <c r="L150" i="18"/>
  <c r="N149" i="18"/>
  <c r="M149" i="18"/>
  <c r="L149" i="18"/>
  <c r="N148" i="18"/>
  <c r="M148" i="18"/>
  <c r="L148" i="18"/>
  <c r="N147" i="18"/>
  <c r="M147" i="18"/>
  <c r="L147" i="18"/>
  <c r="N146" i="18"/>
  <c r="M146" i="18"/>
  <c r="L146" i="18"/>
  <c r="N145" i="18"/>
  <c r="M145" i="18"/>
  <c r="L145" i="18"/>
  <c r="N144" i="18"/>
  <c r="M144" i="18"/>
  <c r="L144" i="18"/>
  <c r="N143" i="18"/>
  <c r="M143" i="18"/>
  <c r="L143" i="18"/>
  <c r="N142" i="18"/>
  <c r="M142" i="18"/>
  <c r="L142" i="18"/>
  <c r="N141" i="18"/>
  <c r="M141" i="18"/>
  <c r="L141" i="18"/>
  <c r="N140" i="18"/>
  <c r="M140" i="18"/>
  <c r="L140" i="18"/>
  <c r="N139" i="18"/>
  <c r="M139" i="18"/>
  <c r="L139" i="18"/>
  <c r="N138" i="18"/>
  <c r="M138" i="18"/>
  <c r="L138" i="18"/>
  <c r="N137" i="18"/>
  <c r="M137" i="18"/>
  <c r="L137" i="18"/>
  <c r="N136" i="18"/>
  <c r="M136" i="18"/>
  <c r="L136" i="18"/>
  <c r="N135" i="18"/>
  <c r="M135" i="18"/>
  <c r="L135" i="18"/>
  <c r="N134" i="18"/>
  <c r="M134" i="18"/>
  <c r="L134" i="18"/>
  <c r="N133" i="18"/>
  <c r="M133" i="18"/>
  <c r="L133" i="18"/>
  <c r="N132" i="18"/>
  <c r="M132" i="18"/>
  <c r="L132" i="18"/>
  <c r="N131" i="18"/>
  <c r="M131" i="18"/>
  <c r="L131" i="18"/>
  <c r="N130" i="18"/>
  <c r="M130" i="18"/>
  <c r="L130" i="18"/>
  <c r="N129" i="18"/>
  <c r="M129" i="18"/>
  <c r="L129" i="18"/>
  <c r="N128" i="18"/>
  <c r="M128" i="18"/>
  <c r="L128" i="18"/>
  <c r="N127" i="18"/>
  <c r="M127" i="18"/>
  <c r="L127" i="18"/>
  <c r="N126" i="18"/>
  <c r="M126" i="18"/>
  <c r="L126" i="18"/>
  <c r="N125" i="18"/>
  <c r="M125" i="18"/>
  <c r="L125" i="18"/>
  <c r="N124" i="18"/>
  <c r="M124" i="18"/>
  <c r="L124" i="18"/>
  <c r="N123" i="18"/>
  <c r="M123" i="18"/>
  <c r="L123" i="18"/>
  <c r="N122" i="18"/>
  <c r="M122" i="18"/>
  <c r="L122" i="18"/>
  <c r="N121" i="18"/>
  <c r="M121" i="18"/>
  <c r="L121" i="18"/>
  <c r="N120" i="18"/>
  <c r="M120" i="18"/>
  <c r="L120" i="18"/>
  <c r="N119" i="18"/>
  <c r="M119" i="18"/>
  <c r="L119" i="18"/>
  <c r="N118" i="18"/>
  <c r="M118" i="18"/>
  <c r="L118" i="18"/>
  <c r="N117" i="18"/>
  <c r="M117" i="18"/>
  <c r="L117" i="18"/>
  <c r="N116" i="18"/>
  <c r="M116" i="18"/>
  <c r="L116" i="18"/>
  <c r="N115" i="18"/>
  <c r="M115" i="18"/>
  <c r="L115" i="18"/>
  <c r="N114" i="18"/>
  <c r="M114" i="18"/>
  <c r="L114" i="18"/>
  <c r="N113" i="18"/>
  <c r="M113" i="18"/>
  <c r="L113" i="18"/>
  <c r="N112" i="18"/>
  <c r="M112" i="18"/>
  <c r="L112" i="18"/>
  <c r="N111" i="18"/>
  <c r="M111" i="18"/>
  <c r="L111" i="18"/>
  <c r="N110" i="18"/>
  <c r="M110" i="18"/>
  <c r="L110" i="18"/>
  <c r="N109" i="18"/>
  <c r="M109" i="18"/>
  <c r="L109" i="18"/>
  <c r="N108" i="18"/>
  <c r="M108" i="18"/>
  <c r="L108" i="18"/>
  <c r="N107" i="18"/>
  <c r="M107" i="18"/>
  <c r="L107" i="18"/>
  <c r="N106" i="18"/>
  <c r="M106" i="18"/>
  <c r="L106" i="18"/>
  <c r="N105" i="18"/>
  <c r="M105" i="18"/>
  <c r="L105" i="18"/>
  <c r="N104" i="18"/>
  <c r="M104" i="18"/>
  <c r="L104" i="18"/>
  <c r="N103" i="18"/>
  <c r="M103" i="18"/>
  <c r="L103" i="18"/>
  <c r="N102" i="18"/>
  <c r="M102" i="18"/>
  <c r="L102" i="18"/>
  <c r="N101" i="18"/>
  <c r="M101" i="18"/>
  <c r="L101" i="18"/>
  <c r="N100" i="18"/>
  <c r="M100" i="18"/>
  <c r="L100" i="18"/>
  <c r="N99" i="18"/>
  <c r="M99" i="18"/>
  <c r="L99" i="18"/>
  <c r="N98" i="18"/>
  <c r="M98" i="18"/>
  <c r="L98" i="18"/>
  <c r="N97" i="18"/>
  <c r="M97" i="18"/>
  <c r="L97" i="18"/>
  <c r="N96" i="18"/>
  <c r="M96" i="18"/>
  <c r="L96" i="18"/>
  <c r="N95" i="18"/>
  <c r="M95" i="18"/>
  <c r="L95" i="18"/>
  <c r="N94" i="18"/>
  <c r="M94" i="18"/>
  <c r="L94" i="18"/>
  <c r="N93" i="18"/>
  <c r="M93" i="18"/>
  <c r="L93" i="18"/>
  <c r="N92" i="18"/>
  <c r="M92" i="18"/>
  <c r="L92" i="18"/>
  <c r="N91" i="18"/>
  <c r="M91" i="18"/>
  <c r="L91" i="18"/>
  <c r="N90" i="18"/>
  <c r="M90" i="18"/>
  <c r="L90" i="18"/>
  <c r="N89" i="18"/>
  <c r="M89" i="18"/>
  <c r="L89" i="18"/>
  <c r="N88" i="18"/>
  <c r="M88" i="18"/>
  <c r="L88" i="18"/>
  <c r="N87" i="18"/>
  <c r="M87" i="18"/>
  <c r="L87" i="18"/>
  <c r="N86" i="18"/>
  <c r="M86" i="18"/>
  <c r="L86" i="18"/>
  <c r="N85" i="18"/>
  <c r="M85" i="18"/>
  <c r="L85" i="18"/>
  <c r="N84" i="18"/>
  <c r="M84" i="18"/>
  <c r="L84" i="18"/>
  <c r="N83" i="18"/>
  <c r="M83" i="18"/>
  <c r="L83" i="18"/>
  <c r="N82" i="18"/>
  <c r="M82" i="18"/>
  <c r="L82" i="18"/>
  <c r="N81" i="18"/>
  <c r="M81" i="18"/>
  <c r="L81" i="18"/>
  <c r="N80" i="18"/>
  <c r="M80" i="18"/>
  <c r="L80" i="18"/>
  <c r="N79" i="18"/>
  <c r="M79" i="18"/>
  <c r="L79" i="18"/>
  <c r="N78" i="18"/>
  <c r="M78" i="18"/>
  <c r="L78" i="18"/>
  <c r="N77" i="18"/>
  <c r="M77" i="18"/>
  <c r="L77" i="18"/>
  <c r="N76" i="18"/>
  <c r="M76" i="18"/>
  <c r="L76" i="18"/>
  <c r="N75" i="18"/>
  <c r="M75" i="18"/>
  <c r="L75" i="18"/>
  <c r="N74" i="18"/>
  <c r="M74" i="18"/>
  <c r="L74" i="18"/>
  <c r="N73" i="18"/>
  <c r="M73" i="18"/>
  <c r="L73" i="18"/>
  <c r="N72" i="18"/>
  <c r="M72" i="18"/>
  <c r="L72" i="18"/>
  <c r="N71" i="18"/>
  <c r="M71" i="18"/>
  <c r="L71" i="18"/>
  <c r="N70" i="18"/>
  <c r="M70" i="18"/>
  <c r="L70" i="18"/>
  <c r="N69" i="18"/>
  <c r="M69" i="18"/>
  <c r="L69" i="18"/>
  <c r="N68" i="18"/>
  <c r="M68" i="18"/>
  <c r="L68" i="18"/>
  <c r="N67" i="18"/>
  <c r="M67" i="18"/>
  <c r="L67" i="18"/>
  <c r="N66" i="18"/>
  <c r="M66" i="18"/>
  <c r="L66" i="18"/>
  <c r="N65" i="18"/>
  <c r="M65" i="18"/>
  <c r="L65" i="18"/>
  <c r="N64" i="18"/>
  <c r="M64" i="18"/>
  <c r="L64" i="18"/>
  <c r="N63" i="18"/>
  <c r="M63" i="18"/>
  <c r="L63" i="18"/>
  <c r="N62" i="18"/>
  <c r="M62" i="18"/>
  <c r="L62" i="18"/>
  <c r="N61" i="18"/>
  <c r="M61" i="18"/>
  <c r="L61" i="18"/>
  <c r="N60" i="18"/>
  <c r="M60" i="18"/>
  <c r="L60" i="18"/>
  <c r="N59" i="18"/>
  <c r="M59" i="18"/>
  <c r="L59" i="18"/>
  <c r="N58" i="18"/>
  <c r="M58" i="18"/>
  <c r="L58" i="18"/>
  <c r="N57" i="18"/>
  <c r="M57" i="18"/>
  <c r="L57" i="18"/>
  <c r="N56" i="18"/>
  <c r="M56" i="18"/>
  <c r="L56" i="18"/>
  <c r="N55" i="18"/>
  <c r="M55" i="18"/>
  <c r="L55" i="18"/>
  <c r="N54" i="18"/>
  <c r="M54" i="18"/>
  <c r="L54" i="18"/>
  <c r="N53" i="18"/>
  <c r="M53" i="18"/>
  <c r="L53" i="18"/>
  <c r="N52" i="18"/>
  <c r="M52" i="18"/>
  <c r="L52" i="18"/>
  <c r="N51" i="18"/>
  <c r="M51" i="18"/>
  <c r="L51" i="18"/>
  <c r="N50" i="18"/>
  <c r="M50" i="18"/>
  <c r="L50" i="18"/>
  <c r="N49" i="18"/>
  <c r="M49" i="18"/>
  <c r="L49" i="18"/>
  <c r="N48" i="18"/>
  <c r="M48" i="18"/>
  <c r="L48" i="18"/>
  <c r="N47" i="18"/>
  <c r="M47" i="18"/>
  <c r="L47" i="18"/>
  <c r="N46" i="18"/>
  <c r="M46" i="18"/>
  <c r="L46" i="18"/>
  <c r="N45" i="18"/>
  <c r="M45" i="18"/>
  <c r="L45" i="18"/>
  <c r="N44" i="18"/>
  <c r="M44" i="18"/>
  <c r="L44" i="18"/>
  <c r="N43" i="18"/>
  <c r="M43" i="18"/>
  <c r="L43" i="18"/>
  <c r="N42" i="18"/>
  <c r="M42" i="18"/>
  <c r="L42" i="18"/>
  <c r="N41" i="18"/>
  <c r="M41" i="18"/>
  <c r="L41" i="18"/>
  <c r="N40" i="18"/>
  <c r="M40" i="18"/>
  <c r="L40" i="18"/>
  <c r="N39" i="18"/>
  <c r="M39" i="18"/>
  <c r="L39" i="18"/>
  <c r="N38" i="18"/>
  <c r="M38" i="18"/>
  <c r="L38" i="18"/>
  <c r="N37" i="18"/>
  <c r="M37" i="18"/>
  <c r="L37" i="18"/>
  <c r="N36" i="18"/>
  <c r="M36" i="18"/>
  <c r="L36" i="18"/>
  <c r="N35" i="18"/>
  <c r="M35" i="18"/>
  <c r="L35" i="18"/>
  <c r="N34" i="18"/>
  <c r="M34" i="18"/>
  <c r="L34" i="18"/>
  <c r="N33" i="18"/>
  <c r="M33" i="18"/>
  <c r="L33" i="18"/>
  <c r="N32" i="18"/>
  <c r="M32" i="18"/>
  <c r="L32" i="18"/>
  <c r="N31" i="18"/>
  <c r="M31" i="18"/>
  <c r="L31" i="18"/>
  <c r="N30" i="18"/>
  <c r="M30" i="18"/>
  <c r="L30" i="18"/>
  <c r="N29" i="18"/>
  <c r="M29" i="18"/>
  <c r="L29" i="18"/>
  <c r="N28" i="18"/>
  <c r="M28" i="18"/>
  <c r="L28" i="18"/>
  <c r="N27" i="18"/>
  <c r="M27" i="18"/>
  <c r="L27" i="18"/>
  <c r="N26" i="18"/>
  <c r="M26" i="18"/>
  <c r="L26" i="18"/>
  <c r="N25" i="18"/>
  <c r="M25" i="18"/>
  <c r="L25" i="18"/>
  <c r="N24" i="18"/>
  <c r="M24" i="18"/>
  <c r="L24" i="18"/>
  <c r="N23" i="18"/>
  <c r="M23" i="18"/>
  <c r="L23" i="18"/>
  <c r="N22" i="18"/>
  <c r="M22" i="18"/>
  <c r="L22" i="18"/>
  <c r="N21" i="18"/>
  <c r="M21" i="18"/>
  <c r="L21" i="18"/>
  <c r="N20" i="18"/>
  <c r="M20" i="18"/>
  <c r="L20" i="18"/>
  <c r="N19" i="18"/>
  <c r="M19" i="18"/>
  <c r="L19" i="18"/>
  <c r="N18" i="18"/>
  <c r="M18" i="18"/>
  <c r="L18" i="18"/>
  <c r="N17" i="18"/>
  <c r="M17" i="18"/>
  <c r="L17" i="18"/>
  <c r="N16" i="18"/>
  <c r="M16" i="18"/>
  <c r="L16" i="18"/>
  <c r="N15" i="18"/>
  <c r="M15" i="18"/>
  <c r="L15" i="18"/>
  <c r="N14" i="18"/>
  <c r="M14" i="18"/>
  <c r="L14" i="18"/>
  <c r="N13" i="18"/>
  <c r="M13" i="18"/>
  <c r="L13" i="18"/>
  <c r="N12" i="18"/>
  <c r="K47" i="56" l="1"/>
  <c r="M49" i="58" s="1"/>
  <c r="M50" i="58" s="1"/>
  <c r="M51" i="58" s="1"/>
  <c r="D21" i="15" s="1"/>
  <c r="F21" i="15" s="1"/>
  <c r="W47" i="56"/>
  <c r="M49" i="60" s="1"/>
  <c r="M50" i="60" s="1"/>
  <c r="M51" i="60" s="1"/>
  <c r="D31" i="15" s="1"/>
  <c r="F31" i="15" s="1"/>
  <c r="K16" i="44"/>
  <c r="K18" i="44"/>
  <c r="K25" i="44"/>
  <c r="K27" i="44"/>
  <c r="K29" i="44"/>
  <c r="O19" i="18"/>
  <c r="O21" i="18"/>
  <c r="O23" i="18"/>
  <c r="O25" i="18"/>
  <c r="O27" i="18"/>
  <c r="O29" i="18"/>
  <c r="O18" i="18"/>
  <c r="O20" i="18"/>
  <c r="O22" i="18"/>
  <c r="O24" i="18"/>
  <c r="O26" i="18"/>
  <c r="O28" i="18"/>
  <c r="O30" i="18"/>
  <c r="O32" i="18"/>
  <c r="O34" i="18"/>
  <c r="O36" i="18"/>
  <c r="O38" i="18"/>
  <c r="O40" i="18"/>
  <c r="O42" i="18"/>
  <c r="O44" i="18"/>
  <c r="O46" i="18"/>
  <c r="O48" i="18"/>
  <c r="O50" i="18"/>
  <c r="O52" i="18"/>
  <c r="O54" i="18"/>
  <c r="O56" i="18"/>
  <c r="O58" i="18"/>
  <c r="O60" i="18"/>
  <c r="O62" i="18"/>
  <c r="O64" i="18"/>
  <c r="O66" i="18"/>
  <c r="O68" i="18"/>
  <c r="O70" i="18"/>
  <c r="O72" i="18"/>
  <c r="O74" i="18"/>
  <c r="O76" i="18"/>
  <c r="O78" i="18"/>
  <c r="O80" i="18"/>
  <c r="O82" i="18"/>
  <c r="O84" i="18"/>
  <c r="O86" i="18"/>
  <c r="O88" i="18"/>
  <c r="O90" i="18"/>
  <c r="O92" i="18"/>
  <c r="O94" i="18"/>
  <c r="O96" i="18"/>
  <c r="O98" i="18"/>
  <c r="O100" i="18"/>
  <c r="O102" i="18"/>
  <c r="O104" i="18"/>
  <c r="O106" i="18"/>
  <c r="O108" i="18"/>
  <c r="O110" i="18"/>
  <c r="O112" i="18"/>
  <c r="O114" i="18"/>
  <c r="O116" i="18"/>
  <c r="O118" i="18"/>
  <c r="O120" i="18"/>
  <c r="O122" i="18"/>
  <c r="O124" i="18"/>
  <c r="O126" i="18"/>
  <c r="O128" i="18"/>
  <c r="O130" i="18"/>
  <c r="O132" i="18"/>
  <c r="O134" i="18"/>
  <c r="O136" i="18"/>
  <c r="O138" i="18"/>
  <c r="O140" i="18"/>
  <c r="O142" i="18"/>
  <c r="O144" i="18"/>
  <c r="O146" i="18"/>
  <c r="O148" i="18"/>
  <c r="O150" i="18"/>
  <c r="O152" i="18"/>
  <c r="O154" i="18"/>
  <c r="O156" i="18"/>
  <c r="O158" i="18"/>
  <c r="O160" i="18"/>
  <c r="O162" i="18"/>
  <c r="O164" i="18"/>
  <c r="O166" i="18"/>
  <c r="O168" i="18"/>
  <c r="O170" i="18"/>
  <c r="O172" i="18"/>
  <c r="O174" i="18"/>
  <c r="O176" i="18"/>
  <c r="O178" i="18"/>
  <c r="O180" i="18"/>
  <c r="O182" i="18"/>
  <c r="O184" i="18"/>
  <c r="O186" i="18"/>
  <c r="O188" i="18"/>
  <c r="O190" i="18"/>
  <c r="O192" i="18"/>
  <c r="O194" i="18"/>
  <c r="O196" i="18"/>
  <c r="O198" i="18"/>
  <c r="O200" i="18"/>
  <c r="O202" i="18"/>
  <c r="O204" i="18"/>
  <c r="O206" i="18"/>
  <c r="O208" i="18"/>
  <c r="O210" i="18"/>
  <c r="O212" i="18"/>
  <c r="O214" i="18"/>
  <c r="O216" i="18"/>
  <c r="O218" i="18"/>
  <c r="O220" i="18"/>
  <c r="O222" i="18"/>
  <c r="O224" i="18"/>
  <c r="O226" i="18"/>
  <c r="O228" i="18"/>
  <c r="O230" i="18"/>
  <c r="O232" i="18"/>
  <c r="O234" i="18"/>
  <c r="O236" i="18"/>
  <c r="O238" i="18"/>
  <c r="O240" i="18"/>
  <c r="O242" i="18"/>
  <c r="O244" i="18"/>
  <c r="O246" i="18"/>
  <c r="O248" i="18"/>
  <c r="O250" i="18"/>
  <c r="O252" i="18"/>
  <c r="O254" i="18"/>
  <c r="O256" i="18"/>
  <c r="O258" i="18"/>
  <c r="O260" i="18"/>
  <c r="O262" i="18"/>
  <c r="O264" i="18"/>
  <c r="O266" i="18"/>
  <c r="O268" i="18"/>
  <c r="O270" i="18"/>
  <c r="O272" i="18"/>
  <c r="O274" i="18"/>
  <c r="O276" i="18"/>
  <c r="O278" i="18"/>
  <c r="O280" i="18"/>
  <c r="O282" i="18"/>
  <c r="O284" i="18"/>
  <c r="O286" i="18"/>
  <c r="O288" i="18"/>
  <c r="O290" i="18"/>
  <c r="O292" i="18"/>
  <c r="O294" i="18"/>
  <c r="O296" i="18"/>
  <c r="O298" i="18"/>
  <c r="O300" i="18"/>
  <c r="O302" i="18"/>
  <c r="O304" i="18"/>
  <c r="O306" i="18"/>
  <c r="O308" i="18"/>
  <c r="O310" i="18"/>
  <c r="O312" i="18"/>
  <c r="O209" i="18"/>
  <c r="O225" i="18"/>
  <c r="O241" i="18"/>
  <c r="O249" i="18"/>
  <c r="O257" i="18"/>
  <c r="O265" i="18"/>
  <c r="O273" i="18"/>
  <c r="O281" i="18"/>
  <c r="O289" i="18"/>
  <c r="O297" i="18"/>
  <c r="O305" i="18"/>
  <c r="G30" i="44"/>
  <c r="I30" i="44"/>
  <c r="I75" i="44" s="1"/>
  <c r="E46" i="56" s="1"/>
  <c r="K17" i="44"/>
  <c r="K24" i="44"/>
  <c r="K26" i="44"/>
  <c r="K28" i="44"/>
  <c r="O12" i="18"/>
  <c r="M12" i="50" s="1"/>
  <c r="M48" i="50" s="1"/>
  <c r="O14" i="18"/>
  <c r="O16" i="18"/>
  <c r="O13" i="18"/>
  <c r="O15" i="18"/>
  <c r="O17" i="18"/>
  <c r="O31" i="18"/>
  <c r="O33" i="18"/>
  <c r="O35" i="18"/>
  <c r="O37" i="18"/>
  <c r="O39" i="18"/>
  <c r="O41" i="18"/>
  <c r="O43" i="18"/>
  <c r="O45" i="18"/>
  <c r="O47" i="18"/>
  <c r="O49" i="18"/>
  <c r="O51" i="18"/>
  <c r="O53" i="18"/>
  <c r="O55" i="18"/>
  <c r="O57" i="18"/>
  <c r="O59" i="18"/>
  <c r="O61" i="18"/>
  <c r="O63" i="18"/>
  <c r="O65" i="18"/>
  <c r="O67" i="18"/>
  <c r="O69" i="18"/>
  <c r="O71" i="18"/>
  <c r="O73" i="18"/>
  <c r="O75" i="18"/>
  <c r="O77" i="18"/>
  <c r="O79" i="18"/>
  <c r="O81" i="18"/>
  <c r="O83" i="18"/>
  <c r="O85" i="18"/>
  <c r="O87" i="18"/>
  <c r="O89" i="18"/>
  <c r="O91" i="18"/>
  <c r="O93" i="18"/>
  <c r="O95" i="18"/>
  <c r="O97" i="18"/>
  <c r="O99" i="18"/>
  <c r="O101" i="18"/>
  <c r="O103" i="18"/>
  <c r="O105" i="18"/>
  <c r="O107" i="18"/>
  <c r="O109" i="18"/>
  <c r="O111" i="18"/>
  <c r="O113" i="18"/>
  <c r="O115" i="18"/>
  <c r="O117" i="18"/>
  <c r="O119" i="18"/>
  <c r="O121" i="18"/>
  <c r="O123" i="18"/>
  <c r="O125" i="18"/>
  <c r="O127" i="18"/>
  <c r="O129" i="18"/>
  <c r="O131" i="18"/>
  <c r="O133" i="18"/>
  <c r="O135" i="18"/>
  <c r="O137" i="18"/>
  <c r="O139" i="18"/>
  <c r="O141" i="18"/>
  <c r="O143" i="18"/>
  <c r="O145" i="18"/>
  <c r="O147" i="18"/>
  <c r="O149" i="18"/>
  <c r="O151" i="18"/>
  <c r="O153" i="18"/>
  <c r="O155" i="18"/>
  <c r="O157" i="18"/>
  <c r="O159" i="18"/>
  <c r="O161" i="18"/>
  <c r="O163" i="18"/>
  <c r="O165" i="18"/>
  <c r="O167" i="18"/>
  <c r="O169" i="18"/>
  <c r="O171" i="18"/>
  <c r="O173" i="18"/>
  <c r="O175" i="18"/>
  <c r="O177" i="18"/>
  <c r="O179" i="18"/>
  <c r="O181" i="18"/>
  <c r="O183" i="18"/>
  <c r="O185" i="18"/>
  <c r="O187" i="18"/>
  <c r="O189" i="18"/>
  <c r="O191" i="18"/>
  <c r="O193" i="18"/>
  <c r="O195" i="18"/>
  <c r="O197" i="18"/>
  <c r="O199" i="18"/>
  <c r="O201" i="18"/>
  <c r="O203" i="18"/>
  <c r="O205" i="18"/>
  <c r="O207" i="18"/>
  <c r="O211" i="18"/>
  <c r="O213" i="18"/>
  <c r="O215" i="18"/>
  <c r="O217" i="18"/>
  <c r="O219" i="18"/>
  <c r="O221" i="18"/>
  <c r="O223" i="18"/>
  <c r="O227" i="18"/>
  <c r="O229" i="18"/>
  <c r="O231" i="18"/>
  <c r="O233" i="18"/>
  <c r="O235" i="18"/>
  <c r="O237" i="18"/>
  <c r="O239" i="18"/>
  <c r="O243" i="18"/>
  <c r="O245" i="18"/>
  <c r="O247" i="18"/>
  <c r="O251" i="18"/>
  <c r="O253" i="18"/>
  <c r="O255" i="18"/>
  <c r="O259" i="18"/>
  <c r="O261" i="18"/>
  <c r="O263" i="18"/>
  <c r="O267" i="18"/>
  <c r="O269" i="18"/>
  <c r="O271" i="18"/>
  <c r="O275" i="18"/>
  <c r="O277" i="18"/>
  <c r="O279" i="18"/>
  <c r="O283" i="18"/>
  <c r="O285" i="18"/>
  <c r="O287" i="18"/>
  <c r="O291" i="18"/>
  <c r="O293" i="18"/>
  <c r="O295" i="18"/>
  <c r="O299" i="18"/>
  <c r="O301" i="18"/>
  <c r="O303" i="18"/>
  <c r="O307" i="18"/>
  <c r="O309" i="18"/>
  <c r="O311" i="18"/>
  <c r="AG75" i="44"/>
  <c r="Q46" i="56" s="1"/>
  <c r="BC74" i="44"/>
  <c r="BC75" i="44" s="1"/>
  <c r="BE74" i="44"/>
  <c r="BE75" i="44" s="1"/>
  <c r="AC46" i="56" s="1"/>
  <c r="AI75" i="44"/>
  <c r="E26" i="15" s="1"/>
  <c r="S75" i="44"/>
  <c r="G41" i="44"/>
  <c r="G74" i="44"/>
  <c r="AE74" i="44"/>
  <c r="K15" i="44"/>
  <c r="AU75" i="44"/>
  <c r="E31" i="15" s="1"/>
  <c r="K63" i="44"/>
  <c r="K52" i="44"/>
  <c r="W74" i="44"/>
  <c r="AQ74" i="44"/>
  <c r="AQ75" i="44" s="1"/>
  <c r="E47" i="56" l="1"/>
  <c r="M49" i="50" s="1"/>
  <c r="M50" i="50" s="1"/>
  <c r="M51" i="50" s="1"/>
  <c r="D16" i="15" s="1"/>
  <c r="AC47" i="56"/>
  <c r="M49" i="61" s="1"/>
  <c r="M50" i="61" s="1"/>
  <c r="M51" i="61" s="1"/>
  <c r="D36" i="15" s="1"/>
  <c r="F36" i="15" s="1"/>
  <c r="Q47" i="56"/>
  <c r="M49" i="59" s="1"/>
  <c r="M50" i="59" s="1"/>
  <c r="M51" i="59" s="1"/>
  <c r="D26" i="15" s="1"/>
  <c r="F26" i="15" s="1"/>
  <c r="K30" i="44"/>
  <c r="K75" i="44" s="1"/>
  <c r="E16" i="15" s="1"/>
  <c r="G75" i="44"/>
  <c r="BG75" i="44"/>
  <c r="E36" i="15" s="1"/>
  <c r="W75" i="44"/>
  <c r="E21" i="15" s="1"/>
  <c r="AE75" i="44"/>
  <c r="E17" i="15" l="1"/>
  <c r="E9" i="15"/>
  <c r="E10" i="15" s="1"/>
  <c r="F22" i="15"/>
  <c r="F37" i="15" l="1"/>
  <c r="L14" i="7"/>
  <c r="B5" i="5" l="1"/>
  <c r="M19" i="7" l="1"/>
  <c r="C4" i="8" l="1"/>
  <c r="E37" i="15" l="1"/>
  <c r="F32" i="15" l="1"/>
  <c r="F27" i="15"/>
  <c r="V19" i="7"/>
  <c r="C7" i="7"/>
  <c r="S15" i="7" l="1"/>
  <c r="D8" i="15" l="1"/>
  <c r="C8" i="15" s="1"/>
  <c r="C15" i="15"/>
  <c r="C99" i="4" s="1"/>
  <c r="F15" i="15"/>
  <c r="D17" i="15"/>
  <c r="F99" i="4"/>
  <c r="L99" i="4" s="1"/>
  <c r="X15" i="7"/>
  <c r="G63" i="5"/>
  <c r="E27" i="15"/>
  <c r="E32" i="15" l="1"/>
  <c r="E22" i="15"/>
  <c r="C16" i="15" l="1"/>
  <c r="C17" i="15" s="1"/>
  <c r="D9" i="15"/>
  <c r="D10" i="15" s="1"/>
  <c r="F16" i="15"/>
  <c r="F17" i="15" s="1"/>
  <c r="F10" i="15" s="1"/>
  <c r="F100" i="4"/>
  <c r="L100" i="4" s="1"/>
  <c r="D32" i="15"/>
  <c r="C100" i="4" l="1"/>
  <c r="C101" i="4" s="1"/>
  <c r="L101" i="4"/>
  <c r="H62" i="4" s="1"/>
  <c r="F101" i="4"/>
  <c r="D22" i="15"/>
  <c r="C31" i="15"/>
  <c r="C32" i="15" s="1"/>
  <c r="C21" i="15"/>
  <c r="C22" i="15" s="1"/>
  <c r="D27" i="15"/>
  <c r="C26" i="15"/>
  <c r="C27" i="15" s="1"/>
  <c r="D37" i="15"/>
  <c r="C36" i="15"/>
  <c r="C37" i="15" s="1"/>
  <c r="C9" i="15" l="1"/>
  <c r="C10" i="15" s="1"/>
  <c r="S1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岡崎 清来</author>
  </authors>
  <commentList>
    <comment ref="J40" authorId="0" shapeId="0" xr:uid="{FDF161C4-4097-4B5B-A9B6-6B31BB97765A}">
      <text>
        <r>
          <rPr>
            <sz val="9"/>
            <color indexed="81"/>
            <rFont val="MS P ゴシック"/>
            <family val="3"/>
            <charset val="128"/>
          </rPr>
          <t>マイナスの値を入力すること</t>
        </r>
      </text>
    </comment>
    <comment ref="J41" authorId="0" shapeId="0" xr:uid="{7157D4A3-D5B4-430D-985C-E7132E57FA87}">
      <text>
        <r>
          <rPr>
            <sz val="9"/>
            <color indexed="81"/>
            <rFont val="MS P ゴシック"/>
            <family val="3"/>
            <charset val="128"/>
          </rPr>
          <t>マイナスの値を入力すること</t>
        </r>
      </text>
    </comment>
    <comment ref="J42" authorId="0" shapeId="0" xr:uid="{24377114-0C44-405C-BAEA-60195BB0A926}">
      <text>
        <r>
          <rPr>
            <sz val="9"/>
            <color indexed="81"/>
            <rFont val="MS P ゴシック"/>
            <family val="3"/>
            <charset val="128"/>
          </rPr>
          <t>マイナスの値を入力すること</t>
        </r>
      </text>
    </comment>
    <comment ref="J43" authorId="0" shapeId="0" xr:uid="{E89031AC-00FD-454C-B365-131C9A8968FC}">
      <text>
        <r>
          <rPr>
            <sz val="9"/>
            <color indexed="81"/>
            <rFont val="MS P ゴシック"/>
            <family val="3"/>
            <charset val="128"/>
          </rPr>
          <t>マイナスの値を入力すること</t>
        </r>
      </text>
    </comment>
    <comment ref="J44" authorId="0" shapeId="0" xr:uid="{9A426431-B832-4F71-8331-0784D60C4195}">
      <text>
        <r>
          <rPr>
            <sz val="9"/>
            <color indexed="81"/>
            <rFont val="MS P ゴシック"/>
            <family val="3"/>
            <charset val="128"/>
          </rPr>
          <t>マイナスの値を入力すること</t>
        </r>
      </text>
    </comment>
    <comment ref="J45" authorId="0" shapeId="0" xr:uid="{75AF5DC2-80CD-48CC-835E-693D7507F7D1}">
      <text>
        <r>
          <rPr>
            <sz val="9"/>
            <color indexed="81"/>
            <rFont val="MS P ゴシック"/>
            <family val="3"/>
            <charset val="128"/>
          </rPr>
          <t>マイナスの値を入力すること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中島 惇輝</author>
    <author>eriko sasaki</author>
    <author>小原 大輔</author>
  </authors>
  <commentList>
    <comment ref="I8" authorId="0" shapeId="0" xr:uid="{067E9A8F-092C-4A8F-A6D4-8AA851F3F48A}">
      <text>
        <r>
          <rPr>
            <sz val="12"/>
            <color indexed="81"/>
            <rFont val="MS P ゴシック"/>
            <family val="3"/>
            <charset val="128"/>
          </rPr>
          <t>公募要領P32,P33参照</t>
        </r>
      </text>
    </comment>
    <comment ref="K12" authorId="0" shapeId="0" xr:uid="{34C2C5A5-3DED-40AF-AAB8-8DFE8CF7A692}">
      <text>
        <r>
          <rPr>
            <b/>
            <sz val="12"/>
            <color indexed="81"/>
            <rFont val="MS P ゴシック"/>
            <family val="3"/>
            <charset val="128"/>
          </rPr>
          <t>該当なしの場合、入力不要</t>
        </r>
      </text>
    </comment>
    <comment ref="P12" authorId="0" shapeId="0" xr:uid="{FBE27A4E-EF3D-4029-B201-5F67701C5283}">
      <text>
        <r>
          <rPr>
            <b/>
            <sz val="12"/>
            <color indexed="81"/>
            <rFont val="MS P ゴシック"/>
            <family val="3"/>
            <charset val="128"/>
          </rPr>
          <t>補助対象外の場合、"-"を記入のこと</t>
        </r>
        <r>
          <rPr>
            <sz val="9"/>
            <color indexed="81"/>
            <rFont val="MS P ゴシック"/>
            <family val="3"/>
            <charset val="128"/>
          </rPr>
          <t xml:space="preserve">
</t>
        </r>
      </text>
    </comment>
    <comment ref="Q12" authorId="1" shapeId="0" xr:uid="{334CB83F-26F5-464B-B018-9B6CC099B804}">
      <text>
        <r>
          <rPr>
            <b/>
            <sz val="12"/>
            <color indexed="81"/>
            <rFont val="MS P ゴシック"/>
            <family val="3"/>
            <charset val="128"/>
          </rPr>
          <t>冷房時の値</t>
        </r>
      </text>
    </comment>
    <comment ref="AQ12" authorId="2" shapeId="0" xr:uid="{EB7B2E5B-FEEB-4408-978E-70F8CA73F875}">
      <text>
        <r>
          <rPr>
            <b/>
            <sz val="9"/>
            <color indexed="81"/>
            <rFont val="MS P ゴシック"/>
            <family val="3"/>
            <charset val="128"/>
          </rPr>
          <t>7.パネルラジエータ設備費用算出シートで算出した導入タイプを選択してください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eriko sasaki</author>
  </authors>
  <commentList>
    <comment ref="E15" authorId="0" shapeId="0" xr:uid="{D29B2371-CBF4-402C-9A79-355AF4FEA711}">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15" authorId="0" shapeId="0" xr:uid="{C6454053-FD3A-42DF-B503-213B8D1EDE0A}">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15" authorId="0" shapeId="0" xr:uid="{D4137F2C-5404-4C3B-8999-61BF6C66D0D0}">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15" authorId="0" shapeId="0" xr:uid="{2734BDCD-2F19-4993-B957-134CE29B2AA0}">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15" authorId="0" shapeId="0" xr:uid="{49AF5568-1F17-42A4-884A-1F60816491BF}">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E31" authorId="0" shapeId="0" xr:uid="{49F1DD5B-E787-4947-AF15-BB3244E59E59}">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31" authorId="0" shapeId="0" xr:uid="{CE3A47DD-F471-4192-B251-1F83A3C51D13}">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31" authorId="0" shapeId="0" xr:uid="{2F56F4A5-3C2B-4D67-A7B8-175E89D35027}">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31" authorId="0" shapeId="0" xr:uid="{6C7D651D-E4F9-4C39-A539-5B58FF1AFD03}">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31" authorId="0" shapeId="0" xr:uid="{E7E07A64-941B-41D0-B4CA-5085F41BDA42}">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E42" authorId="0" shapeId="0" xr:uid="{AC7EF5C6-BF45-4056-B11F-F0ECCFF82E01}">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42" authorId="0" shapeId="0" xr:uid="{185E639F-84AA-4422-AB2E-EF9EC1B1A286}">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42" authorId="0" shapeId="0" xr:uid="{B707F0D4-1BB7-45E8-A31D-6C41A7B445EE}">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42" authorId="0" shapeId="0" xr:uid="{25A94255-2153-4468-9591-39552EC66E6D}">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42" authorId="0" shapeId="0" xr:uid="{E8686FB7-2D4E-47BA-82AB-05D96C3B3937}">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E53" authorId="0" shapeId="0" xr:uid="{FBEBD0D4-37B9-409B-9FC6-0CAA5D53B0E7}">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53" authorId="0" shapeId="0" xr:uid="{C0FECAC6-A2F0-4CB0-88EF-01352D0E96D1}">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53" authorId="0" shapeId="0" xr:uid="{7BD439F1-D462-4E40-BBB9-A236ED14C728}">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53" authorId="0" shapeId="0" xr:uid="{F260EA02-191F-4FDA-A101-12D471AF379C}">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53" authorId="0" shapeId="0" xr:uid="{BDB5B9F9-893A-4E13-A073-746EA4CA4EFB}">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E64" authorId="0" shapeId="0" xr:uid="{436EA666-F318-4874-B450-76377A2871FD}">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Q64" authorId="0" shapeId="0" xr:uid="{9C2089B0-643F-463A-B612-984F544C502B}">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C64" authorId="0" shapeId="0" xr:uid="{6374097E-B4B1-4E7E-ABD7-EB238F6FB036}">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AO64" authorId="0" shapeId="0" xr:uid="{6DE7EC65-4DD9-4402-9259-9066C09ED309}">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 ref="BA64" authorId="0" shapeId="0" xr:uid="{8982F764-8C5B-49D2-82C5-BC9CA2CFAB7F}">
      <text>
        <r>
          <rPr>
            <b/>
            <sz val="14"/>
            <color indexed="81"/>
            <rFont val="MS P ゴシック"/>
            <family val="3"/>
            <charset val="128"/>
          </rPr>
          <t>金額に係る項目は、
「単価」、「補助事業に要する経費」の数量、「補助対象経費」の数量を入力する。他の欄には数式が入っているので注意。</t>
        </r>
      </text>
    </comment>
  </commentList>
</comments>
</file>

<file path=xl/sharedStrings.xml><?xml version="1.0" encoding="utf-8"?>
<sst xmlns="http://schemas.openxmlformats.org/spreadsheetml/2006/main" count="2863" uniqueCount="914">
  <si>
    <t>基礎情報</t>
    <rPh sb="0" eb="2">
      <t>キソ</t>
    </rPh>
    <rPh sb="2" eb="4">
      <t>ジョウホウ</t>
    </rPh>
    <phoneticPr fontId="7"/>
  </si>
  <si>
    <t>補助事業の名称</t>
    <rPh sb="0" eb="2">
      <t>ホジョ</t>
    </rPh>
    <rPh sb="2" eb="4">
      <t>ジギョウ</t>
    </rPh>
    <rPh sb="5" eb="7">
      <t>メイショウ</t>
    </rPh>
    <phoneticPr fontId="8"/>
  </si>
  <si>
    <t>事業期間区分</t>
    <rPh sb="0" eb="2">
      <t>ジギョウ</t>
    </rPh>
    <rPh sb="2" eb="4">
      <t>キカン</t>
    </rPh>
    <rPh sb="4" eb="6">
      <t>クブン</t>
    </rPh>
    <phoneticPr fontId="8"/>
  </si>
  <si>
    <t xml:space="preserve"> </t>
  </si>
  <si>
    <t>事業着手予定日</t>
    <rPh sb="0" eb="2">
      <t>ジギョウ</t>
    </rPh>
    <rPh sb="2" eb="4">
      <t>チャクシュ</t>
    </rPh>
    <rPh sb="4" eb="6">
      <t>ヨテイ</t>
    </rPh>
    <rPh sb="6" eb="7">
      <t>ビ</t>
    </rPh>
    <phoneticPr fontId="8"/>
  </si>
  <si>
    <t>当該年度事業完了予定日</t>
    <rPh sb="0" eb="2">
      <t>トウガイ</t>
    </rPh>
    <rPh sb="2" eb="4">
      <t>ネンド</t>
    </rPh>
    <rPh sb="4" eb="6">
      <t>ジギョウ</t>
    </rPh>
    <rPh sb="6" eb="8">
      <t>カンリョウ</t>
    </rPh>
    <rPh sb="8" eb="10">
      <t>ヨテイ</t>
    </rPh>
    <rPh sb="10" eb="11">
      <t>ビ</t>
    </rPh>
    <phoneticPr fontId="8"/>
  </si>
  <si>
    <t>最終事業年度の事業完了予定日</t>
    <rPh sb="0" eb="2">
      <t>サイシュウ</t>
    </rPh>
    <rPh sb="2" eb="4">
      <t>ジギョウ</t>
    </rPh>
    <rPh sb="4" eb="6">
      <t>ネンド</t>
    </rPh>
    <rPh sb="7" eb="9">
      <t>ジギョウ</t>
    </rPh>
    <rPh sb="9" eb="11">
      <t>カンリョウ</t>
    </rPh>
    <rPh sb="11" eb="13">
      <t>ヨテイ</t>
    </rPh>
    <rPh sb="13" eb="14">
      <t>ビ</t>
    </rPh>
    <phoneticPr fontId="8"/>
  </si>
  <si>
    <t>申請者１</t>
    <rPh sb="0" eb="3">
      <t>シンセイシャ</t>
    </rPh>
    <phoneticPr fontId="8"/>
  </si>
  <si>
    <t>申請者名（ふりがな）</t>
    <rPh sb="0" eb="3">
      <t>シンセイシャ</t>
    </rPh>
    <phoneticPr fontId="8"/>
  </si>
  <si>
    <t>ひらがなで入力</t>
    <rPh sb="5" eb="7">
      <t>ニュウリョク</t>
    </rPh>
    <phoneticPr fontId="7"/>
  </si>
  <si>
    <t>申請者名（法人名、氏名）</t>
    <rPh sb="0" eb="3">
      <t>シンセイシャ</t>
    </rPh>
    <rPh sb="5" eb="7">
      <t>ホウジン</t>
    </rPh>
    <rPh sb="7" eb="8">
      <t>メイ</t>
    </rPh>
    <rPh sb="9" eb="11">
      <t>シメイ</t>
    </rPh>
    <phoneticPr fontId="8"/>
  </si>
  <si>
    <t>申請者名（法人名または氏名）を入力</t>
    <rPh sb="0" eb="3">
      <t>シンセイシャ</t>
    </rPh>
    <rPh sb="3" eb="4">
      <t>メイ</t>
    </rPh>
    <rPh sb="5" eb="7">
      <t>ホウジン</t>
    </rPh>
    <rPh sb="7" eb="8">
      <t>メイ</t>
    </rPh>
    <rPh sb="11" eb="13">
      <t>シメイ</t>
    </rPh>
    <rPh sb="15" eb="17">
      <t>ニュウリョク</t>
    </rPh>
    <phoneticPr fontId="7"/>
  </si>
  <si>
    <t>役職名</t>
    <rPh sb="0" eb="3">
      <t>ヤクショクメイ</t>
    </rPh>
    <phoneticPr fontId="8"/>
  </si>
  <si>
    <t>氏名（ふりがな）</t>
    <rPh sb="0" eb="2">
      <t>シメイ</t>
    </rPh>
    <phoneticPr fontId="8"/>
  </si>
  <si>
    <t>申請者が法人の場合入力不要</t>
    <rPh sb="0" eb="3">
      <t>シンセイシャ</t>
    </rPh>
    <rPh sb="4" eb="6">
      <t>ホウジン</t>
    </rPh>
    <rPh sb="7" eb="9">
      <t>バアイ</t>
    </rPh>
    <rPh sb="9" eb="11">
      <t>ニュウリョク</t>
    </rPh>
    <rPh sb="11" eb="13">
      <t>フヨウ</t>
    </rPh>
    <phoneticPr fontId="7"/>
  </si>
  <si>
    <t>所在地</t>
    <rPh sb="0" eb="3">
      <t>ショザイチ</t>
    </rPh>
    <phoneticPr fontId="8"/>
  </si>
  <si>
    <t>郵便番号</t>
    <rPh sb="0" eb="4">
      <t>ユウビンバンゴウ</t>
    </rPh>
    <phoneticPr fontId="8"/>
  </si>
  <si>
    <t>電話番号</t>
    <rPh sb="0" eb="2">
      <t>デンワ</t>
    </rPh>
    <rPh sb="2" eb="4">
      <t>バンゴウ</t>
    </rPh>
    <phoneticPr fontId="8"/>
  </si>
  <si>
    <t>個人申請者の場合、日中に必ず連絡のとれる電話番号を入力すること</t>
    <rPh sb="0" eb="2">
      <t>コジン</t>
    </rPh>
    <rPh sb="2" eb="5">
      <t>シンセイシャ</t>
    </rPh>
    <rPh sb="6" eb="8">
      <t>バアイ</t>
    </rPh>
    <rPh sb="9" eb="11">
      <t>ニッチュウ</t>
    </rPh>
    <rPh sb="12" eb="13">
      <t>カナラ</t>
    </rPh>
    <rPh sb="14" eb="16">
      <t>レンラク</t>
    </rPh>
    <rPh sb="20" eb="22">
      <t>デンワ</t>
    </rPh>
    <rPh sb="22" eb="24">
      <t>バンゴウ</t>
    </rPh>
    <rPh sb="25" eb="27">
      <t>ニュウリョク</t>
    </rPh>
    <phoneticPr fontId="7"/>
  </si>
  <si>
    <t>メールアドレス（個人申請のみ）</t>
    <rPh sb="8" eb="10">
      <t>コジン</t>
    </rPh>
    <rPh sb="10" eb="12">
      <t>シンセイ</t>
    </rPh>
    <phoneticPr fontId="8"/>
  </si>
  <si>
    <t>申請者が法人の場合入力不要（キャリアメール（携帯メール）は入力不可）</t>
    <rPh sb="0" eb="3">
      <t>シンセイシャ</t>
    </rPh>
    <rPh sb="4" eb="6">
      <t>ホウジン</t>
    </rPh>
    <rPh sb="7" eb="9">
      <t>バアイ</t>
    </rPh>
    <rPh sb="9" eb="11">
      <t>ニュウリョク</t>
    </rPh>
    <rPh sb="11" eb="13">
      <t>フヨウ</t>
    </rPh>
    <phoneticPr fontId="7"/>
  </si>
  <si>
    <t>13桁（国税庁｜法人番号公表サイト参照）</t>
    <rPh sb="2" eb="3">
      <t>ケタ</t>
    </rPh>
    <rPh sb="4" eb="7">
      <t>コクゼイチョウ</t>
    </rPh>
    <rPh sb="8" eb="10">
      <t>ホウジン</t>
    </rPh>
    <rPh sb="10" eb="12">
      <t>バンゴウ</t>
    </rPh>
    <rPh sb="12" eb="14">
      <t>コウヒョウ</t>
    </rPh>
    <rPh sb="17" eb="19">
      <t>サンショウ</t>
    </rPh>
    <phoneticPr fontId="7"/>
  </si>
  <si>
    <t>申請者２</t>
    <rPh sb="0" eb="3">
      <t>シンセイシャ</t>
    </rPh>
    <phoneticPr fontId="8"/>
  </si>
  <si>
    <t>代表者</t>
    <rPh sb="0" eb="3">
      <t>ダイヒョウシャ</t>
    </rPh>
    <phoneticPr fontId="8"/>
  </si>
  <si>
    <t>登録情報</t>
    <rPh sb="0" eb="2">
      <t>トウロク</t>
    </rPh>
    <rPh sb="2" eb="4">
      <t>ジョウホウ</t>
    </rPh>
    <phoneticPr fontId="8"/>
  </si>
  <si>
    <t>登録名称</t>
  </si>
  <si>
    <t>登録番号</t>
    <rPh sb="0" eb="2">
      <t>トウロク</t>
    </rPh>
    <rPh sb="2" eb="4">
      <t>バンゴウ</t>
    </rPh>
    <phoneticPr fontId="8"/>
  </si>
  <si>
    <t>登録状況</t>
    <rPh sb="0" eb="2">
      <t>トウロク</t>
    </rPh>
    <rPh sb="2" eb="4">
      <t>ジョウキョウ</t>
    </rPh>
    <phoneticPr fontId="8"/>
  </si>
  <si>
    <t>申請者１
担当者情報</t>
    <rPh sb="0" eb="3">
      <t>シンセイシャ</t>
    </rPh>
    <rPh sb="5" eb="8">
      <t>タントウシャ</t>
    </rPh>
    <rPh sb="8" eb="10">
      <t>ジョウホウ</t>
    </rPh>
    <phoneticPr fontId="7"/>
  </si>
  <si>
    <t>代表担当者</t>
    <rPh sb="0" eb="2">
      <t>ダイヒョウ</t>
    </rPh>
    <rPh sb="2" eb="5">
      <t>タントウシャ</t>
    </rPh>
    <phoneticPr fontId="8"/>
  </si>
  <si>
    <t>担当者</t>
    <rPh sb="0" eb="3">
      <t>タントウシャ</t>
    </rPh>
    <phoneticPr fontId="8"/>
  </si>
  <si>
    <t>所属</t>
    <rPh sb="0" eb="2">
      <t>ショゾク</t>
    </rPh>
    <phoneticPr fontId="8"/>
  </si>
  <si>
    <t>記載事項がない場合は「－」を入力すること</t>
    <rPh sb="0" eb="2">
      <t>キサイ</t>
    </rPh>
    <rPh sb="2" eb="4">
      <t>ジコウ</t>
    </rPh>
    <rPh sb="7" eb="9">
      <t>バアイ</t>
    </rPh>
    <rPh sb="14" eb="16">
      <t>ニュウリョク</t>
    </rPh>
    <phoneticPr fontId="7"/>
  </si>
  <si>
    <t>申請者内における補助事業担当者情報を入力すること</t>
    <rPh sb="0" eb="3">
      <t>シンセイシャ</t>
    </rPh>
    <rPh sb="3" eb="4">
      <t>ナイ</t>
    </rPh>
    <rPh sb="8" eb="10">
      <t>ホジョ</t>
    </rPh>
    <rPh sb="10" eb="12">
      <t>ジギョウ</t>
    </rPh>
    <rPh sb="12" eb="15">
      <t>タントウシャ</t>
    </rPh>
    <rPh sb="15" eb="17">
      <t>ジョウホウ</t>
    </rPh>
    <rPh sb="18" eb="20">
      <t>ニュウリョク</t>
    </rPh>
    <phoneticPr fontId="7"/>
  </si>
  <si>
    <t>連絡先</t>
    <rPh sb="0" eb="3">
      <t>レンラクサキ</t>
    </rPh>
    <phoneticPr fontId="8"/>
  </si>
  <si>
    <t>入力必須</t>
    <rPh sb="0" eb="2">
      <t>ニュウリョク</t>
    </rPh>
    <rPh sb="2" eb="4">
      <t>ヒッス</t>
    </rPh>
    <phoneticPr fontId="7"/>
  </si>
  <si>
    <t>携帯番号</t>
    <rPh sb="0" eb="2">
      <t>ケイタイ</t>
    </rPh>
    <rPh sb="2" eb="4">
      <t>バンゴウ</t>
    </rPh>
    <phoneticPr fontId="8"/>
  </si>
  <si>
    <t>記載事項がない場合は入力なしで可</t>
    <rPh sb="0" eb="2">
      <t>キサイ</t>
    </rPh>
    <rPh sb="2" eb="4">
      <t>ジコウ</t>
    </rPh>
    <rPh sb="7" eb="9">
      <t>バアイ</t>
    </rPh>
    <rPh sb="10" eb="12">
      <t>ニュウリョク</t>
    </rPh>
    <rPh sb="15" eb="16">
      <t>カ</t>
    </rPh>
    <phoneticPr fontId="7"/>
  </si>
  <si>
    <t>キャリアメール（携帯メール）は入力不可</t>
    <rPh sb="8" eb="10">
      <t>ケイタイ</t>
    </rPh>
    <rPh sb="15" eb="17">
      <t>ニュウリョク</t>
    </rPh>
    <rPh sb="17" eb="19">
      <t>フカ</t>
    </rPh>
    <phoneticPr fontId="7"/>
  </si>
  <si>
    <t>申請者２
担当者情報</t>
    <rPh sb="0" eb="3">
      <t>シンセイシャ</t>
    </rPh>
    <rPh sb="5" eb="8">
      <t>タントウシャ</t>
    </rPh>
    <rPh sb="8" eb="10">
      <t>ジョウホウ</t>
    </rPh>
    <phoneticPr fontId="7"/>
  </si>
  <si>
    <t>事業報告期間（始点）</t>
    <rPh sb="0" eb="2">
      <t>ジギョウ</t>
    </rPh>
    <rPh sb="2" eb="4">
      <t>ホウコク</t>
    </rPh>
    <rPh sb="4" eb="6">
      <t>キカン</t>
    </rPh>
    <rPh sb="7" eb="9">
      <t>シテン</t>
    </rPh>
    <phoneticPr fontId="8"/>
  </si>
  <si>
    <t>　</t>
  </si>
  <si>
    <t>事業報告期間（終点）</t>
    <rPh sb="0" eb="2">
      <t>ジギョウ</t>
    </rPh>
    <rPh sb="2" eb="4">
      <t>ホウコク</t>
    </rPh>
    <rPh sb="4" eb="6">
      <t>キカン</t>
    </rPh>
    <rPh sb="7" eb="9">
      <t>シュウテン</t>
    </rPh>
    <phoneticPr fontId="8"/>
  </si>
  <si>
    <t>他の補助金への申請有無</t>
    <rPh sb="0" eb="1">
      <t>ホカ</t>
    </rPh>
    <rPh sb="2" eb="5">
      <t>ホジョキン</t>
    </rPh>
    <rPh sb="7" eb="9">
      <t>シンセイ</t>
    </rPh>
    <rPh sb="9" eb="11">
      <t>ウム</t>
    </rPh>
    <phoneticPr fontId="8"/>
  </si>
  <si>
    <t>他の補助金への申請有無をプルダウンリストより選択すること</t>
    <rPh sb="0" eb="1">
      <t>ホカ</t>
    </rPh>
    <rPh sb="2" eb="5">
      <t>ホジョキン</t>
    </rPh>
    <rPh sb="7" eb="9">
      <t>シンセイ</t>
    </rPh>
    <rPh sb="9" eb="11">
      <t>ウム</t>
    </rPh>
    <rPh sb="22" eb="24">
      <t>センタク</t>
    </rPh>
    <phoneticPr fontId="7"/>
  </si>
  <si>
    <t>他の補助金名</t>
    <rPh sb="0" eb="1">
      <t>ホカ</t>
    </rPh>
    <rPh sb="2" eb="5">
      <t>ホジョキン</t>
    </rPh>
    <rPh sb="5" eb="6">
      <t>メイ</t>
    </rPh>
    <phoneticPr fontId="8"/>
  </si>
  <si>
    <t>同上</t>
    <rPh sb="0" eb="2">
      <t>ドウジョウ</t>
    </rPh>
    <phoneticPr fontId="7"/>
  </si>
  <si>
    <t>補助事業遂行のための融資計画の有無を選択すること</t>
    <rPh sb="0" eb="2">
      <t>ホジョ</t>
    </rPh>
    <rPh sb="2" eb="4">
      <t>ジギョウ</t>
    </rPh>
    <rPh sb="4" eb="6">
      <t>スイコウ</t>
    </rPh>
    <rPh sb="10" eb="12">
      <t>ユウシ</t>
    </rPh>
    <rPh sb="12" eb="14">
      <t>ケイカク</t>
    </rPh>
    <rPh sb="15" eb="17">
      <t>ウム</t>
    </rPh>
    <rPh sb="18" eb="20">
      <t>センタク</t>
    </rPh>
    <phoneticPr fontId="7"/>
  </si>
  <si>
    <t>抵当権設定予定</t>
    <rPh sb="0" eb="3">
      <t>テイトウケン</t>
    </rPh>
    <rPh sb="3" eb="5">
      <t>セッテイ</t>
    </rPh>
    <rPh sb="5" eb="7">
      <t>ヨテイ</t>
    </rPh>
    <phoneticPr fontId="8"/>
  </si>
  <si>
    <t>補助事業の名称</t>
    <rPh sb="0" eb="2">
      <t>ホジョ</t>
    </rPh>
    <rPh sb="2" eb="4">
      <t>ジギョウ</t>
    </rPh>
    <rPh sb="5" eb="7">
      <t>メイショウ</t>
    </rPh>
    <phoneticPr fontId="0"/>
  </si>
  <si>
    <t>補助事業者名</t>
    <rPh sb="0" eb="2">
      <t>ホジョ</t>
    </rPh>
    <rPh sb="2" eb="4">
      <t>ジギョウ</t>
    </rPh>
    <rPh sb="4" eb="5">
      <t>シャ</t>
    </rPh>
    <rPh sb="5" eb="6">
      <t>メイ</t>
    </rPh>
    <phoneticPr fontId="0"/>
  </si>
  <si>
    <t>２．全体概要</t>
    <rPh sb="2" eb="4">
      <t>ゼンタイ</t>
    </rPh>
    <rPh sb="4" eb="6">
      <t>ガイヨウ</t>
    </rPh>
    <phoneticPr fontId="7"/>
  </si>
  <si>
    <t>❶　申請者概要</t>
    <rPh sb="2" eb="4">
      <t>シンセイ</t>
    </rPh>
    <rPh sb="4" eb="5">
      <t>シャ</t>
    </rPh>
    <phoneticPr fontId="8"/>
  </si>
  <si>
    <t>事業期間区分</t>
  </si>
  <si>
    <t>申請者名</t>
    <rPh sb="0" eb="3">
      <t>シンセイシャ</t>
    </rPh>
    <rPh sb="2" eb="3">
      <t>シャ</t>
    </rPh>
    <rPh sb="3" eb="4">
      <t>メイ</t>
    </rPh>
    <phoneticPr fontId="8"/>
  </si>
  <si>
    <t>登録名称</t>
    <rPh sb="0" eb="2">
      <t>トウロク</t>
    </rPh>
    <rPh sb="2" eb="4">
      <t>メイショウ</t>
    </rPh>
    <phoneticPr fontId="8"/>
  </si>
  <si>
    <t>〒</t>
  </si>
  <si>
    <t>-</t>
  </si>
  <si>
    <t>建物用途</t>
    <rPh sb="0" eb="2">
      <t>タテモノ</t>
    </rPh>
    <rPh sb="2" eb="4">
      <t>ヨウト</t>
    </rPh>
    <phoneticPr fontId="7"/>
  </si>
  <si>
    <t>構　造</t>
    <rPh sb="0" eb="1">
      <t>カマエ</t>
    </rPh>
    <rPh sb="2" eb="3">
      <t>ゾウ</t>
    </rPh>
    <phoneticPr fontId="7"/>
  </si>
  <si>
    <t>地域区分</t>
    <rPh sb="0" eb="2">
      <t>チイキ</t>
    </rPh>
    <rPh sb="2" eb="4">
      <t>クブン</t>
    </rPh>
    <phoneticPr fontId="8"/>
  </si>
  <si>
    <t>住戸数</t>
    <rPh sb="0" eb="2">
      <t>ジュウコ</t>
    </rPh>
    <rPh sb="2" eb="3">
      <t>スウ</t>
    </rPh>
    <phoneticPr fontId="8"/>
  </si>
  <si>
    <t>戸</t>
    <rPh sb="0" eb="1">
      <t>コ</t>
    </rPh>
    <phoneticPr fontId="8"/>
  </si>
  <si>
    <t>全体床面積</t>
    <rPh sb="0" eb="2">
      <t>ゼンタイ</t>
    </rPh>
    <rPh sb="2" eb="3">
      <t>ユカ</t>
    </rPh>
    <rPh sb="3" eb="5">
      <t>メンセキ</t>
    </rPh>
    <phoneticPr fontId="7"/>
  </si>
  <si>
    <t>㎡</t>
  </si>
  <si>
    <t>住戸
平均
床面積</t>
    <rPh sb="0" eb="2">
      <t>ジュウコ</t>
    </rPh>
    <rPh sb="3" eb="5">
      <t>ヘイキン</t>
    </rPh>
    <rPh sb="6" eb="9">
      <t>ユカメンセキ</t>
    </rPh>
    <phoneticPr fontId="7"/>
  </si>
  <si>
    <t>階数</t>
    <rPh sb="0" eb="2">
      <t>カイスウ</t>
    </rPh>
    <phoneticPr fontId="8"/>
  </si>
  <si>
    <t>全体</t>
    <rPh sb="0" eb="2">
      <t>ゼンタイ</t>
    </rPh>
    <phoneticPr fontId="8"/>
  </si>
  <si>
    <t>地下</t>
    <rPh sb="0" eb="2">
      <t>チカ</t>
    </rPh>
    <phoneticPr fontId="8"/>
  </si>
  <si>
    <t>階</t>
    <rPh sb="0" eb="1">
      <t>カイ</t>
    </rPh>
    <phoneticPr fontId="8"/>
  </si>
  <si>
    <t>地上</t>
    <rPh sb="0" eb="2">
      <t>チジョウ</t>
    </rPh>
    <phoneticPr fontId="8"/>
  </si>
  <si>
    <t>住宅部分</t>
    <rPh sb="0" eb="2">
      <t>ジュウタク</t>
    </rPh>
    <rPh sb="2" eb="4">
      <t>ブブン</t>
    </rPh>
    <phoneticPr fontId="8"/>
  </si>
  <si>
    <t>層</t>
    <rPh sb="0" eb="1">
      <t>ソウ</t>
    </rPh>
    <phoneticPr fontId="8"/>
  </si>
  <si>
    <t>住宅外用途部分</t>
    <rPh sb="0" eb="2">
      <t>ジュウタク</t>
    </rPh>
    <rPh sb="2" eb="3">
      <t>ガイ</t>
    </rPh>
    <rPh sb="3" eb="5">
      <t>ヨウト</t>
    </rPh>
    <rPh sb="5" eb="7">
      <t>ブブン</t>
    </rPh>
    <phoneticPr fontId="8"/>
  </si>
  <si>
    <t>住戸平均</t>
    <rPh sb="0" eb="2">
      <t>ジュウコ</t>
    </rPh>
    <rPh sb="2" eb="4">
      <t>ヘイキン</t>
    </rPh>
    <phoneticPr fontId="8"/>
  </si>
  <si>
    <t>最大</t>
    <rPh sb="0" eb="2">
      <t>サイダイ</t>
    </rPh>
    <phoneticPr fontId="8"/>
  </si>
  <si>
    <t>最小</t>
    <rPh sb="0" eb="1">
      <t>サイ</t>
    </rPh>
    <rPh sb="1" eb="2">
      <t>ショウ</t>
    </rPh>
    <phoneticPr fontId="8"/>
  </si>
  <si>
    <t>％</t>
  </si>
  <si>
    <t>専有部の外皮総面積に対する開口比率</t>
    <rPh sb="0" eb="2">
      <t>センユウ</t>
    </rPh>
    <rPh sb="2" eb="3">
      <t>ブ</t>
    </rPh>
    <rPh sb="4" eb="6">
      <t>ガイヒ</t>
    </rPh>
    <rPh sb="6" eb="9">
      <t>ソウメンセキ</t>
    </rPh>
    <rPh sb="10" eb="11">
      <t>タイ</t>
    </rPh>
    <rPh sb="13" eb="15">
      <t>カイコウ</t>
    </rPh>
    <rPh sb="15" eb="17">
      <t>ヒリツ</t>
    </rPh>
    <phoneticPr fontId="8"/>
  </si>
  <si>
    <t>８地域における要件</t>
    <rPh sb="1" eb="3">
      <t>チイキ</t>
    </rPh>
    <rPh sb="7" eb="9">
      <t>ヨウケン</t>
    </rPh>
    <phoneticPr fontId="7"/>
  </si>
  <si>
    <t>通風の積極利用</t>
    <rPh sb="0" eb="2">
      <t>ツウフウ</t>
    </rPh>
    <rPh sb="3" eb="5">
      <t>セッキョク</t>
    </rPh>
    <rPh sb="5" eb="7">
      <t>リヨウ</t>
    </rPh>
    <phoneticPr fontId="7"/>
  </si>
  <si>
    <t>効果的な日射遮蔽</t>
    <rPh sb="0" eb="3">
      <t>コウカテキ</t>
    </rPh>
    <rPh sb="4" eb="6">
      <t>ニッシャ</t>
    </rPh>
    <rPh sb="6" eb="8">
      <t>シャヘイ</t>
    </rPh>
    <phoneticPr fontId="7"/>
  </si>
  <si>
    <t>最上階の屋上断熱強化</t>
    <rPh sb="0" eb="2">
      <t>サイジョウ</t>
    </rPh>
    <rPh sb="2" eb="3">
      <t>カイ</t>
    </rPh>
    <rPh sb="4" eb="6">
      <t>オクジョウ</t>
    </rPh>
    <rPh sb="6" eb="8">
      <t>ダンネツ</t>
    </rPh>
    <rPh sb="8" eb="10">
      <t>キョウカ</t>
    </rPh>
    <phoneticPr fontId="7"/>
  </si>
  <si>
    <t>屋上緑化、壁面緑化</t>
    <rPh sb="0" eb="2">
      <t>オクジョウ</t>
    </rPh>
    <rPh sb="2" eb="4">
      <t>リョッカ</t>
    </rPh>
    <rPh sb="5" eb="7">
      <t>ヘキメン</t>
    </rPh>
    <rPh sb="7" eb="9">
      <t>リョッカ</t>
    </rPh>
    <phoneticPr fontId="7"/>
  </si>
  <si>
    <t>その他</t>
    <rPh sb="2" eb="3">
      <t>タ</t>
    </rPh>
    <phoneticPr fontId="7"/>
  </si>
  <si>
    <t>太陽光パネル
の設置の有無</t>
    <rPh sb="0" eb="3">
      <t>タイヨウコウ</t>
    </rPh>
    <rPh sb="8" eb="10">
      <t>セッチ</t>
    </rPh>
    <rPh sb="11" eb="13">
      <t>ウム</t>
    </rPh>
    <phoneticPr fontId="8"/>
  </si>
  <si>
    <t>公称最大
出力の合計</t>
    <rPh sb="0" eb="2">
      <t>コウショウ</t>
    </rPh>
    <rPh sb="2" eb="4">
      <t>サイダイ</t>
    </rPh>
    <rPh sb="5" eb="7">
      <t>シュツリョク</t>
    </rPh>
    <rPh sb="8" eb="10">
      <t>ゴウケイ</t>
    </rPh>
    <phoneticPr fontId="7"/>
  </si>
  <si>
    <t>ｋＷ</t>
  </si>
  <si>
    <t>分配方法</t>
    <rPh sb="0" eb="2">
      <t>ブンパイ</t>
    </rPh>
    <rPh sb="2" eb="4">
      <t>ホウホウ</t>
    </rPh>
    <phoneticPr fontId="8"/>
  </si>
  <si>
    <t>専有部住戸配分数</t>
    <rPh sb="0" eb="2">
      <t>センユウ</t>
    </rPh>
    <rPh sb="2" eb="3">
      <t>ブ</t>
    </rPh>
    <rPh sb="3" eb="5">
      <t>ジュウコ</t>
    </rPh>
    <rPh sb="5" eb="7">
      <t>ハイブン</t>
    </rPh>
    <rPh sb="7" eb="8">
      <t>スウ</t>
    </rPh>
    <phoneticPr fontId="7"/>
  </si>
  <si>
    <t>容量の合計</t>
    <rPh sb="0" eb="2">
      <t>ヨウリョウ</t>
    </rPh>
    <rPh sb="3" eb="5">
      <t>ゴウケイ</t>
    </rPh>
    <phoneticPr fontId="7"/>
  </si>
  <si>
    <t>供給住戸割合</t>
    <rPh sb="0" eb="2">
      <t>キョウキュウ</t>
    </rPh>
    <rPh sb="2" eb="4">
      <t>ジュウコ</t>
    </rPh>
    <rPh sb="4" eb="6">
      <t>ワリアイ</t>
    </rPh>
    <phoneticPr fontId="7"/>
  </si>
  <si>
    <t>共用部</t>
    <rPh sb="0" eb="2">
      <t>キョウヨウ</t>
    </rPh>
    <rPh sb="2" eb="3">
      <t>ブ</t>
    </rPh>
    <phoneticPr fontId="7"/>
  </si>
  <si>
    <t>設備用途区分</t>
    <rPh sb="0" eb="2">
      <t>セツビ</t>
    </rPh>
    <rPh sb="2" eb="4">
      <t>ヨウト</t>
    </rPh>
    <rPh sb="4" eb="6">
      <t>クブン</t>
    </rPh>
    <phoneticPr fontId="8"/>
  </si>
  <si>
    <t>一次エネルギー消費量</t>
    <rPh sb="0" eb="2">
      <t>イチジ</t>
    </rPh>
    <rPh sb="7" eb="10">
      <t>ショウヒリョウ</t>
    </rPh>
    <phoneticPr fontId="8"/>
  </si>
  <si>
    <t>専有部</t>
    <rPh sb="0" eb="2">
      <t>センユウ</t>
    </rPh>
    <rPh sb="2" eb="3">
      <t>ブ</t>
    </rPh>
    <phoneticPr fontId="8"/>
  </si>
  <si>
    <t>暖房</t>
    <rPh sb="0" eb="2">
      <t>ダンボウ</t>
    </rPh>
    <phoneticPr fontId="7"/>
  </si>
  <si>
    <t>冷房</t>
    <rPh sb="0" eb="2">
      <t>レイボウ</t>
    </rPh>
    <phoneticPr fontId="7"/>
  </si>
  <si>
    <t>共用部</t>
    <rPh sb="0" eb="2">
      <t>キョウヨウ</t>
    </rPh>
    <rPh sb="2" eb="3">
      <t>ブ</t>
    </rPh>
    <phoneticPr fontId="8"/>
  </si>
  <si>
    <t>項目</t>
    <rPh sb="0" eb="2">
      <t>コウモク</t>
    </rPh>
    <phoneticPr fontId="8"/>
  </si>
  <si>
    <t>設備・システム名</t>
  </si>
  <si>
    <t>システム概要（能力・性能・規模・他）</t>
    <rPh sb="4" eb="6">
      <t>ガイヨウ</t>
    </rPh>
    <rPh sb="7" eb="9">
      <t>ノウリョク</t>
    </rPh>
    <rPh sb="10" eb="12">
      <t>セイノウ</t>
    </rPh>
    <rPh sb="13" eb="15">
      <t>キボ</t>
    </rPh>
    <rPh sb="16" eb="17">
      <t>タ</t>
    </rPh>
    <phoneticPr fontId="8"/>
  </si>
  <si>
    <t>補助</t>
    <rPh sb="0" eb="2">
      <t>ホジョ</t>
    </rPh>
    <phoneticPr fontId="8"/>
  </si>
  <si>
    <t>断熱</t>
    <rPh sb="0" eb="2">
      <t>ダンネツ</t>
    </rPh>
    <phoneticPr fontId="7"/>
  </si>
  <si>
    <t>計</t>
    <rPh sb="0" eb="1">
      <t>ケイ</t>
    </rPh>
    <phoneticPr fontId="7"/>
  </si>
  <si>
    <t>ＺＥＨ-Ｍの種類</t>
    <rPh sb="6" eb="8">
      <t>シュルイ</t>
    </rPh>
    <phoneticPr fontId="7"/>
  </si>
  <si>
    <t>合計</t>
    <rPh sb="0" eb="2">
      <t>ゴウケイ</t>
    </rPh>
    <phoneticPr fontId="7"/>
  </si>
  <si>
    <t>実施計画書</t>
    <rPh sb="0" eb="2">
      <t>ジッシ</t>
    </rPh>
    <rPh sb="2" eb="5">
      <t>ケイカクショ</t>
    </rPh>
    <phoneticPr fontId="8"/>
  </si>
  <si>
    <t>１．申請者の詳細</t>
    <rPh sb="2" eb="5">
      <t>シンセイシャ</t>
    </rPh>
    <rPh sb="6" eb="8">
      <t>ショウサイ</t>
    </rPh>
    <phoneticPr fontId="8"/>
  </si>
  <si>
    <t>申請者１</t>
    <rPh sb="0" eb="3">
      <t>シンセイシャ</t>
    </rPh>
    <phoneticPr fontId="7"/>
  </si>
  <si>
    <t>ふりがな</t>
  </si>
  <si>
    <t>法人名又は氏名</t>
  </si>
  <si>
    <t>法人番号（１３桁）</t>
    <rPh sb="0" eb="2">
      <t>ホウジン</t>
    </rPh>
    <rPh sb="2" eb="4">
      <t>バンゴウ</t>
    </rPh>
    <rPh sb="7" eb="8">
      <t>ケタ</t>
    </rPh>
    <phoneticPr fontId="8"/>
  </si>
  <si>
    <t>代表者役職</t>
    <rPh sb="3" eb="5">
      <t>ヤクショク</t>
    </rPh>
    <phoneticPr fontId="8"/>
  </si>
  <si>
    <t>代表者名</t>
    <rPh sb="3" eb="4">
      <t>メイ</t>
    </rPh>
    <phoneticPr fontId="8"/>
  </si>
  <si>
    <t>住    所</t>
    <rPh sb="0" eb="1">
      <t>ジュウ</t>
    </rPh>
    <rPh sb="5" eb="6">
      <t>トコロ</t>
    </rPh>
    <phoneticPr fontId="8"/>
  </si>
  <si>
    <t>申請者２</t>
    <rPh sb="0" eb="3">
      <t>シンセイシャ</t>
    </rPh>
    <phoneticPr fontId="7"/>
  </si>
  <si>
    <t>所属部署</t>
    <rPh sb="0" eb="2">
      <t>ショゾク</t>
    </rPh>
    <rPh sb="2" eb="4">
      <t>ブショ</t>
    </rPh>
    <phoneticPr fontId="8"/>
  </si>
  <si>
    <t>担当者役職</t>
    <rPh sb="0" eb="3">
      <t>タントウシャ</t>
    </rPh>
    <rPh sb="3" eb="5">
      <t>ヤクショク</t>
    </rPh>
    <phoneticPr fontId="8"/>
  </si>
  <si>
    <t>携帯電話番号</t>
    <rPh sb="0" eb="2">
      <t>ケイタイ</t>
    </rPh>
    <rPh sb="2" eb="4">
      <t>デンワ</t>
    </rPh>
    <rPh sb="4" eb="6">
      <t>バンゴウ</t>
    </rPh>
    <phoneticPr fontId="8"/>
  </si>
  <si>
    <t>事業報告期間</t>
    <rPh sb="0" eb="2">
      <t>ジギョウ</t>
    </rPh>
    <rPh sb="2" eb="4">
      <t>ホウコク</t>
    </rPh>
    <rPh sb="4" eb="6">
      <t>キカン</t>
    </rPh>
    <phoneticPr fontId="8"/>
  </si>
  <si>
    <t>～</t>
  </si>
  <si>
    <t>他の補助金の有無</t>
    <rPh sb="0" eb="8">
      <t>タホジョキンウム</t>
    </rPh>
    <phoneticPr fontId="8"/>
  </si>
  <si>
    <t>他の補助金名</t>
    <rPh sb="0" eb="6">
      <t>タホジョキンメイ</t>
    </rPh>
    <phoneticPr fontId="8"/>
  </si>
  <si>
    <t>一般社団法人　環境共創イニシアチブ</t>
  </si>
  <si>
    <t>１.</t>
  </si>
  <si>
    <t>交付申請</t>
    <rPh sb="0" eb="2">
      <t>コウフ</t>
    </rPh>
    <rPh sb="2" eb="4">
      <t>シンセイ</t>
    </rPh>
    <phoneticPr fontId="8"/>
  </si>
  <si>
    <t>２.</t>
  </si>
  <si>
    <t>暴力団排除</t>
    <rPh sb="0" eb="3">
      <t>ボウリョクダン</t>
    </rPh>
    <rPh sb="3" eb="5">
      <t>ハイジョ</t>
    </rPh>
    <phoneticPr fontId="8"/>
  </si>
  <si>
    <t>３.</t>
  </si>
  <si>
    <t>交付決定前の事業着手の禁止</t>
    <rPh sb="0" eb="2">
      <t>コウフ</t>
    </rPh>
    <rPh sb="2" eb="4">
      <t>ケッテイ</t>
    </rPh>
    <rPh sb="4" eb="5">
      <t>マエ</t>
    </rPh>
    <rPh sb="6" eb="8">
      <t>ジギョウ</t>
    </rPh>
    <rPh sb="8" eb="10">
      <t>チャクシュ</t>
    </rPh>
    <rPh sb="11" eb="13">
      <t>キンシ</t>
    </rPh>
    <phoneticPr fontId="8"/>
  </si>
  <si>
    <t>４.</t>
  </si>
  <si>
    <t>重複申請の禁止</t>
    <rPh sb="0" eb="2">
      <t>ジュウフク</t>
    </rPh>
    <rPh sb="2" eb="4">
      <t>シンセイ</t>
    </rPh>
    <rPh sb="5" eb="7">
      <t>キンシ</t>
    </rPh>
    <phoneticPr fontId="8"/>
  </si>
  <si>
    <t>５.</t>
  </si>
  <si>
    <t>申請の無効</t>
    <rPh sb="0" eb="2">
      <t>シンセイ</t>
    </rPh>
    <rPh sb="3" eb="5">
      <t>ムコウ</t>
    </rPh>
    <phoneticPr fontId="8"/>
  </si>
  <si>
    <t>６.</t>
  </si>
  <si>
    <t>個人情報の利用</t>
    <rPh sb="5" eb="7">
      <t>リヨウ</t>
    </rPh>
    <phoneticPr fontId="8"/>
  </si>
  <si>
    <t>ための調査・分析、SIIが作成するパンフレット・事例集、国が行うその他調査業務等に利用されることがあり、</t>
  </si>
  <si>
    <t>７.</t>
  </si>
  <si>
    <t>８.</t>
  </si>
  <si>
    <t>９.</t>
  </si>
  <si>
    <t>年</t>
    <rPh sb="0" eb="1">
      <t>ネン</t>
    </rPh>
    <phoneticPr fontId="8"/>
  </si>
  <si>
    <t>月</t>
    <rPh sb="0" eb="1">
      <t>ツキ</t>
    </rPh>
    <phoneticPr fontId="8"/>
  </si>
  <si>
    <t>名称</t>
    <rPh sb="0" eb="2">
      <t>メイショウ</t>
    </rPh>
    <phoneticPr fontId="10"/>
  </si>
  <si>
    <t>代表者等名</t>
  </si>
  <si>
    <t>代表者等名</t>
    <rPh sb="0" eb="3">
      <t>ダイヒョウシャ</t>
    </rPh>
    <rPh sb="4" eb="5">
      <t>メイ</t>
    </rPh>
    <phoneticPr fontId="10"/>
  </si>
  <si>
    <t>生年月日</t>
    <rPh sb="0" eb="2">
      <t>セイネン</t>
    </rPh>
    <rPh sb="2" eb="4">
      <t>ガッピ</t>
    </rPh>
    <phoneticPr fontId="10"/>
  </si>
  <si>
    <t>交付申請書</t>
    <rPh sb="0" eb="2">
      <t>コウフ</t>
    </rPh>
    <rPh sb="2" eb="5">
      <t>シンセイショ</t>
    </rPh>
    <phoneticPr fontId="8"/>
  </si>
  <si>
    <t>記</t>
    <rPh sb="0" eb="1">
      <t>キ</t>
    </rPh>
    <phoneticPr fontId="8"/>
  </si>
  <si>
    <t>１.申請する補助事業</t>
    <rPh sb="2" eb="4">
      <t>シンセイ</t>
    </rPh>
    <rPh sb="6" eb="8">
      <t>ホジョ</t>
    </rPh>
    <rPh sb="8" eb="10">
      <t>ジギョウ</t>
    </rPh>
    <phoneticPr fontId="8"/>
  </si>
  <si>
    <t>２.補助事業の名称</t>
    <rPh sb="2" eb="4">
      <t>ホジョ</t>
    </rPh>
    <rPh sb="4" eb="6">
      <t>ジギョウ</t>
    </rPh>
    <rPh sb="7" eb="9">
      <t>メイショウ</t>
    </rPh>
    <phoneticPr fontId="8"/>
  </si>
  <si>
    <t>３.補助事業の実施計画</t>
    <rPh sb="2" eb="4">
      <t>ホジョ</t>
    </rPh>
    <rPh sb="4" eb="6">
      <t>ジギョウ</t>
    </rPh>
    <rPh sb="7" eb="9">
      <t>ジッシ</t>
    </rPh>
    <rPh sb="9" eb="11">
      <t>ケイカク</t>
    </rPh>
    <phoneticPr fontId="8"/>
  </si>
  <si>
    <t>円</t>
    <rPh sb="0" eb="1">
      <t>エン</t>
    </rPh>
    <phoneticPr fontId="8"/>
  </si>
  <si>
    <t>日</t>
    <rPh sb="0" eb="1">
      <t>ヒ</t>
    </rPh>
    <phoneticPr fontId="8"/>
  </si>
  <si>
    <t>（注）この申請書には、以下の書面を添付すること。</t>
  </si>
  <si>
    <t>補助事業に要する経費、補助対象経費及び補助金の額並びに区分ごとの配分</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4">
      <t>ガク</t>
    </rPh>
    <rPh sb="24" eb="25">
      <t>ナラ</t>
    </rPh>
    <rPh sb="27" eb="29">
      <t>クブン</t>
    </rPh>
    <rPh sb="32" eb="34">
      <t>ハイブン</t>
    </rPh>
    <phoneticPr fontId="8"/>
  </si>
  <si>
    <t>（単位：円）</t>
  </si>
  <si>
    <t>補助対象</t>
  </si>
  <si>
    <t>補助事業に要する経費</t>
  </si>
  <si>
    <t>補助率</t>
  </si>
  <si>
    <t>補助金の額</t>
  </si>
  <si>
    <t>経費の区分</t>
    <rPh sb="0" eb="2">
      <t>ケイヒ</t>
    </rPh>
    <rPh sb="3" eb="5">
      <t>クブン</t>
    </rPh>
    <phoneticPr fontId="7"/>
  </si>
  <si>
    <t>（参考値）</t>
  </si>
  <si>
    <t>設計費</t>
    <rPh sb="0" eb="2">
      <t>セッケイ</t>
    </rPh>
    <rPh sb="2" eb="3">
      <t>ヒ</t>
    </rPh>
    <phoneticPr fontId="7"/>
  </si>
  <si>
    <t>設備・工事費</t>
    <rPh sb="0" eb="2">
      <t>セツビ</t>
    </rPh>
    <rPh sb="3" eb="5">
      <t>コウジ</t>
    </rPh>
    <rPh sb="5" eb="6">
      <t>ヒ</t>
    </rPh>
    <phoneticPr fontId="7"/>
  </si>
  <si>
    <t>暴力団排除に関する誓約事項</t>
  </si>
  <si>
    <t>記</t>
  </si>
  <si>
    <t>役員名簿</t>
    <rPh sb="0" eb="2">
      <t>ヤクイン</t>
    </rPh>
    <rPh sb="2" eb="4">
      <t>メイボ</t>
    </rPh>
    <phoneticPr fontId="8"/>
  </si>
  <si>
    <t>氏名　カナ</t>
    <rPh sb="0" eb="2">
      <t>シメイ</t>
    </rPh>
    <phoneticPr fontId="8"/>
  </si>
  <si>
    <t>氏名　漢字</t>
    <rPh sb="0" eb="2">
      <t>シメイ</t>
    </rPh>
    <rPh sb="3" eb="5">
      <t>カンジ</t>
    </rPh>
    <phoneticPr fontId="8"/>
  </si>
  <si>
    <t>生年月日</t>
    <rPh sb="0" eb="2">
      <t>セイネン</t>
    </rPh>
    <rPh sb="2" eb="4">
      <t>ガッピ</t>
    </rPh>
    <phoneticPr fontId="8"/>
  </si>
  <si>
    <t>会社名</t>
    <rPh sb="0" eb="2">
      <t>カイシャ</t>
    </rPh>
    <rPh sb="2" eb="3">
      <t>メイ</t>
    </rPh>
    <phoneticPr fontId="8"/>
  </si>
  <si>
    <t>和暦</t>
    <rPh sb="0" eb="2">
      <t>ワレキ</t>
    </rPh>
    <phoneticPr fontId="8"/>
  </si>
  <si>
    <t>参考見積書</t>
  </si>
  <si>
    <t>４．事業予定</t>
    <rPh sb="2" eb="4">
      <t>ヨテイ</t>
    </rPh>
    <phoneticPr fontId="8"/>
  </si>
  <si>
    <t>２）資金調達計画</t>
    <rPh sb="2" eb="4">
      <t>シキン</t>
    </rPh>
    <rPh sb="4" eb="6">
      <t>チョウタツ</t>
    </rPh>
    <rPh sb="6" eb="8">
      <t>ケイカク</t>
    </rPh>
    <phoneticPr fontId="7"/>
  </si>
  <si>
    <t>３）事業に係る設計者等情報</t>
    <rPh sb="2" eb="4">
      <t>ジギョウ</t>
    </rPh>
    <rPh sb="5" eb="6">
      <t>カカワ</t>
    </rPh>
    <rPh sb="7" eb="10">
      <t>セッケイシャ</t>
    </rPh>
    <rPh sb="10" eb="11">
      <t>トウ</t>
    </rPh>
    <rPh sb="11" eb="13">
      <t>ジョウホウ</t>
    </rPh>
    <phoneticPr fontId="7"/>
  </si>
  <si>
    <t>法人名称</t>
    <rPh sb="0" eb="2">
      <t>ホウジン</t>
    </rPh>
    <rPh sb="2" eb="4">
      <t>メイショウ</t>
    </rPh>
    <phoneticPr fontId="8"/>
  </si>
  <si>
    <t>代表者名</t>
    <rPh sb="0" eb="3">
      <t>ダイヒョウシャ</t>
    </rPh>
    <rPh sb="3" eb="4">
      <t>メイ</t>
    </rPh>
    <phoneticPr fontId="8"/>
  </si>
  <si>
    <t>事業
内容</t>
    <rPh sb="0" eb="2">
      <t>ジギョウ</t>
    </rPh>
    <rPh sb="3" eb="5">
      <t>ナイヨウ</t>
    </rPh>
    <phoneticPr fontId="8"/>
  </si>
  <si>
    <t>住所</t>
    <rPh sb="0" eb="2">
      <t>ジュウショ</t>
    </rPh>
    <phoneticPr fontId="8"/>
  </si>
  <si>
    <t>５．補助事業実施体制（スキーム等で事業体制を示す）</t>
  </si>
  <si>
    <t>事業年度</t>
    <rPh sb="0" eb="2">
      <t>ジギョウ</t>
    </rPh>
    <rPh sb="2" eb="4">
      <t>ネンド</t>
    </rPh>
    <phoneticPr fontId="7"/>
  </si>
  <si>
    <t>補助事業の名称</t>
    <rPh sb="0" eb="2">
      <t>ホジョ</t>
    </rPh>
    <rPh sb="2" eb="4">
      <t>ジギョウ</t>
    </rPh>
    <rPh sb="5" eb="7">
      <t>メイショウ</t>
    </rPh>
    <phoneticPr fontId="7"/>
  </si>
  <si>
    <t>項目</t>
    <rPh sb="0" eb="2">
      <t>コウモク</t>
    </rPh>
    <phoneticPr fontId="7"/>
  </si>
  <si>
    <t>数量</t>
    <rPh sb="0" eb="2">
      <t>スウリョウ</t>
    </rPh>
    <phoneticPr fontId="8"/>
  </si>
  <si>
    <t>補助対象経費</t>
    <rPh sb="0" eb="2">
      <t>ホジョ</t>
    </rPh>
    <rPh sb="2" eb="4">
      <t>タイショウ</t>
    </rPh>
    <rPh sb="4" eb="6">
      <t>ケイヒ</t>
    </rPh>
    <phoneticPr fontId="8"/>
  </si>
  <si>
    <t>備　考</t>
    <rPh sb="0" eb="1">
      <t>ビ</t>
    </rPh>
    <rPh sb="2" eb="3">
      <t>コウ</t>
    </rPh>
    <phoneticPr fontId="8"/>
  </si>
  <si>
    <t>設備費・工事費</t>
    <rPh sb="2" eb="3">
      <t>ヒ</t>
    </rPh>
    <rPh sb="4" eb="6">
      <t>セツビコウジヒ</t>
    </rPh>
    <phoneticPr fontId="7"/>
  </si>
  <si>
    <t>住戸に係る高性能断熱材</t>
    <rPh sb="0" eb="2">
      <t>ジュウコ</t>
    </rPh>
    <rPh sb="3" eb="4">
      <t>カカワ</t>
    </rPh>
    <rPh sb="5" eb="8">
      <t>コウセイノウ</t>
    </rPh>
    <rPh sb="8" eb="10">
      <t>ダンネツ</t>
    </rPh>
    <rPh sb="10" eb="11">
      <t>ザイ</t>
    </rPh>
    <phoneticPr fontId="8"/>
  </si>
  <si>
    <t>専有部</t>
    <rPh sb="0" eb="3">
      <t>センユウブ</t>
    </rPh>
    <phoneticPr fontId="8"/>
  </si>
  <si>
    <t>高効率個別エアコン</t>
  </si>
  <si>
    <t>台</t>
    <rPh sb="0" eb="1">
      <t>ダイ</t>
    </rPh>
    <phoneticPr fontId="8"/>
  </si>
  <si>
    <t>床暖房</t>
    <rPh sb="0" eb="1">
      <t>ユカ</t>
    </rPh>
    <rPh sb="1" eb="3">
      <t>ダンボウ</t>
    </rPh>
    <phoneticPr fontId="7"/>
  </si>
  <si>
    <t>給湯設備</t>
    <rPh sb="0" eb="2">
      <t>キュウトウ</t>
    </rPh>
    <rPh sb="2" eb="4">
      <t>セツビ</t>
    </rPh>
    <phoneticPr fontId="7"/>
  </si>
  <si>
    <t>エネルギー計測装置</t>
    <rPh sb="5" eb="7">
      <t>ケイソク</t>
    </rPh>
    <rPh sb="7" eb="9">
      <t>ソウチ</t>
    </rPh>
    <phoneticPr fontId="8"/>
  </si>
  <si>
    <t>床面積（㎡）</t>
  </si>
  <si>
    <t>属性</t>
  </si>
  <si>
    <t>50㎡以上</t>
  </si>
  <si>
    <t>中住戸最下階</t>
  </si>
  <si>
    <t>中住戸最上階</t>
  </si>
  <si>
    <t>角住戸中間階</t>
  </si>
  <si>
    <t>角住戸最下階</t>
  </si>
  <si>
    <t>角住戸最上階</t>
  </si>
  <si>
    <t>（全体）</t>
    <rPh sb="1" eb="3">
      <t>ゼンタイ</t>
    </rPh>
    <phoneticPr fontId="8"/>
  </si>
  <si>
    <t>補助事業に要する経費</t>
    <rPh sb="0" eb="2">
      <t>ホジョ</t>
    </rPh>
    <rPh sb="2" eb="4">
      <t>ジギョウ</t>
    </rPh>
    <rPh sb="5" eb="6">
      <t>ヨウ</t>
    </rPh>
    <rPh sb="8" eb="10">
      <t>ケイヒ</t>
    </rPh>
    <phoneticPr fontId="8"/>
  </si>
  <si>
    <t>補助対象外経費</t>
    <rPh sb="0" eb="2">
      <t>ホジョ</t>
    </rPh>
    <rPh sb="2" eb="4">
      <t>タイショウ</t>
    </rPh>
    <rPh sb="4" eb="5">
      <t>ガイ</t>
    </rPh>
    <rPh sb="5" eb="7">
      <t>ケイヒ</t>
    </rPh>
    <phoneticPr fontId="8"/>
  </si>
  <si>
    <t>設計費</t>
    <rPh sb="0" eb="2">
      <t>セッケイ</t>
    </rPh>
    <rPh sb="2" eb="3">
      <t>ヒ</t>
    </rPh>
    <phoneticPr fontId="8"/>
  </si>
  <si>
    <t>設備費・工事費</t>
    <rPh sb="0" eb="2">
      <t>セツビ</t>
    </rPh>
    <rPh sb="2" eb="3">
      <t>ヒ</t>
    </rPh>
    <rPh sb="4" eb="6">
      <t>コウジ</t>
    </rPh>
    <rPh sb="6" eb="7">
      <t>ヒ</t>
    </rPh>
    <phoneticPr fontId="8"/>
  </si>
  <si>
    <t>合計</t>
    <rPh sb="0" eb="2">
      <t>ゴウケイ</t>
    </rPh>
    <phoneticPr fontId="8"/>
  </si>
  <si>
    <t>▼ 各年度ごとの内訳</t>
    <rPh sb="2" eb="5">
      <t>カクネンド</t>
    </rPh>
    <rPh sb="8" eb="10">
      <t>ウチワケ</t>
    </rPh>
    <phoneticPr fontId="8"/>
  </si>
  <si>
    <t>補助対象経費の区分</t>
    <rPh sb="0" eb="2">
      <t>ホジョ</t>
    </rPh>
    <rPh sb="2" eb="4">
      <t>タイショウ</t>
    </rPh>
    <rPh sb="4" eb="6">
      <t>ケイヒ</t>
    </rPh>
    <rPh sb="7" eb="9">
      <t>クブン</t>
    </rPh>
    <phoneticPr fontId="8"/>
  </si>
  <si>
    <t>◆作図等を用いての説明も可とする。ただし、以下の情報が記載されていること。</t>
    <rPh sb="21" eb="23">
      <t>イカ</t>
    </rPh>
    <rPh sb="24" eb="26">
      <t>ジョウホウ</t>
    </rPh>
    <rPh sb="27" eb="29">
      <t>キサイ</t>
    </rPh>
    <phoneticPr fontId="7"/>
  </si>
  <si>
    <t>（一部のシートは、白色のセルへの入力もあるので確認すること）</t>
    <phoneticPr fontId="8"/>
  </si>
  <si>
    <t>交付申請日</t>
    <phoneticPr fontId="8"/>
  </si>
  <si>
    <t>１．基本情報</t>
    <rPh sb="2" eb="4">
      <t>キホン</t>
    </rPh>
    <rPh sb="4" eb="6">
      <t>ジョウホウ</t>
    </rPh>
    <phoneticPr fontId="8"/>
  </si>
  <si>
    <t>２．申請者情報</t>
    <rPh sb="2" eb="5">
      <t>シンセイシャ</t>
    </rPh>
    <rPh sb="5" eb="7">
      <t>ジョウホウ</t>
    </rPh>
    <phoneticPr fontId="8"/>
  </si>
  <si>
    <t>３．ZEHデベロッパー情報</t>
    <rPh sb="11" eb="13">
      <t>ジョウホウ</t>
    </rPh>
    <phoneticPr fontId="8"/>
  </si>
  <si>
    <t>６．他の補助金に関する事項</t>
    <rPh sb="2" eb="3">
      <t>ホカ</t>
    </rPh>
    <rPh sb="4" eb="7">
      <t>ホジョキン</t>
    </rPh>
    <rPh sb="8" eb="9">
      <t>カン</t>
    </rPh>
    <rPh sb="11" eb="13">
      <t>ジコウ</t>
    </rPh>
    <phoneticPr fontId="8"/>
  </si>
  <si>
    <t>７．資金調達計画</t>
    <rPh sb="2" eb="4">
      <t>シキン</t>
    </rPh>
    <rPh sb="4" eb="6">
      <t>チョウタツ</t>
    </rPh>
    <rPh sb="6" eb="8">
      <t>ケイカク</t>
    </rPh>
    <phoneticPr fontId="8"/>
  </si>
  <si>
    <t>　書類の不備、不足、誤りがあり、審査の継続が困難であるとSIIが判断した際は、申請書類の不受理や不採択になる場合があるので注意すること。</t>
    <phoneticPr fontId="8"/>
  </si>
  <si>
    <t>本シートに入力すると、各種申請様式に自動転記されます。</t>
    <rPh sb="0" eb="1">
      <t>ホン</t>
    </rPh>
    <rPh sb="5" eb="7">
      <t>ニュウリョク</t>
    </rPh>
    <rPh sb="11" eb="13">
      <t>カクシュ</t>
    </rPh>
    <rPh sb="13" eb="15">
      <t>シンセイ</t>
    </rPh>
    <rPh sb="15" eb="17">
      <t>ヨウシキ</t>
    </rPh>
    <rPh sb="18" eb="20">
      <t>ジドウ</t>
    </rPh>
    <rPh sb="20" eb="22">
      <t>テンキ</t>
    </rPh>
    <phoneticPr fontId="8"/>
  </si>
  <si>
    <t>本シートに無い情報は、各種申請様式に直接入力してください。</t>
    <phoneticPr fontId="8"/>
  </si>
  <si>
    <t>法人番号</t>
    <rPh sb="0" eb="2">
      <t>ホウジン</t>
    </rPh>
    <rPh sb="2" eb="4">
      <t>バンゴウ</t>
    </rPh>
    <phoneticPr fontId="8"/>
  </si>
  <si>
    <t>登録名称</t>
    <phoneticPr fontId="8"/>
  </si>
  <si>
    <t>補助事業の遂行に係る融資計画</t>
    <phoneticPr fontId="8"/>
  </si>
  <si>
    <t>住所</t>
    <phoneticPr fontId="8"/>
  </si>
  <si>
    <t>氏名</t>
    <phoneticPr fontId="8"/>
  </si>
  <si>
    <t>役職名</t>
    <phoneticPr fontId="8"/>
  </si>
  <si>
    <t>氏名（ふりがな）</t>
    <phoneticPr fontId="8"/>
  </si>
  <si>
    <t>メールアドレス</t>
    <phoneticPr fontId="8"/>
  </si>
  <si>
    <t>←yyyy/m/dで入力</t>
    <rPh sb="9" eb="11">
      <t>ニュウリョク</t>
    </rPh>
    <phoneticPr fontId="7"/>
  </si>
  <si>
    <t>８．事業に係る設計者等情報</t>
    <phoneticPr fontId="8"/>
  </si>
  <si>
    <t>設計者</t>
    <rPh sb="0" eb="3">
      <t>セッケイシャ</t>
    </rPh>
    <phoneticPr fontId="7"/>
  </si>
  <si>
    <t>法人名称</t>
    <rPh sb="0" eb="2">
      <t>ホウジン</t>
    </rPh>
    <rPh sb="2" eb="4">
      <t>メイショウ</t>
    </rPh>
    <phoneticPr fontId="7"/>
  </si>
  <si>
    <t>代表者</t>
    <rPh sb="0" eb="3">
      <t>ダイヒョウシャ</t>
    </rPh>
    <phoneticPr fontId="7"/>
  </si>
  <si>
    <t>事業内容</t>
    <rPh sb="0" eb="2">
      <t>ジギョウ</t>
    </rPh>
    <rPh sb="2" eb="4">
      <t>ナイヨウ</t>
    </rPh>
    <phoneticPr fontId="7"/>
  </si>
  <si>
    <t>郵便番号</t>
    <rPh sb="0" eb="4">
      <t>ユウビンバンゴウ</t>
    </rPh>
    <phoneticPr fontId="7"/>
  </si>
  <si>
    <t>住所</t>
    <rPh sb="0" eb="2">
      <t>ジュウショ</t>
    </rPh>
    <phoneticPr fontId="7"/>
  </si>
  <si>
    <t>建築工事
施工者</t>
    <rPh sb="0" eb="2">
      <t>ケンチク</t>
    </rPh>
    <rPh sb="2" eb="4">
      <t>コウジ</t>
    </rPh>
    <rPh sb="5" eb="8">
      <t>セコウシャ</t>
    </rPh>
    <phoneticPr fontId="7"/>
  </si>
  <si>
    <t>都道府県から入力</t>
    <rPh sb="0" eb="4">
      <t>トドウフケン</t>
    </rPh>
    <rPh sb="6" eb="8">
      <t>ニュウリョク</t>
    </rPh>
    <phoneticPr fontId="8"/>
  </si>
  <si>
    <t>※法人申請の場合のみ入力する</t>
    <phoneticPr fontId="7"/>
  </si>
  <si>
    <t>５．事業者の実務実績に関する事項　</t>
    <rPh sb="2" eb="4">
      <t>ジギョウ</t>
    </rPh>
    <rPh sb="4" eb="5">
      <t>シャ</t>
    </rPh>
    <rPh sb="6" eb="8">
      <t>ジツム</t>
    </rPh>
    <rPh sb="8" eb="10">
      <t>ジッセキ</t>
    </rPh>
    <rPh sb="11" eb="12">
      <t>カン</t>
    </rPh>
    <rPh sb="14" eb="16">
      <t>ジコウ</t>
    </rPh>
    <phoneticPr fontId="8"/>
  </si>
  <si>
    <t>４．補助事業担当者情報</t>
    <rPh sb="4" eb="6">
      <t>ジギョウ</t>
    </rPh>
    <rPh sb="6" eb="9">
      <t>タントウシャ</t>
    </rPh>
    <rPh sb="9" eb="11">
      <t>ジョウホウ</t>
    </rPh>
    <phoneticPr fontId="8"/>
  </si>
  <si>
    <t>　</t>
    <phoneticPr fontId="7"/>
  </si>
  <si>
    <t>（単位：円）</t>
    <phoneticPr fontId="8"/>
  </si>
  <si>
    <t>補助対象経費</t>
    <phoneticPr fontId="8"/>
  </si>
  <si>
    <t>　E-MAIL（個人のみ）</t>
    <rPh sb="8" eb="10">
      <t>コジン</t>
    </rPh>
    <phoneticPr fontId="8"/>
  </si>
  <si>
    <t>代表担当者</t>
  </si>
  <si>
    <t>入力方法</t>
    <phoneticPr fontId="7"/>
  </si>
  <si>
    <t>再生可能エネルギー等を含む
一次エネルギー消費削減率（住棟）</t>
    <rPh sb="0" eb="2">
      <t>サイセイ</t>
    </rPh>
    <rPh sb="2" eb="4">
      <t>カノウ</t>
    </rPh>
    <rPh sb="9" eb="10">
      <t>ナド</t>
    </rPh>
    <rPh sb="11" eb="12">
      <t>フク</t>
    </rPh>
    <rPh sb="14" eb="16">
      <t>イチジ</t>
    </rPh>
    <rPh sb="21" eb="23">
      <t>ショウヒ</t>
    </rPh>
    <rPh sb="23" eb="25">
      <t>サクゲン</t>
    </rPh>
    <rPh sb="25" eb="26">
      <t>リツ</t>
    </rPh>
    <rPh sb="27" eb="28">
      <t>ジュウ</t>
    </rPh>
    <rPh sb="28" eb="29">
      <t>トウ</t>
    </rPh>
    <phoneticPr fontId="8"/>
  </si>
  <si>
    <t>空調</t>
    <rPh sb="0" eb="1">
      <t>ソラ</t>
    </rPh>
    <rPh sb="1" eb="2">
      <t>チョウ</t>
    </rPh>
    <phoneticPr fontId="7"/>
  </si>
  <si>
    <t>換気</t>
    <rPh sb="0" eb="1">
      <t>カン</t>
    </rPh>
    <rPh sb="1" eb="2">
      <t>キ</t>
    </rPh>
    <phoneticPr fontId="7"/>
  </si>
  <si>
    <t>照明</t>
    <rPh sb="0" eb="1">
      <t>アキラ</t>
    </rPh>
    <rPh sb="1" eb="2">
      <t>メイ</t>
    </rPh>
    <phoneticPr fontId="7"/>
  </si>
  <si>
    <t>給湯</t>
    <rPh sb="0" eb="1">
      <t>キュウ</t>
    </rPh>
    <rPh sb="1" eb="2">
      <t>ユ</t>
    </rPh>
    <phoneticPr fontId="7"/>
  </si>
  <si>
    <t>昇降機</t>
    <rPh sb="0" eb="1">
      <t>ノボル</t>
    </rPh>
    <rPh sb="1" eb="2">
      <t>タカシ</t>
    </rPh>
    <rPh sb="2" eb="3">
      <t>キ</t>
    </rPh>
    <phoneticPr fontId="7"/>
  </si>
  <si>
    <t>％</t>
    <phoneticPr fontId="7"/>
  </si>
  <si>
    <t>専有部</t>
  </si>
  <si>
    <t>□</t>
  </si>
  <si>
    <r>
      <t>３．補助事業概要図</t>
    </r>
    <r>
      <rPr>
        <sz val="16"/>
        <rFont val="ＭＳ 明朝"/>
        <family val="1"/>
        <charset val="128"/>
      </rPr>
      <t>（イラスト、設備図等を用いて事業内容を表現する）</t>
    </r>
    <rPh sb="2" eb="4">
      <t>ホジョ</t>
    </rPh>
    <rPh sb="4" eb="6">
      <t>ジギョウ</t>
    </rPh>
    <rPh sb="6" eb="8">
      <t>ガイヨウ</t>
    </rPh>
    <rPh sb="8" eb="9">
      <t>ズ</t>
    </rPh>
    <rPh sb="15" eb="17">
      <t>セツビ</t>
    </rPh>
    <rPh sb="23" eb="25">
      <t>ジギョウ</t>
    </rPh>
    <rPh sb="25" eb="27">
      <t>ナイヨウ</t>
    </rPh>
    <phoneticPr fontId="8"/>
  </si>
  <si>
    <t>補助事業の遂行に係る融資計画</t>
    <rPh sb="0" eb="2">
      <t>ホジョ</t>
    </rPh>
    <rPh sb="2" eb="4">
      <t>ジギョウ</t>
    </rPh>
    <rPh sb="5" eb="7">
      <t>スイコウ</t>
    </rPh>
    <rPh sb="8" eb="9">
      <t>カカワ</t>
    </rPh>
    <rPh sb="10" eb="12">
      <t>ユウシ</t>
    </rPh>
    <rPh sb="12" eb="14">
      <t>ケイカク</t>
    </rPh>
    <phoneticPr fontId="7"/>
  </si>
  <si>
    <t>融資計画予定時期</t>
    <rPh sb="0" eb="2">
      <t>ユウシ</t>
    </rPh>
    <rPh sb="2" eb="4">
      <t>ケイカク</t>
    </rPh>
    <rPh sb="4" eb="6">
      <t>ヨテイ</t>
    </rPh>
    <rPh sb="6" eb="8">
      <t>ジキ</t>
    </rPh>
    <phoneticPr fontId="7"/>
  </si>
  <si>
    <t>補助対象建築物に対する抵当権設定予定</t>
    <rPh sb="0" eb="2">
      <t>ホジョ</t>
    </rPh>
    <rPh sb="2" eb="4">
      <t>タイショウ</t>
    </rPh>
    <rPh sb="4" eb="7">
      <t>ケンチクブツ</t>
    </rPh>
    <rPh sb="8" eb="9">
      <t>タイ</t>
    </rPh>
    <rPh sb="11" eb="14">
      <t>テイトウケン</t>
    </rPh>
    <rPh sb="14" eb="16">
      <t>セッテイ</t>
    </rPh>
    <rPh sb="16" eb="18">
      <t>ヨテイ</t>
    </rPh>
    <phoneticPr fontId="7"/>
  </si>
  <si>
    <t>設計者</t>
    <rPh sb="0" eb="2">
      <t>セッケイ</t>
    </rPh>
    <rPh sb="2" eb="3">
      <t>シャ</t>
    </rPh>
    <phoneticPr fontId="7"/>
  </si>
  <si>
    <t>建築工事
施工者</t>
    <rPh sb="0" eb="1">
      <t>ケン</t>
    </rPh>
    <rPh sb="1" eb="2">
      <t>チク</t>
    </rPh>
    <rPh sb="2" eb="4">
      <t>コウジ</t>
    </rPh>
    <rPh sb="5" eb="8">
      <t>セコウシャ</t>
    </rPh>
    <phoneticPr fontId="7"/>
  </si>
  <si>
    <t xml:space="preserve"> </t>
    <phoneticPr fontId="62"/>
  </si>
  <si>
    <t>補助事業の名称</t>
    <rPh sb="0" eb="2">
      <t>ホジョ</t>
    </rPh>
    <rPh sb="2" eb="4">
      <t>ジギョウ</t>
    </rPh>
    <rPh sb="5" eb="7">
      <t>メイショウ</t>
    </rPh>
    <phoneticPr fontId="62"/>
  </si>
  <si>
    <t>各住戸の
外皮平均
熱貫流率
（ＵＡ値）</t>
    <phoneticPr fontId="62"/>
  </si>
  <si>
    <t>番号</t>
    <rPh sb="0" eb="2">
      <t>バンゴウ</t>
    </rPh>
    <phoneticPr fontId="62"/>
  </si>
  <si>
    <t>階数</t>
    <rPh sb="0" eb="2">
      <t>カイスウ</t>
    </rPh>
    <phoneticPr fontId="62"/>
  </si>
  <si>
    <t>部屋
番号</t>
    <rPh sb="0" eb="2">
      <t>ヘヤ</t>
    </rPh>
    <rPh sb="3" eb="5">
      <t>バンゴウ</t>
    </rPh>
    <phoneticPr fontId="62"/>
  </si>
  <si>
    <t>間取り</t>
    <phoneticPr fontId="62"/>
  </si>
  <si>
    <t>床面積
（㎡）</t>
    <rPh sb="0" eb="3">
      <t>ユカメンセキ</t>
    </rPh>
    <phoneticPr fontId="62"/>
  </si>
  <si>
    <t>各住戸の
外皮平均
熱貫流率
（ＵＡ値）</t>
    <rPh sb="0" eb="1">
      <t>カク</t>
    </rPh>
    <rPh sb="1" eb="3">
      <t>ジュウコ</t>
    </rPh>
    <phoneticPr fontId="62"/>
  </si>
  <si>
    <t>住戸の位置属性</t>
    <rPh sb="0" eb="2">
      <t>ジュウコ</t>
    </rPh>
    <rPh sb="3" eb="5">
      <t>イチ</t>
    </rPh>
    <rPh sb="5" eb="7">
      <t>ゾクセイ</t>
    </rPh>
    <phoneticPr fontId="62"/>
  </si>
  <si>
    <t>住戸に係る高性能断熱材</t>
    <rPh sb="0" eb="2">
      <t>ジュウコ</t>
    </rPh>
    <rPh sb="3" eb="4">
      <t>カカワ</t>
    </rPh>
    <rPh sb="5" eb="8">
      <t>コウセイノウ</t>
    </rPh>
    <rPh sb="8" eb="11">
      <t>ダンネツザイ</t>
    </rPh>
    <phoneticPr fontId="62"/>
  </si>
  <si>
    <t>空調設備</t>
    <rPh sb="0" eb="2">
      <t>クウチョウ</t>
    </rPh>
    <rPh sb="2" eb="4">
      <t>セツビ</t>
    </rPh>
    <phoneticPr fontId="62"/>
  </si>
  <si>
    <t>換気設備</t>
    <rPh sb="0" eb="2">
      <t>カンキ</t>
    </rPh>
    <rPh sb="2" eb="4">
      <t>セツビ</t>
    </rPh>
    <phoneticPr fontId="62"/>
  </si>
  <si>
    <t>給湯設備</t>
    <rPh sb="0" eb="2">
      <t>キュウトウ</t>
    </rPh>
    <rPh sb="2" eb="4">
      <t>セツビ</t>
    </rPh>
    <phoneticPr fontId="62"/>
  </si>
  <si>
    <t>エネルギー
計測装置</t>
    <rPh sb="6" eb="8">
      <t>ケイソク</t>
    </rPh>
    <rPh sb="8" eb="10">
      <t>ソウチ</t>
    </rPh>
    <phoneticPr fontId="62"/>
  </si>
  <si>
    <t>平面＆断面</t>
    <rPh sb="0" eb="2">
      <t>ヘイメン</t>
    </rPh>
    <rPh sb="3" eb="5">
      <t>ダンメン</t>
    </rPh>
    <phoneticPr fontId="62"/>
  </si>
  <si>
    <t>係数</t>
    <rPh sb="0" eb="2">
      <t>ケイスウ</t>
    </rPh>
    <phoneticPr fontId="62"/>
  </si>
  <si>
    <t>床面積
50㎡未満</t>
    <rPh sb="0" eb="3">
      <t>ユカメンセキ</t>
    </rPh>
    <phoneticPr fontId="62"/>
  </si>
  <si>
    <t>平面</t>
    <rPh sb="0" eb="2">
      <t>ヘイメン</t>
    </rPh>
    <phoneticPr fontId="62"/>
  </si>
  <si>
    <t>断面</t>
    <rPh sb="0" eb="2">
      <t>ダンメン</t>
    </rPh>
    <phoneticPr fontId="62"/>
  </si>
  <si>
    <t>住宅モデル区分による係数</t>
    <rPh sb="0" eb="2">
      <t>ジュウタク</t>
    </rPh>
    <rPh sb="5" eb="7">
      <t>クブン</t>
    </rPh>
    <rPh sb="10" eb="12">
      <t>ケイスウ</t>
    </rPh>
    <phoneticPr fontId="62"/>
  </si>
  <si>
    <t>補助対象経費</t>
    <rPh sb="0" eb="2">
      <t>ホジョ</t>
    </rPh>
    <rPh sb="2" eb="4">
      <t>タイショウ</t>
    </rPh>
    <rPh sb="4" eb="6">
      <t>ケイヒ</t>
    </rPh>
    <phoneticPr fontId="62"/>
  </si>
  <si>
    <t>導入年</t>
    <rPh sb="0" eb="2">
      <t>ドウニュウ</t>
    </rPh>
    <rPh sb="2" eb="3">
      <t>ネン</t>
    </rPh>
    <phoneticPr fontId="62"/>
  </si>
  <si>
    <t>定格出力</t>
    <rPh sb="0" eb="2">
      <t>テイカク</t>
    </rPh>
    <rPh sb="2" eb="4">
      <t>シュツリョク</t>
    </rPh>
    <phoneticPr fontId="62"/>
  </si>
  <si>
    <t>数量</t>
    <rPh sb="0" eb="2">
      <t>スウリョウ</t>
    </rPh>
    <phoneticPr fontId="62"/>
  </si>
  <si>
    <t>設備</t>
    <rPh sb="0" eb="2">
      <t>セツビ</t>
    </rPh>
    <phoneticPr fontId="62"/>
  </si>
  <si>
    <t>換気種別</t>
    <rPh sb="0" eb="2">
      <t>カンキ</t>
    </rPh>
    <rPh sb="2" eb="4">
      <t>シュベツ</t>
    </rPh>
    <phoneticPr fontId="62"/>
  </si>
  <si>
    <t>設備種別</t>
    <rPh sb="0" eb="2">
      <t>セツビ</t>
    </rPh>
    <rPh sb="2" eb="4">
      <t>シュベツ</t>
    </rPh>
    <phoneticPr fontId="62"/>
  </si>
  <si>
    <t>仕様・燃料種別による加算</t>
    <rPh sb="0" eb="2">
      <t>シヨウ</t>
    </rPh>
    <rPh sb="3" eb="5">
      <t>ネンリョウ</t>
    </rPh>
    <rPh sb="5" eb="7">
      <t>シュベツ</t>
    </rPh>
    <rPh sb="10" eb="12">
      <t>カサン</t>
    </rPh>
    <phoneticPr fontId="62"/>
  </si>
  <si>
    <t>導入設備名
（仕様は別紙）</t>
    <rPh sb="7" eb="9">
      <t>シヨウ</t>
    </rPh>
    <rPh sb="10" eb="12">
      <t>ベッシ</t>
    </rPh>
    <phoneticPr fontId="62"/>
  </si>
  <si>
    <t>通常</t>
    <rPh sb="0" eb="2">
      <t>ツウジョウ</t>
    </rPh>
    <phoneticPr fontId="62"/>
  </si>
  <si>
    <t>妻側
住戸の妻面
開口率
25%以上</t>
    <phoneticPr fontId="62"/>
  </si>
  <si>
    <t>床面積</t>
    <rPh sb="0" eb="3">
      <t>ユカメンセキ</t>
    </rPh>
    <phoneticPr fontId="62"/>
  </si>
  <si>
    <t>住戸の
外皮
性能</t>
    <rPh sb="0" eb="2">
      <t>ジュウコ</t>
    </rPh>
    <rPh sb="4" eb="6">
      <t>ガイヒ</t>
    </rPh>
    <rPh sb="7" eb="9">
      <t>セイノウ</t>
    </rPh>
    <phoneticPr fontId="62"/>
  </si>
  <si>
    <t>住戸の
位置
属性</t>
    <rPh sb="0" eb="2">
      <t>ジュウコ</t>
    </rPh>
    <rPh sb="4" eb="6">
      <t>イチ</t>
    </rPh>
    <rPh sb="7" eb="9">
      <t>ゾクセイ</t>
    </rPh>
    <phoneticPr fontId="62"/>
  </si>
  <si>
    <t>以上</t>
    <rPh sb="0" eb="2">
      <t>イジョウ</t>
    </rPh>
    <phoneticPr fontId="62"/>
  </si>
  <si>
    <t>以下</t>
    <rPh sb="0" eb="2">
      <t>イカ</t>
    </rPh>
    <phoneticPr fontId="62"/>
  </si>
  <si>
    <t>照明設備</t>
    <phoneticPr fontId="8"/>
  </si>
  <si>
    <r>
      <t>エネルギー計測装置</t>
    </r>
    <r>
      <rPr>
        <sz val="12"/>
        <color theme="1"/>
        <rFont val="ＭＳ Ｐ明朝"/>
        <family val="1"/>
        <charset val="128"/>
      </rPr>
      <t>（ガスの計測ができるもの）</t>
    </r>
    <rPh sb="5" eb="7">
      <t>ケイソク</t>
    </rPh>
    <rPh sb="7" eb="9">
      <t>ソウチ</t>
    </rPh>
    <rPh sb="13" eb="15">
      <t>ケイソク</t>
    </rPh>
    <phoneticPr fontId="8"/>
  </si>
  <si>
    <t>a</t>
    <phoneticPr fontId="9"/>
  </si>
  <si>
    <t>b</t>
    <phoneticPr fontId="9"/>
  </si>
  <si>
    <t>戸</t>
    <rPh sb="0" eb="1">
      <t>ト</t>
    </rPh>
    <phoneticPr fontId="8"/>
  </si>
  <si>
    <t>設計費の補助対象経費　総計</t>
    <rPh sb="0" eb="2">
      <t>セッケイ</t>
    </rPh>
    <rPh sb="2" eb="3">
      <t>ヒ</t>
    </rPh>
    <rPh sb="4" eb="6">
      <t>ホジョ</t>
    </rPh>
    <rPh sb="6" eb="8">
      <t>タイショウ</t>
    </rPh>
    <rPh sb="8" eb="10">
      <t>ケイヒ</t>
    </rPh>
    <rPh sb="11" eb="12">
      <t>ソウ</t>
    </rPh>
    <rPh sb="12" eb="13">
      <t>ケイ</t>
    </rPh>
    <phoneticPr fontId="8"/>
  </si>
  <si>
    <t>２００,０００円＋（２,０００円×住戸数）</t>
    <phoneticPr fontId="8"/>
  </si>
  <si>
    <t>１</t>
    <phoneticPr fontId="8"/>
  </si>
  <si>
    <t xml:space="preserve"> 補助金の額（参考値）</t>
    <rPh sb="1" eb="3">
      <t>ホジョ</t>
    </rPh>
    <rPh sb="5" eb="6">
      <t>ガク</t>
    </rPh>
    <rPh sb="7" eb="9">
      <t>サンコウ</t>
    </rPh>
    <rPh sb="9" eb="10">
      <t>チ</t>
    </rPh>
    <phoneticPr fontId="8"/>
  </si>
  <si>
    <t>２</t>
    <phoneticPr fontId="8"/>
  </si>
  <si>
    <t>３</t>
    <phoneticPr fontId="8"/>
  </si>
  <si>
    <t>４</t>
    <phoneticPr fontId="8"/>
  </si>
  <si>
    <t>1</t>
    <phoneticPr fontId="8"/>
  </si>
  <si>
    <t>設備区分</t>
    <rPh sb="0" eb="2">
      <t>セツビ</t>
    </rPh>
    <rPh sb="2" eb="4">
      <t>クブン</t>
    </rPh>
    <phoneticPr fontId="72"/>
  </si>
  <si>
    <t>設備名</t>
    <rPh sb="0" eb="2">
      <t>セツビ</t>
    </rPh>
    <rPh sb="2" eb="3">
      <t>メイ</t>
    </rPh>
    <phoneticPr fontId="72"/>
  </si>
  <si>
    <t>費目</t>
    <rPh sb="0" eb="2">
      <t>ヒモク</t>
    </rPh>
    <phoneticPr fontId="60"/>
  </si>
  <si>
    <t>単位</t>
    <rPh sb="0" eb="2">
      <t>タンイ</t>
    </rPh>
    <phoneticPr fontId="60"/>
  </si>
  <si>
    <t>備　考</t>
    <rPh sb="0" eb="1">
      <t>ビ</t>
    </rPh>
    <rPh sb="2" eb="3">
      <t>コウ</t>
    </rPh>
    <phoneticPr fontId="60"/>
  </si>
  <si>
    <t>単　価</t>
    <rPh sb="0" eb="1">
      <t>タン</t>
    </rPh>
    <rPh sb="2" eb="3">
      <t>アタイ</t>
    </rPh>
    <phoneticPr fontId="60"/>
  </si>
  <si>
    <t>補助事業に要する経費</t>
    <rPh sb="0" eb="2">
      <t>ホジョ</t>
    </rPh>
    <rPh sb="2" eb="4">
      <t>ジギョウ</t>
    </rPh>
    <rPh sb="5" eb="6">
      <t>ヨウ</t>
    </rPh>
    <rPh sb="8" eb="10">
      <t>ケイヒ</t>
    </rPh>
    <phoneticPr fontId="60"/>
  </si>
  <si>
    <t>補助対象経費</t>
    <rPh sb="0" eb="2">
      <t>ホジョ</t>
    </rPh>
    <rPh sb="2" eb="4">
      <t>タイショウ</t>
    </rPh>
    <rPh sb="4" eb="6">
      <t>ケイヒ</t>
    </rPh>
    <phoneticPr fontId="60"/>
  </si>
  <si>
    <t>補助対象外経費</t>
    <rPh sb="0" eb="2">
      <t>ホジョ</t>
    </rPh>
    <rPh sb="2" eb="4">
      <t>タイショウ</t>
    </rPh>
    <rPh sb="4" eb="5">
      <t>ガイ</t>
    </rPh>
    <rPh sb="5" eb="7">
      <t>ケイヒ</t>
    </rPh>
    <phoneticPr fontId="60"/>
  </si>
  <si>
    <t>数量</t>
    <rPh sb="0" eb="2">
      <t>スウリョウ</t>
    </rPh>
    <phoneticPr fontId="60"/>
  </si>
  <si>
    <t>金　額</t>
    <rPh sb="0" eb="1">
      <t>キン</t>
    </rPh>
    <rPh sb="2" eb="3">
      <t>ガク</t>
    </rPh>
    <phoneticPr fontId="60"/>
  </si>
  <si>
    <t>共用部に導入する設備</t>
    <rPh sb="0" eb="3">
      <t>キョウヨウブ</t>
    </rPh>
    <rPh sb="4" eb="6">
      <t>ドウニュウ</t>
    </rPh>
    <rPh sb="8" eb="10">
      <t>セツビ</t>
    </rPh>
    <phoneticPr fontId="8"/>
  </si>
  <si>
    <t>共用部</t>
    <rPh sb="0" eb="3">
      <t>キョウヨウブ</t>
    </rPh>
    <phoneticPr fontId="8"/>
  </si>
  <si>
    <t>合計</t>
    <rPh sb="0" eb="2">
      <t>ゴウケイ</t>
    </rPh>
    <phoneticPr fontId="9"/>
  </si>
  <si>
    <t>小計（Ａ）</t>
    <rPh sb="0" eb="2">
      <t>ショウケイ</t>
    </rPh>
    <phoneticPr fontId="9"/>
  </si>
  <si>
    <t>その他</t>
    <rPh sb="2" eb="3">
      <t>ホカ</t>
    </rPh>
    <phoneticPr fontId="9"/>
  </si>
  <si>
    <t>定額単価表にない設備</t>
    <rPh sb="0" eb="2">
      <t>テイガク</t>
    </rPh>
    <rPh sb="2" eb="4">
      <t>タンカ</t>
    </rPh>
    <rPh sb="4" eb="5">
      <t>ヒョウ</t>
    </rPh>
    <rPh sb="8" eb="10">
      <t>セツビ</t>
    </rPh>
    <phoneticPr fontId="9"/>
  </si>
  <si>
    <t>事業年度　2年目</t>
    <rPh sb="0" eb="2">
      <t>ジギョウ</t>
    </rPh>
    <rPh sb="2" eb="4">
      <t>ネンド</t>
    </rPh>
    <rPh sb="6" eb="8">
      <t>ネンメ</t>
    </rPh>
    <phoneticPr fontId="9"/>
  </si>
  <si>
    <t>事業年度　3年目</t>
    <rPh sb="0" eb="2">
      <t>ジギョウ</t>
    </rPh>
    <rPh sb="2" eb="4">
      <t>ネンド</t>
    </rPh>
    <rPh sb="6" eb="8">
      <t>ネンメ</t>
    </rPh>
    <phoneticPr fontId="9"/>
  </si>
  <si>
    <t>事業年度　4年目</t>
    <rPh sb="0" eb="2">
      <t>ジギョウ</t>
    </rPh>
    <rPh sb="2" eb="4">
      <t>ネンド</t>
    </rPh>
    <rPh sb="6" eb="8">
      <t>ネンメ</t>
    </rPh>
    <phoneticPr fontId="9"/>
  </si>
  <si>
    <t>事業年度　1年目</t>
    <rPh sb="0" eb="2">
      <t>ジギョウ</t>
    </rPh>
    <rPh sb="2" eb="4">
      <t>ネンド</t>
    </rPh>
    <rPh sb="6" eb="8">
      <t>ネンメ</t>
    </rPh>
    <phoneticPr fontId="9"/>
  </si>
  <si>
    <t>C</t>
    <phoneticPr fontId="9"/>
  </si>
  <si>
    <t>D</t>
    <phoneticPr fontId="9"/>
  </si>
  <si>
    <t>E</t>
    <phoneticPr fontId="9"/>
  </si>
  <si>
    <t>F</t>
    <phoneticPr fontId="9"/>
  </si>
  <si>
    <t>G</t>
    <phoneticPr fontId="9"/>
  </si>
  <si>
    <t>　※各種書類は不備の無いよう、申請者自身でよく確認し、提出すること。</t>
    <rPh sb="15" eb="17">
      <t>シンセイ</t>
    </rPh>
    <rPh sb="17" eb="18">
      <t>シャ</t>
    </rPh>
    <phoneticPr fontId="8"/>
  </si>
  <si>
    <t>(例)　代表取締役</t>
    <rPh sb="1" eb="2">
      <t>レイ</t>
    </rPh>
    <rPh sb="4" eb="6">
      <t>ダイヒョウ</t>
    </rPh>
    <rPh sb="6" eb="9">
      <t>トリシマリヤク</t>
    </rPh>
    <phoneticPr fontId="7"/>
  </si>
  <si>
    <t>(例)　かんきょう　たろう</t>
    <rPh sb="1" eb="2">
      <t>レイ</t>
    </rPh>
    <phoneticPr fontId="7"/>
  </si>
  <si>
    <t>(例)　環境　太郎</t>
    <rPh sb="1" eb="2">
      <t>レイ</t>
    </rPh>
    <rPh sb="4" eb="6">
      <t>カンキョウ</t>
    </rPh>
    <rPh sb="7" eb="9">
      <t>タロウ</t>
    </rPh>
    <phoneticPr fontId="7"/>
  </si>
  <si>
    <t>(例)　104-0000</t>
    <phoneticPr fontId="7"/>
  </si>
  <si>
    <t>(例)　03-0000-1111</t>
    <phoneticPr fontId="7"/>
  </si>
  <si>
    <t>(例)　▽▽株式会社</t>
    <rPh sb="6" eb="10">
      <t>カブシキガイシャ</t>
    </rPh>
    <phoneticPr fontId="7"/>
  </si>
  <si>
    <t>登録状況</t>
    <phoneticPr fontId="8"/>
  </si>
  <si>
    <t>(例)　ZEHM00-00000-A</t>
    <phoneticPr fontId="7"/>
  </si>
  <si>
    <t>(例)　○○〇部○○課</t>
    <rPh sb="1" eb="2">
      <t>レイ</t>
    </rPh>
    <rPh sb="7" eb="8">
      <t>ブ</t>
    </rPh>
    <rPh sb="10" eb="11">
      <t>カ</t>
    </rPh>
    <phoneticPr fontId="7"/>
  </si>
  <si>
    <t>(例)　課長</t>
    <rPh sb="1" eb="2">
      <t>レイ</t>
    </rPh>
    <rPh sb="4" eb="6">
      <t>カチョウ</t>
    </rPh>
    <phoneticPr fontId="7"/>
  </si>
  <si>
    <t>(例)　まる　たろう</t>
    <rPh sb="1" eb="2">
      <t>レイ</t>
    </rPh>
    <phoneticPr fontId="7"/>
  </si>
  <si>
    <t>(例)　丸　太郎</t>
    <rPh sb="1" eb="2">
      <t>レイ</t>
    </rPh>
    <rPh sb="4" eb="5">
      <t>マル</t>
    </rPh>
    <rPh sb="6" eb="8">
      <t>タロウ</t>
    </rPh>
    <phoneticPr fontId="7"/>
  </si>
  <si>
    <t>(例)　104-0000</t>
    <rPh sb="1" eb="2">
      <t>レイ</t>
    </rPh>
    <phoneticPr fontId="7"/>
  </si>
  <si>
    <t>(例)　東京都中央区○○町○○丁目○○番○○号</t>
    <rPh sb="1" eb="2">
      <t>レイ</t>
    </rPh>
    <phoneticPr fontId="7"/>
  </si>
  <si>
    <t>(例)　03-0000-1111</t>
    <rPh sb="1" eb="2">
      <t>レイ</t>
    </rPh>
    <phoneticPr fontId="7"/>
  </si>
  <si>
    <t>(例)　090-0000-1112</t>
    <rPh sb="1" eb="2">
      <t>レイ</t>
    </rPh>
    <phoneticPr fontId="7"/>
  </si>
  <si>
    <t>(例)　t-maru@zehzeh.com</t>
    <rPh sb="1" eb="2">
      <t>レイ</t>
    </rPh>
    <phoneticPr fontId="7"/>
  </si>
  <si>
    <t>(例)　〇▽□補助金</t>
    <rPh sb="7" eb="10">
      <t>ホジョキン</t>
    </rPh>
    <phoneticPr fontId="7"/>
  </si>
  <si>
    <t>(例)　□□設計事務所</t>
    <rPh sb="1" eb="2">
      <t>レイ</t>
    </rPh>
    <rPh sb="6" eb="8">
      <t>セッケイ</t>
    </rPh>
    <rPh sb="8" eb="10">
      <t>ジム</t>
    </rPh>
    <rPh sb="10" eb="11">
      <t>ショ</t>
    </rPh>
    <phoneticPr fontId="7"/>
  </si>
  <si>
    <t>(例)　設計　次郎</t>
    <rPh sb="1" eb="2">
      <t>レイ</t>
    </rPh>
    <rPh sb="4" eb="6">
      <t>セッケイ</t>
    </rPh>
    <rPh sb="7" eb="9">
      <t>ジロウ</t>
    </rPh>
    <phoneticPr fontId="7"/>
  </si>
  <si>
    <t>(例)　設計</t>
    <rPh sb="1" eb="2">
      <t>レイ</t>
    </rPh>
    <rPh sb="4" eb="6">
      <t>セッケイ</t>
    </rPh>
    <phoneticPr fontId="7"/>
  </si>
  <si>
    <t>(例)　105-0000</t>
    <rPh sb="1" eb="2">
      <t>レイ</t>
    </rPh>
    <phoneticPr fontId="7"/>
  </si>
  <si>
    <t>(例)　東京都港区□□町□□丁目□番地□号</t>
    <rPh sb="1" eb="2">
      <t>レイ</t>
    </rPh>
    <rPh sb="4" eb="7">
      <t>トウキョウト</t>
    </rPh>
    <rPh sb="7" eb="9">
      <t>ミナトク</t>
    </rPh>
    <rPh sb="11" eb="12">
      <t>チョウ</t>
    </rPh>
    <rPh sb="14" eb="15">
      <t>チョウ</t>
    </rPh>
    <rPh sb="15" eb="16">
      <t>メ</t>
    </rPh>
    <rPh sb="17" eb="19">
      <t>バンチ</t>
    </rPh>
    <rPh sb="20" eb="21">
      <t>ゴウ</t>
    </rPh>
    <phoneticPr fontId="7"/>
  </si>
  <si>
    <t>(例)　△△建築株式会社</t>
    <rPh sb="1" eb="2">
      <t>レイ</t>
    </rPh>
    <rPh sb="6" eb="8">
      <t>ケンチク</t>
    </rPh>
    <rPh sb="8" eb="10">
      <t>カブシキ</t>
    </rPh>
    <rPh sb="10" eb="12">
      <t>ガイシャ</t>
    </rPh>
    <phoneticPr fontId="7"/>
  </si>
  <si>
    <t>(例)　建築　次郎</t>
    <rPh sb="1" eb="2">
      <t>レイ</t>
    </rPh>
    <rPh sb="4" eb="6">
      <t>ケンチク</t>
    </rPh>
    <rPh sb="7" eb="9">
      <t>ジロウ</t>
    </rPh>
    <phoneticPr fontId="7"/>
  </si>
  <si>
    <t>(例)　施工</t>
    <rPh sb="1" eb="2">
      <t>レイ</t>
    </rPh>
    <rPh sb="4" eb="6">
      <t>セコウ</t>
    </rPh>
    <phoneticPr fontId="7"/>
  </si>
  <si>
    <t>(例)　100-0000</t>
    <rPh sb="1" eb="2">
      <t>レイ</t>
    </rPh>
    <phoneticPr fontId="7"/>
  </si>
  <si>
    <t>(例)　東京都千代田区△△町△△丁目△番地△号</t>
    <rPh sb="1" eb="2">
      <t>レイ</t>
    </rPh>
    <rPh sb="4" eb="7">
      <t>トウキョウト</t>
    </rPh>
    <rPh sb="7" eb="11">
      <t>チヨダク</t>
    </rPh>
    <rPh sb="13" eb="14">
      <t>チョウ</t>
    </rPh>
    <rPh sb="16" eb="17">
      <t>チョウ</t>
    </rPh>
    <rPh sb="17" eb="18">
      <t>メ</t>
    </rPh>
    <rPh sb="19" eb="21">
      <t>バンチ</t>
    </rPh>
    <rPh sb="22" eb="23">
      <t>ゴウ</t>
    </rPh>
    <phoneticPr fontId="7"/>
  </si>
  <si>
    <t>他の補助金
への申請</t>
    <rPh sb="0" eb="1">
      <t>ホカ</t>
    </rPh>
    <rPh sb="2" eb="5">
      <t>ホジョキン</t>
    </rPh>
    <rPh sb="8" eb="10">
      <t>シンセイ</t>
    </rPh>
    <phoneticPr fontId="7"/>
  </si>
  <si>
    <t>B</t>
    <phoneticPr fontId="9"/>
  </si>
  <si>
    <t>A</t>
    <phoneticPr fontId="9"/>
  </si>
  <si>
    <t>H</t>
    <phoneticPr fontId="9"/>
  </si>
  <si>
    <t>小計</t>
    <phoneticPr fontId="8"/>
  </si>
  <si>
    <t>1</t>
    <phoneticPr fontId="9"/>
  </si>
  <si>
    <t>申請者情報</t>
    <rPh sb="0" eb="3">
      <t>シンセイシャ</t>
    </rPh>
    <rPh sb="3" eb="5">
      <t>ジョウホウ</t>
    </rPh>
    <phoneticPr fontId="8"/>
  </si>
  <si>
    <t>該当する申請区分を選択</t>
    <rPh sb="0" eb="2">
      <t>ガイトウ</t>
    </rPh>
    <rPh sb="4" eb="6">
      <t>シンセイ</t>
    </rPh>
    <rPh sb="6" eb="8">
      <t>クブン</t>
    </rPh>
    <rPh sb="9" eb="11">
      <t>センタク</t>
    </rPh>
    <phoneticPr fontId="9"/>
  </si>
  <si>
    <t>←プルダウンより選択</t>
    <phoneticPr fontId="9"/>
  </si>
  <si>
    <t>2</t>
    <phoneticPr fontId="8"/>
  </si>
  <si>
    <t>3</t>
    <phoneticPr fontId="8"/>
  </si>
  <si>
    <t>4</t>
    <phoneticPr fontId="8"/>
  </si>
  <si>
    <t>　設備費・工事費　合計</t>
    <rPh sb="1" eb="4">
      <t>セツビヒ</t>
    </rPh>
    <rPh sb="5" eb="8">
      <t>コウジヒ</t>
    </rPh>
    <rPh sb="9" eb="10">
      <t>ゴウ</t>
    </rPh>
    <phoneticPr fontId="8"/>
  </si>
  <si>
    <r>
      <t>住棟の種別(</t>
    </r>
    <r>
      <rPr>
        <sz val="12"/>
        <rFont val="ＭＳ 明朝"/>
        <family val="1"/>
        <charset val="128"/>
      </rPr>
      <t>賃貸・分譲</t>
    </r>
    <r>
      <rPr>
        <sz val="14"/>
        <rFont val="ＭＳ 明朝"/>
        <family val="1"/>
        <charset val="128"/>
      </rPr>
      <t>)</t>
    </r>
    <rPh sb="6" eb="8">
      <t>チンタイ</t>
    </rPh>
    <rPh sb="9" eb="11">
      <t>ブンジョウ</t>
    </rPh>
    <phoneticPr fontId="7"/>
  </si>
  <si>
    <t>I</t>
    <phoneticPr fontId="9"/>
  </si>
  <si>
    <t>小計（Ｃ）</t>
    <rPh sb="0" eb="2">
      <t>ショウケイ</t>
    </rPh>
    <phoneticPr fontId="9"/>
  </si>
  <si>
    <t>小計（Ｂ）</t>
    <rPh sb="0" eb="2">
      <t>ショウケイ</t>
    </rPh>
    <phoneticPr fontId="9"/>
  </si>
  <si>
    <t>型式</t>
    <rPh sb="0" eb="2">
      <t>カタシキ</t>
    </rPh>
    <phoneticPr fontId="9"/>
  </si>
  <si>
    <t>誓約書</t>
    <rPh sb="0" eb="3">
      <t>セイヤクショ</t>
    </rPh>
    <phoneticPr fontId="9"/>
  </si>
  <si>
    <t>5</t>
    <phoneticPr fontId="8"/>
  </si>
  <si>
    <t>事業年度　5年目</t>
    <rPh sb="0" eb="2">
      <t>ジギョウ</t>
    </rPh>
    <rPh sb="2" eb="4">
      <t>ネンド</t>
    </rPh>
    <rPh sb="6" eb="8">
      <t>ネンメ</t>
    </rPh>
    <phoneticPr fontId="9"/>
  </si>
  <si>
    <t>５</t>
    <phoneticPr fontId="8"/>
  </si>
  <si>
    <t>申請者３</t>
    <rPh sb="0" eb="3">
      <t>シンセイシャ</t>
    </rPh>
    <phoneticPr fontId="8"/>
  </si>
  <si>
    <t>申請者４</t>
    <rPh sb="0" eb="3">
      <t>シンセイシャ</t>
    </rPh>
    <phoneticPr fontId="8"/>
  </si>
  <si>
    <t>申請者３
担当者情報</t>
    <rPh sb="0" eb="3">
      <t>シンセイシャ</t>
    </rPh>
    <rPh sb="5" eb="8">
      <t>タントウシャ</t>
    </rPh>
    <rPh sb="8" eb="10">
      <t>ジョウホウ</t>
    </rPh>
    <phoneticPr fontId="7"/>
  </si>
  <si>
    <t>申請者４
担当者情報</t>
    <rPh sb="0" eb="3">
      <t>シンセイシャ</t>
    </rPh>
    <rPh sb="5" eb="8">
      <t>タントウシャ</t>
    </rPh>
    <rPh sb="8" eb="10">
      <t>ジョウホウ</t>
    </rPh>
    <phoneticPr fontId="7"/>
  </si>
  <si>
    <t>申請者４</t>
    <rPh sb="0" eb="3">
      <t>シンセイシャ</t>
    </rPh>
    <phoneticPr fontId="7"/>
  </si>
  <si>
    <t>申請者３</t>
    <rPh sb="0" eb="3">
      <t>シンセイシャ</t>
    </rPh>
    <phoneticPr fontId="7"/>
  </si>
  <si>
    <t>１）補助事業の予定</t>
    <rPh sb="2" eb="4">
      <t>ホジョ</t>
    </rPh>
    <rPh sb="4" eb="6">
      <t>ジギョウ</t>
    </rPh>
    <rPh sb="7" eb="9">
      <t>ヨテイ</t>
    </rPh>
    <phoneticPr fontId="7"/>
  </si>
  <si>
    <t>　（注１）申請者が個人の場合は不要とする。</t>
    <phoneticPr fontId="8"/>
  </si>
  <si>
    <t>　商業登記簿に記載されているすべての役員を入力すること</t>
    <phoneticPr fontId="8"/>
  </si>
  <si>
    <t>導入戸数
（戸)</t>
    <rPh sb="0" eb="2">
      <t>ドウニュウ</t>
    </rPh>
    <rPh sb="2" eb="4">
      <t>コスウ</t>
    </rPh>
    <rPh sb="6" eb="7">
      <t>コ</t>
    </rPh>
    <phoneticPr fontId="7"/>
  </si>
  <si>
    <t>中住戸中間階</t>
  </si>
  <si>
    <t>「６.住戸情報入力」から自動転記（検算すること）</t>
  </si>
  <si>
    <t>「６.住戸情報入力」から自動転記（検算すること）</t>
    <rPh sb="12" eb="14">
      <t>ジドウ</t>
    </rPh>
    <rPh sb="14" eb="16">
      <t>テンキ</t>
    </rPh>
    <rPh sb="17" eb="19">
      <t>ケンザン</t>
    </rPh>
    <phoneticPr fontId="7"/>
  </si>
  <si>
    <t>マンション名など補助事業を特定できる名称であること　※個人申請の場合、個人名を補助事業の名称につけないこと　※25文字程度に収めること　※半角記号は使用しないこと（/、’、＃、[など）</t>
    <rPh sb="5" eb="6">
      <t>メイ</t>
    </rPh>
    <rPh sb="8" eb="10">
      <t>ホジョ</t>
    </rPh>
    <rPh sb="10" eb="12">
      <t>ジギョウ</t>
    </rPh>
    <rPh sb="13" eb="15">
      <t>トクテイ</t>
    </rPh>
    <rPh sb="18" eb="20">
      <t>メイショウ</t>
    </rPh>
    <rPh sb="27" eb="29">
      <t>コジン</t>
    </rPh>
    <rPh sb="29" eb="31">
      <t>シンセイ</t>
    </rPh>
    <rPh sb="32" eb="34">
      <t>バアイ</t>
    </rPh>
    <rPh sb="35" eb="37">
      <t>コジン</t>
    </rPh>
    <rPh sb="37" eb="38">
      <t>メイ</t>
    </rPh>
    <rPh sb="39" eb="41">
      <t>ホジョ</t>
    </rPh>
    <rPh sb="41" eb="43">
      <t>ジギョウ</t>
    </rPh>
    <rPh sb="44" eb="46">
      <t>メイショウ</t>
    </rPh>
    <rPh sb="57" eb="59">
      <t>モジ</t>
    </rPh>
    <rPh sb="59" eb="61">
      <t>テイド</t>
    </rPh>
    <rPh sb="62" eb="63">
      <t>オサ</t>
    </rPh>
    <rPh sb="69" eb="71">
      <t>ハンカク</t>
    </rPh>
    <rPh sb="71" eb="73">
      <t>キゴウ</t>
    </rPh>
    <rPh sb="74" eb="76">
      <t>シヨウ</t>
    </rPh>
    <phoneticPr fontId="8"/>
  </si>
  <si>
    <t>該当する区分を選択する</t>
    <rPh sb="0" eb="2">
      <t>ガイトウ</t>
    </rPh>
    <rPh sb="4" eb="6">
      <t>クブン</t>
    </rPh>
    <rPh sb="7" eb="9">
      <t>センタク</t>
    </rPh>
    <phoneticPr fontId="9"/>
  </si>
  <si>
    <t>←共同申請の場合は、全申請者分提出が必要</t>
    <rPh sb="1" eb="3">
      <t>キョウドウ</t>
    </rPh>
    <rPh sb="3" eb="5">
      <t>シンセイ</t>
    </rPh>
    <rPh sb="6" eb="8">
      <t>バアイ</t>
    </rPh>
    <rPh sb="10" eb="11">
      <t>ゼン</t>
    </rPh>
    <rPh sb="11" eb="14">
      <t>シンセイシャ</t>
    </rPh>
    <rPh sb="14" eb="15">
      <t>ブン</t>
    </rPh>
    <rPh sb="15" eb="17">
      <t>テイシュツ</t>
    </rPh>
    <rPh sb="18" eb="20">
      <t>ヒツヨウ</t>
    </rPh>
    <phoneticPr fontId="7"/>
  </si>
  <si>
    <r>
      <t>補助対象建築物に対する抵当権設定予定の有無を選択</t>
    </r>
    <r>
      <rPr>
        <sz val="14"/>
        <color rgb="FFFF0000"/>
        <rFont val="Yu Gothic UI"/>
        <family val="3"/>
        <charset val="128"/>
      </rPr>
      <t>（原則、根抵当権設定は認められない）</t>
    </r>
    <rPh sb="0" eb="2">
      <t>ホジョ</t>
    </rPh>
    <rPh sb="2" eb="4">
      <t>タイショウ</t>
    </rPh>
    <rPh sb="4" eb="7">
      <t>ケンチクブツ</t>
    </rPh>
    <rPh sb="8" eb="9">
      <t>タイ</t>
    </rPh>
    <rPh sb="11" eb="14">
      <t>テイトウケン</t>
    </rPh>
    <rPh sb="14" eb="16">
      <t>セッテイ</t>
    </rPh>
    <rPh sb="16" eb="18">
      <t>ヨテイ</t>
    </rPh>
    <rPh sb="19" eb="21">
      <t>ウム</t>
    </rPh>
    <rPh sb="22" eb="24">
      <t>センタク</t>
    </rPh>
    <rPh sb="25" eb="27">
      <t>ゲンソク</t>
    </rPh>
    <rPh sb="28" eb="29">
      <t>ネ</t>
    </rPh>
    <rPh sb="29" eb="31">
      <t>テイトウ</t>
    </rPh>
    <rPh sb="31" eb="32">
      <t>ケン</t>
    </rPh>
    <rPh sb="32" eb="34">
      <t>セッテイ</t>
    </rPh>
    <rPh sb="35" eb="36">
      <t>ミト</t>
    </rPh>
    <phoneticPr fontId="7"/>
  </si>
  <si>
    <t>(例)　まるまるまるかぶしきがいしゃ</t>
    <phoneticPr fontId="9"/>
  </si>
  <si>
    <t>(例)　〇〇〇株式会社</t>
    <rPh sb="7" eb="9">
      <t>カブシキ</t>
    </rPh>
    <rPh sb="9" eb="11">
      <t>ガイシャ</t>
    </rPh>
    <phoneticPr fontId="9"/>
  </si>
  <si>
    <t>←（注１）、（注２）の内容をよく確認の上、</t>
    <rPh sb="2" eb="3">
      <t>チュウ</t>
    </rPh>
    <rPh sb="7" eb="8">
      <t>チュウ</t>
    </rPh>
    <rPh sb="11" eb="13">
      <t>ナイヨウ</t>
    </rPh>
    <rPh sb="16" eb="18">
      <t>カクニン</t>
    </rPh>
    <rPh sb="19" eb="20">
      <t>ウエ</t>
    </rPh>
    <phoneticPr fontId="7"/>
  </si>
  <si>
    <t>６．住戸情報入力</t>
    <rPh sb="2" eb="4">
      <t>ジュウコ</t>
    </rPh>
    <rPh sb="4" eb="6">
      <t>ジョウホウ</t>
    </rPh>
    <rPh sb="6" eb="8">
      <t>ニュウリョク</t>
    </rPh>
    <phoneticPr fontId="60"/>
  </si>
  <si>
    <t>←役職が２つ以上ある場合、上位の役職にて記入すること</t>
    <rPh sb="1" eb="3">
      <t>ヤクショク</t>
    </rPh>
    <rPh sb="6" eb="8">
      <t>イジョウ</t>
    </rPh>
    <rPh sb="10" eb="12">
      <t>バアイ</t>
    </rPh>
    <rPh sb="13" eb="15">
      <t>ジョウイ</t>
    </rPh>
    <rPh sb="16" eb="18">
      <t>ヤクショク</t>
    </rPh>
    <rPh sb="20" eb="22">
      <t>キニュウ</t>
    </rPh>
    <phoneticPr fontId="7"/>
  </si>
  <si>
    <t>(例)　1234567890123</t>
  </si>
  <si>
    <t>7桁半角数字を「-（ハイフン）」なしで入力</t>
    <phoneticPr fontId="9"/>
  </si>
  <si>
    <r>
      <t>省エネ性能評価取得に係る費用</t>
    </r>
    <r>
      <rPr>
        <sz val="12"/>
        <rFont val="ＭＳ Ｐ明朝"/>
        <family val="1"/>
        <charset val="128"/>
      </rPr>
      <t>（住戸BELS取得費用を含む）</t>
    </r>
    <phoneticPr fontId="7"/>
  </si>
  <si>
    <t>小計（D）</t>
    <rPh sb="0" eb="2">
      <t>ショウケイ</t>
    </rPh>
    <phoneticPr fontId="9"/>
  </si>
  <si>
    <t>小計（E）</t>
    <rPh sb="0" eb="2">
      <t>ショウケイ</t>
    </rPh>
    <phoneticPr fontId="9"/>
  </si>
  <si>
    <t>共同住宅</t>
    <rPh sb="0" eb="2">
      <t>キョウドウ</t>
    </rPh>
    <rPh sb="2" eb="4">
      <t>ジュウタク</t>
    </rPh>
    <phoneticPr fontId="7"/>
  </si>
  <si>
    <t>ひらがなで入力　※共同申請が個人と法人の組み合わせの場合は、グレーセルを気にせずに必要事項を入力する</t>
    <rPh sb="5" eb="7">
      <t>ニュウリョク</t>
    </rPh>
    <phoneticPr fontId="7"/>
  </si>
  <si>
    <t>妻側住戸の
妻面開口率
25%以上</t>
    <rPh sb="0" eb="1">
      <t>ツマ</t>
    </rPh>
    <rPh sb="1" eb="2">
      <t>ガワ</t>
    </rPh>
    <rPh sb="2" eb="4">
      <t>ジュウコ</t>
    </rPh>
    <rPh sb="7" eb="8">
      <t>メン</t>
    </rPh>
    <rPh sb="8" eb="10">
      <t>カイコウ</t>
    </rPh>
    <rPh sb="10" eb="11">
      <t>リツ</t>
    </rPh>
    <rPh sb="15" eb="17">
      <t>イジョウ</t>
    </rPh>
    <phoneticPr fontId="62"/>
  </si>
  <si>
    <t>床暖房</t>
    <rPh sb="0" eb="1">
      <t>ユカ</t>
    </rPh>
    <rPh sb="1" eb="3">
      <t>ダンボウ</t>
    </rPh>
    <phoneticPr fontId="62"/>
  </si>
  <si>
    <t>住棟の種別</t>
    <rPh sb="0" eb="2">
      <t>ジュウトウ</t>
    </rPh>
    <rPh sb="3" eb="5">
      <t>シュベツ</t>
    </rPh>
    <phoneticPr fontId="8"/>
  </si>
  <si>
    <t>該当する種別を選択する</t>
    <rPh sb="0" eb="2">
      <t>ガイトウ</t>
    </rPh>
    <rPh sb="4" eb="6">
      <t>シュベツ</t>
    </rPh>
    <rPh sb="7" eb="9">
      <t>センタク</t>
    </rPh>
    <phoneticPr fontId="9"/>
  </si>
  <si>
    <t>本事業に関与するZEHデベロッパーの登録状況を選択する　（登録済みのデベロッパー実績報告は提出済であること）</t>
    <rPh sb="0" eb="1">
      <t>ホン</t>
    </rPh>
    <rPh sb="1" eb="3">
      <t>ジギョウ</t>
    </rPh>
    <rPh sb="4" eb="6">
      <t>カンヨ</t>
    </rPh>
    <rPh sb="18" eb="20">
      <t>トウロク</t>
    </rPh>
    <rPh sb="20" eb="22">
      <t>ジョウキョウ</t>
    </rPh>
    <rPh sb="23" eb="25">
      <t>センタク</t>
    </rPh>
    <rPh sb="29" eb="31">
      <t>トウロク</t>
    </rPh>
    <rPh sb="31" eb="32">
      <t>ズ</t>
    </rPh>
    <rPh sb="40" eb="42">
      <t>ジッセキ</t>
    </rPh>
    <rPh sb="42" eb="44">
      <t>ホウコク</t>
    </rPh>
    <rPh sb="45" eb="47">
      <t>テイシュツ</t>
    </rPh>
    <rPh sb="47" eb="48">
      <t>スミ</t>
    </rPh>
    <phoneticPr fontId="7"/>
  </si>
  <si>
    <t>融資予定時期</t>
    <rPh sb="0" eb="2">
      <t>ユウシ</t>
    </rPh>
    <rPh sb="2" eb="4">
      <t>ヨテイ</t>
    </rPh>
    <rPh sb="4" eb="6">
      <t>ジキ</t>
    </rPh>
    <phoneticPr fontId="8"/>
  </si>
  <si>
    <t>※本シートでは役員名簿のみ直接入力</t>
    <rPh sb="1" eb="2">
      <t>ホン</t>
    </rPh>
    <rPh sb="7" eb="9">
      <t>ヤクイン</t>
    </rPh>
    <rPh sb="9" eb="11">
      <t>メイボ</t>
    </rPh>
    <rPh sb="13" eb="15">
      <t>チョクセツ</t>
    </rPh>
    <rPh sb="15" eb="17">
      <t>ニュウリョク</t>
    </rPh>
    <phoneticPr fontId="8"/>
  </si>
  <si>
    <t>❷　ＺＥＨデベロッパー</t>
    <phoneticPr fontId="7"/>
  </si>
  <si>
    <t>❸　建物概要</t>
    <rPh sb="2" eb="4">
      <t>タテモノ</t>
    </rPh>
    <rPh sb="4" eb="6">
      <t>ガイヨウ</t>
    </rPh>
    <phoneticPr fontId="8"/>
  </si>
  <si>
    <t>❹　建物性能</t>
    <rPh sb="2" eb="4">
      <t>タテモノ</t>
    </rPh>
    <rPh sb="4" eb="6">
      <t>セイノウ</t>
    </rPh>
    <phoneticPr fontId="8"/>
  </si>
  <si>
    <t>❺　一次エネルギー計算</t>
    <rPh sb="2" eb="4">
      <t>イチジ</t>
    </rPh>
    <rPh sb="9" eb="11">
      <t>ケイサン</t>
    </rPh>
    <phoneticPr fontId="8"/>
  </si>
  <si>
    <t>　設計値　(ＭＪ/年)</t>
    <rPh sb="1" eb="3">
      <t>セッケイ</t>
    </rPh>
    <rPh sb="3" eb="4">
      <t>チ</t>
    </rPh>
    <phoneticPr fontId="8"/>
  </si>
  <si>
    <t>　削減量　(ＭＪ/年)</t>
    <rPh sb="1" eb="3">
      <t>サクゲン</t>
    </rPh>
    <rPh sb="3" eb="4">
      <t>リョウ</t>
    </rPh>
    <phoneticPr fontId="8"/>
  </si>
  <si>
    <t>2.5ｋＷ</t>
  </si>
  <si>
    <t>2.8ｋＷ</t>
  </si>
  <si>
    <t>3.6ｋＷ</t>
  </si>
  <si>
    <t>4.0ｋＷ</t>
  </si>
  <si>
    <t>5.6ｋＷ</t>
  </si>
  <si>
    <t>6.3ｋＷ</t>
  </si>
  <si>
    <t>2.2ｋＷ</t>
    <phoneticPr fontId="8"/>
  </si>
  <si>
    <t>7.1ｋＷ以上</t>
    <rPh sb="5" eb="7">
      <t>イジョウ</t>
    </rPh>
    <phoneticPr fontId="8"/>
  </si>
  <si>
    <t>5.6ｋＷ以上</t>
    <rPh sb="5" eb="7">
      <t>イジョウ</t>
    </rPh>
    <phoneticPr fontId="8"/>
  </si>
  <si>
    <t>5.6ｋＷ未満</t>
    <rPh sb="5" eb="7">
      <t>ミマン</t>
    </rPh>
    <phoneticPr fontId="8"/>
  </si>
  <si>
    <t>一次エネルギー
消費削減率（％）
（再エネ除く）</t>
    <rPh sb="0" eb="2">
      <t>イチジ</t>
    </rPh>
    <rPh sb="8" eb="10">
      <t>ショウヒ</t>
    </rPh>
    <rPh sb="10" eb="12">
      <t>サクゲン</t>
    </rPh>
    <rPh sb="12" eb="13">
      <t>リツ</t>
    </rPh>
    <rPh sb="18" eb="19">
      <t>サイ</t>
    </rPh>
    <rPh sb="21" eb="22">
      <t>ノゾ</t>
    </rPh>
    <phoneticPr fontId="62"/>
  </si>
  <si>
    <t xml:space="preserve"> 住宅専有部分</t>
    <rPh sb="1" eb="3">
      <t>ジュウタク</t>
    </rPh>
    <rPh sb="3" eb="5">
      <t>センユウ</t>
    </rPh>
    <rPh sb="5" eb="7">
      <t>ブブン</t>
    </rPh>
    <phoneticPr fontId="8"/>
  </si>
  <si>
    <t>専有部・共用部における設備費・工事費の補助対象経費　総計</t>
    <rPh sb="0" eb="3">
      <t>センユウブ</t>
    </rPh>
    <rPh sb="4" eb="7">
      <t>キョウヨウブ</t>
    </rPh>
    <rPh sb="6" eb="7">
      <t>ブ</t>
    </rPh>
    <rPh sb="11" eb="13">
      <t>セツビ</t>
    </rPh>
    <rPh sb="13" eb="14">
      <t>ヒ</t>
    </rPh>
    <rPh sb="15" eb="18">
      <t>コウジヒ</t>
    </rPh>
    <rPh sb="19" eb="21">
      <t>ホジョ</t>
    </rPh>
    <rPh sb="21" eb="23">
      <t>タイショウ</t>
    </rPh>
    <rPh sb="23" eb="25">
      <t>ケイヒ</t>
    </rPh>
    <rPh sb="26" eb="27">
      <t>ソウ</t>
    </rPh>
    <rPh sb="27" eb="28">
      <t>ケイ</t>
    </rPh>
    <phoneticPr fontId="8"/>
  </si>
  <si>
    <t>提出書類チェックシート</t>
    <rPh sb="0" eb="2">
      <t>テイシュツ</t>
    </rPh>
    <rPh sb="2" eb="4">
      <t>ショルイ</t>
    </rPh>
    <phoneticPr fontId="103"/>
  </si>
  <si>
    <t>提出ファイル形式、書式</t>
    <rPh sb="0" eb="2">
      <t>テイシュツ</t>
    </rPh>
    <phoneticPr fontId="103"/>
  </si>
  <si>
    <t>確認欄</t>
    <rPh sb="0" eb="2">
      <t>カクニン</t>
    </rPh>
    <rPh sb="2" eb="3">
      <t>ラン</t>
    </rPh>
    <phoneticPr fontId="62"/>
  </si>
  <si>
    <t>✔</t>
    <phoneticPr fontId="62"/>
  </si>
  <si>
    <t>主な書類等</t>
    <rPh sb="0" eb="1">
      <t>オモ</t>
    </rPh>
    <rPh sb="4" eb="5">
      <t>トウ</t>
    </rPh>
    <phoneticPr fontId="62"/>
  </si>
  <si>
    <t>チェック内容</t>
    <rPh sb="4" eb="6">
      <t>ナイヨウ</t>
    </rPh>
    <phoneticPr fontId="62"/>
  </si>
  <si>
    <t>①交付
　申請書</t>
    <phoneticPr fontId="62"/>
  </si>
  <si>
    <t>商業登記簿に記載の役員情報と整合がとれていますか</t>
    <rPh sb="0" eb="2">
      <t>ショウギョウ</t>
    </rPh>
    <rPh sb="2" eb="5">
      <t>トウキボ</t>
    </rPh>
    <rPh sb="9" eb="11">
      <t>ヤクイン</t>
    </rPh>
    <rPh sb="11" eb="13">
      <t>ジョウホウ</t>
    </rPh>
    <phoneticPr fontId="103"/>
  </si>
  <si>
    <t>欄外の注意書きの通りに記載されていますか</t>
    <rPh sb="0" eb="2">
      <t>ランガイ</t>
    </rPh>
    <rPh sb="3" eb="6">
      <t>チュウイガ</t>
    </rPh>
    <rPh sb="8" eb="9">
      <t>トオ</t>
    </rPh>
    <rPh sb="11" eb="13">
      <t>キサイ</t>
    </rPh>
    <phoneticPr fontId="103"/>
  </si>
  <si>
    <t>②誓約書</t>
    <rPh sb="1" eb="4">
      <t>セイヤクショ</t>
    </rPh>
    <phoneticPr fontId="105"/>
  </si>
  <si>
    <t>③実施
　計画書</t>
    <phoneticPr fontId="62"/>
  </si>
  <si>
    <t>１．申請者の詳細</t>
    <rPh sb="2" eb="5">
      <t>シンセイシャ</t>
    </rPh>
    <rPh sb="6" eb="8">
      <t>ショウサイ</t>
    </rPh>
    <phoneticPr fontId="105"/>
  </si>
  <si>
    <t>記入（入力）した情報に誤りや抜け漏れはありませんか</t>
    <phoneticPr fontId="62"/>
  </si>
  <si>
    <t>２．全体概要</t>
    <rPh sb="2" eb="4">
      <t>ゼンタイ</t>
    </rPh>
    <rPh sb="4" eb="6">
      <t>ガイヨウ</t>
    </rPh>
    <phoneticPr fontId="105"/>
  </si>
  <si>
    <t>３．補助事業概要図</t>
    <rPh sb="2" eb="4">
      <t>ホジョ</t>
    </rPh>
    <rPh sb="4" eb="6">
      <t>ジギョウ</t>
    </rPh>
    <rPh sb="6" eb="8">
      <t>ガイヨウ</t>
    </rPh>
    <rPh sb="8" eb="9">
      <t>ズ</t>
    </rPh>
    <phoneticPr fontId="105"/>
  </si>
  <si>
    <t>事業年度ごとの色分けが正しくされていますか</t>
    <rPh sb="0" eb="2">
      <t>ジギョウ</t>
    </rPh>
    <rPh sb="2" eb="4">
      <t>ネンド</t>
    </rPh>
    <rPh sb="7" eb="9">
      <t>イロワ</t>
    </rPh>
    <rPh sb="11" eb="12">
      <t>タダ</t>
    </rPh>
    <phoneticPr fontId="62"/>
  </si>
  <si>
    <t>４．事業予定
５．補助事業実施体制</t>
    <phoneticPr fontId="62"/>
  </si>
  <si>
    <t>実施体制内に、公募要領Ｐ１１の２－１（３）の①②のいずれであるかが明示されていますか</t>
    <rPh sb="0" eb="2">
      <t>ジッシ</t>
    </rPh>
    <rPh sb="2" eb="4">
      <t>タイセイ</t>
    </rPh>
    <rPh sb="4" eb="5">
      <t>ナイ</t>
    </rPh>
    <rPh sb="7" eb="9">
      <t>コウボ</t>
    </rPh>
    <rPh sb="9" eb="11">
      <t>ヨウリョウ</t>
    </rPh>
    <rPh sb="33" eb="35">
      <t>メイジ</t>
    </rPh>
    <phoneticPr fontId="62"/>
  </si>
  <si>
    <t>実施体制がわかりやすく図示されていますか</t>
    <rPh sb="0" eb="2">
      <t>ジッシ</t>
    </rPh>
    <rPh sb="2" eb="4">
      <t>タイセイ</t>
    </rPh>
    <rPh sb="11" eb="13">
      <t>ズシ</t>
    </rPh>
    <phoneticPr fontId="62"/>
  </si>
  <si>
    <t>６．住戸情報入力</t>
    <phoneticPr fontId="62"/>
  </si>
  <si>
    <t>補助対象経費の算出漏れがないか、申請者自身で検算を行いましたか</t>
    <rPh sb="0" eb="2">
      <t>ホジョ</t>
    </rPh>
    <rPh sb="2" eb="4">
      <t>タイショウ</t>
    </rPh>
    <rPh sb="4" eb="6">
      <t>ケイヒ</t>
    </rPh>
    <rPh sb="7" eb="9">
      <t>サンシュツ</t>
    </rPh>
    <rPh sb="9" eb="10">
      <t>モ</t>
    </rPh>
    <rPh sb="16" eb="19">
      <t>シンセイシャ</t>
    </rPh>
    <rPh sb="19" eb="21">
      <t>ジシン</t>
    </rPh>
    <rPh sb="22" eb="24">
      <t>ケンザン</t>
    </rPh>
    <rPh sb="25" eb="26">
      <t>オコナ</t>
    </rPh>
    <phoneticPr fontId="62"/>
  </si>
  <si>
    <t>見やすくわかりやすい図で示されていますか</t>
    <rPh sb="0" eb="1">
      <t>ミ</t>
    </rPh>
    <rPh sb="10" eb="11">
      <t>ズ</t>
    </rPh>
    <rPh sb="12" eb="13">
      <t>シメ</t>
    </rPh>
    <phoneticPr fontId="62"/>
  </si>
  <si>
    <t>定額単価を用いない設備を導入する場合、添付されていますか</t>
    <rPh sb="19" eb="21">
      <t>テンプ</t>
    </rPh>
    <phoneticPr fontId="62"/>
  </si>
  <si>
    <t>④財務資料</t>
    <rPh sb="1" eb="3">
      <t>ザイム</t>
    </rPh>
    <rPh sb="3" eb="5">
      <t>シリョウ</t>
    </rPh>
    <phoneticPr fontId="62"/>
  </si>
  <si>
    <t>財務諸表・決算短信表等</t>
    <rPh sb="0" eb="2">
      <t>ザイム</t>
    </rPh>
    <rPh sb="2" eb="4">
      <t>ショヒョウ</t>
    </rPh>
    <rPh sb="5" eb="7">
      <t>ケッサン</t>
    </rPh>
    <rPh sb="7" eb="9">
      <t>タンシン</t>
    </rPh>
    <rPh sb="9" eb="10">
      <t>ヒョウ</t>
    </rPh>
    <rPh sb="10" eb="11">
      <t>ナド</t>
    </rPh>
    <phoneticPr fontId="62"/>
  </si>
  <si>
    <t>直近３年分の資料の写しが添付されていますか</t>
    <rPh sb="0" eb="2">
      <t>チョッキン</t>
    </rPh>
    <rPh sb="3" eb="5">
      <t>ネンブン</t>
    </rPh>
    <rPh sb="6" eb="8">
      <t>シリョウ</t>
    </rPh>
    <rPh sb="9" eb="10">
      <t>ウツ</t>
    </rPh>
    <rPh sb="12" eb="14">
      <t>テンプ</t>
    </rPh>
    <phoneticPr fontId="62"/>
  </si>
  <si>
    <t>土地賃貸契約書</t>
    <phoneticPr fontId="62"/>
  </si>
  <si>
    <t>各種図面</t>
    <rPh sb="0" eb="2">
      <t>カクシュ</t>
    </rPh>
    <rPh sb="2" eb="4">
      <t>ズメン</t>
    </rPh>
    <phoneticPr fontId="62"/>
  </si>
  <si>
    <t>断熱/空調/給湯/換気/照明/太陽光発電設備/蓄電システム/HEMS/MEMS/その他</t>
    <phoneticPr fontId="62"/>
  </si>
  <si>
    <t>定額単価を用いない設備を導入する場合は、設備ごとに機器表/仕様書またはカタログ等が添付されていますか</t>
    <rPh sb="41" eb="43">
      <t>テンプ</t>
    </rPh>
    <phoneticPr fontId="62"/>
  </si>
  <si>
    <t>現在事項全部証明書</t>
    <rPh sb="0" eb="2">
      <t>ゲンザイ</t>
    </rPh>
    <rPh sb="2" eb="4">
      <t>ジコウ</t>
    </rPh>
    <rPh sb="4" eb="6">
      <t>ゼンブ</t>
    </rPh>
    <rPh sb="6" eb="9">
      <t>ショウメイショ</t>
    </rPh>
    <phoneticPr fontId="105"/>
  </si>
  <si>
    <t>発行から３ヵ月以内の写しが添付されていますか（登記情報提供サービスの出力可）</t>
    <rPh sb="0" eb="2">
      <t>ハッコウ</t>
    </rPh>
    <rPh sb="7" eb="9">
      <t>イナイ</t>
    </rPh>
    <rPh sb="10" eb="11">
      <t>ウツ</t>
    </rPh>
    <rPh sb="23" eb="25">
      <t>トウキ</t>
    </rPh>
    <phoneticPr fontId="103"/>
  </si>
  <si>
    <t>←「省エネ性能評価取得に係る費用」を補助対象としない場合、</t>
    <rPh sb="2" eb="3">
      <t>ショウ</t>
    </rPh>
    <rPh sb="5" eb="7">
      <t>セイノウ</t>
    </rPh>
    <rPh sb="7" eb="9">
      <t>ヒョウカ</t>
    </rPh>
    <rPh sb="9" eb="11">
      <t>シュトク</t>
    </rPh>
    <rPh sb="12" eb="13">
      <t>カカワ</t>
    </rPh>
    <rPh sb="14" eb="16">
      <t>ヒヨウ</t>
    </rPh>
    <rPh sb="18" eb="20">
      <t>ホジョ</t>
    </rPh>
    <rPh sb="20" eb="22">
      <t>タイショウ</t>
    </rPh>
    <rPh sb="26" eb="28">
      <t>バアイ</t>
    </rPh>
    <phoneticPr fontId="8"/>
  </si>
  <si>
    <t>住　　　所</t>
    <rPh sb="0" eb="1">
      <t>ジュウ</t>
    </rPh>
    <rPh sb="4" eb="5">
      <t>ショ</t>
    </rPh>
    <phoneticPr fontId="10"/>
  </si>
  <si>
    <t>名　　　称</t>
    <rPh sb="0" eb="1">
      <t>メイ</t>
    </rPh>
    <rPh sb="4" eb="5">
      <t>ショウ</t>
    </rPh>
    <phoneticPr fontId="10"/>
  </si>
  <si>
    <t>　住宅・建築物需給一体型等省エネルギー投資促進事業費補助金（ネット・ゼロ・エネルギー・ハ
ウス実証事業）交付規程（以下「交付規程」という。）第４条の規定に基づき、下記のとおり経済産業
省からの住宅・建築物需給一体型等省エネルギー投資促進事業費補助金交付要綱第３条に基づく国庫
補助金に係る交付の申請をします。
　なお、補助金等に係る予算の執行の適正化に関する法律（昭和３０年法律第１７９号）、補助金等に
係る予算の執行の適正化に関する法律施行令（昭和３０年政令第２５５号）及び交付規程の定めると
ころに従うことを承知の上、申請します。</t>
    <phoneticPr fontId="8"/>
  </si>
  <si>
    <t>超高層ＺＥＨ－Ｍ実証事業</t>
  </si>
  <si>
    <t>４.補助金交付申請額</t>
    <rPh sb="2" eb="5">
      <t>ホジョキン</t>
    </rPh>
    <rPh sb="5" eb="7">
      <t>コウフ</t>
    </rPh>
    <rPh sb="7" eb="9">
      <t>シンセイ</t>
    </rPh>
    <rPh sb="9" eb="10">
      <t>テイガク</t>
    </rPh>
    <phoneticPr fontId="8"/>
  </si>
  <si>
    <t>　 補助金交付申請額</t>
    <phoneticPr fontId="8"/>
  </si>
  <si>
    <t>　　（１）開始年月日</t>
    <phoneticPr fontId="8"/>
  </si>
  <si>
    <t>　　（２）完了予定年月日</t>
    <phoneticPr fontId="8"/>
  </si>
  <si>
    <t>　　　　　最終年度の事業完了予定日</t>
    <phoneticPr fontId="8"/>
  </si>
  <si>
    <t>　　 ※その他、別添による</t>
    <rPh sb="6" eb="7">
      <t>タ</t>
    </rPh>
    <rPh sb="8" eb="10">
      <t>ベッテン</t>
    </rPh>
    <phoneticPr fontId="8"/>
  </si>
  <si>
    <t>　当社（個人である場合は私、団体である場合は当団体）は、補助金の交付の申請をするに当たって、また、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8"/>
  </si>
  <si>
    <t>←補助金額の上限は公募要領P13にあるとおり、3億円/年 とする</t>
    <rPh sb="1" eb="5">
      <t>ホジョキンガク</t>
    </rPh>
    <rPh sb="6" eb="8">
      <t>ジョウゲン</t>
    </rPh>
    <rPh sb="9" eb="13">
      <t>コウボヨウリョウ</t>
    </rPh>
    <rPh sb="24" eb="26">
      <t>オクエン</t>
    </rPh>
    <rPh sb="27" eb="28">
      <t>ネン</t>
    </rPh>
    <phoneticPr fontId="62"/>
  </si>
  <si>
    <t>←押印不要</t>
    <rPh sb="1" eb="3">
      <t>オウイン</t>
    </rPh>
    <rPh sb="3" eb="5">
      <t>フヨウ</t>
    </rPh>
    <phoneticPr fontId="7"/>
  </si>
  <si>
    <t>←個人の場合、提出不要</t>
    <rPh sb="1" eb="3">
      <t>コジン</t>
    </rPh>
    <rPh sb="4" eb="6">
      <t>バアイ</t>
    </rPh>
    <rPh sb="7" eb="9">
      <t>テイシュツ</t>
    </rPh>
    <rPh sb="9" eb="11">
      <t>フヨウ</t>
    </rPh>
    <phoneticPr fontId="5"/>
  </si>
  <si>
    <t>　その場合は以下の役員名簿に入力すること</t>
    <rPh sb="3" eb="5">
      <t>バアイ</t>
    </rPh>
    <rPh sb="6" eb="8">
      <t>イカ</t>
    </rPh>
    <rPh sb="9" eb="13">
      <t>ヤクインメイボ</t>
    </rPh>
    <rPh sb="14" eb="16">
      <t>ニュウリョク</t>
    </rPh>
    <phoneticPr fontId="8"/>
  </si>
  <si>
    <t>（備考）用紙は日本産業規格Ａ４とし、縦位置とする。</t>
  </si>
  <si>
    <t>上記を誓約し、申請内容に間違いがないことを確認した上で署名します。</t>
    <rPh sb="3" eb="5">
      <t>セイヤク</t>
    </rPh>
    <phoneticPr fontId="8"/>
  </si>
  <si>
    <t>複数年度事業について</t>
    <rPh sb="0" eb="4">
      <t>フクスウネンド</t>
    </rPh>
    <rPh sb="4" eb="6">
      <t>ジギョウ</t>
    </rPh>
    <phoneticPr fontId="9"/>
  </si>
  <si>
    <t>本年度の交付決定は、翌年度以降の交付決定を保証するものではないことを了承している。</t>
    <rPh sb="0" eb="3">
      <t>ホンネンド</t>
    </rPh>
    <rPh sb="4" eb="8">
      <t>コウフケッテイ</t>
    </rPh>
    <rPh sb="10" eb="13">
      <t>ヨクネンド</t>
    </rPh>
    <rPh sb="13" eb="15">
      <t>イコウ</t>
    </rPh>
    <rPh sb="16" eb="20">
      <t>コウフケッテイ</t>
    </rPh>
    <rPh sb="21" eb="23">
      <t>ホショウ</t>
    </rPh>
    <rPh sb="34" eb="36">
      <t>リョウショウ</t>
    </rPh>
    <phoneticPr fontId="9"/>
  </si>
  <si>
    <t>翌年度以降において公募予算額を超える申請があった場合等には、補助金額が減額される（状況によっては交付</t>
    <rPh sb="0" eb="3">
      <t>ヨクネンド</t>
    </rPh>
    <rPh sb="3" eb="5">
      <t>イコウ</t>
    </rPh>
    <rPh sb="9" eb="14">
      <t>コウボヨサンガク</t>
    </rPh>
    <rPh sb="15" eb="16">
      <t>コ</t>
    </rPh>
    <rPh sb="18" eb="20">
      <t>シンセイ</t>
    </rPh>
    <rPh sb="24" eb="27">
      <t>バアイトウ</t>
    </rPh>
    <rPh sb="30" eb="34">
      <t>ホジョキンガク</t>
    </rPh>
    <rPh sb="35" eb="37">
      <t>ゲンガク</t>
    </rPh>
    <rPh sb="41" eb="43">
      <t>ジョウキョウ</t>
    </rPh>
    <rPh sb="48" eb="50">
      <t>コウフ</t>
    </rPh>
    <phoneticPr fontId="9"/>
  </si>
  <si>
    <t>決定されない）場合がある。その場合でも、原則、竣工まで事業を継続すること、及び、途中で事業を中止した</t>
    <rPh sb="0" eb="2">
      <t>ケッテイ</t>
    </rPh>
    <rPh sb="7" eb="9">
      <t>バアイ</t>
    </rPh>
    <rPh sb="15" eb="17">
      <t>バアイ</t>
    </rPh>
    <rPh sb="20" eb="22">
      <t>ゲンソク</t>
    </rPh>
    <rPh sb="23" eb="25">
      <t>シュンコウ</t>
    </rPh>
    <rPh sb="27" eb="29">
      <t>ジギョウ</t>
    </rPh>
    <rPh sb="30" eb="32">
      <t>ケイゾク</t>
    </rPh>
    <rPh sb="37" eb="38">
      <t>オヨ</t>
    </rPh>
    <rPh sb="40" eb="42">
      <t>トチュウ</t>
    </rPh>
    <rPh sb="43" eb="45">
      <t>ジギョウ</t>
    </rPh>
    <rPh sb="46" eb="48">
      <t>チュウシ</t>
    </rPh>
    <phoneticPr fontId="9"/>
  </si>
  <si>
    <t>場合には、原則として既に交付した補助金の返還が必要となる場合があることを了承している。</t>
    <rPh sb="0" eb="2">
      <t>バアイ</t>
    </rPh>
    <rPh sb="5" eb="7">
      <t>ゲンソク</t>
    </rPh>
    <rPh sb="10" eb="11">
      <t>スデ</t>
    </rPh>
    <rPh sb="12" eb="14">
      <t>コウフ</t>
    </rPh>
    <rPh sb="16" eb="19">
      <t>ホジョキン</t>
    </rPh>
    <rPh sb="20" eb="22">
      <t>ヘンカン</t>
    </rPh>
    <rPh sb="23" eb="25">
      <t>ヒツヨウ</t>
    </rPh>
    <rPh sb="28" eb="30">
      <t>バアイ</t>
    </rPh>
    <rPh sb="36" eb="38">
      <t>リョウショウ</t>
    </rPh>
    <phoneticPr fontId="9"/>
  </si>
  <si>
    <t>住棟形状</t>
    <rPh sb="0" eb="4">
      <t>ジュウトウケイジョウ</t>
    </rPh>
    <phoneticPr fontId="7"/>
  </si>
  <si>
    <t>◆オレンジ色のセルに必要事項を入力すること。（自動反映箇所のセルは白色）</t>
    <rPh sb="5" eb="6">
      <t>イロ</t>
    </rPh>
    <rPh sb="10" eb="12">
      <t>ヒツヨウ</t>
    </rPh>
    <rPh sb="12" eb="14">
      <t>ジコウ</t>
    </rPh>
    <rPh sb="15" eb="17">
      <t>ニュウリョク</t>
    </rPh>
    <rPh sb="23" eb="25">
      <t>ジドウ</t>
    </rPh>
    <rPh sb="33" eb="35">
      <t>ハクショク</t>
    </rPh>
    <phoneticPr fontId="8"/>
  </si>
  <si>
    <t>外皮平均熱貫流率（ＵＡ値）</t>
    <rPh sb="0" eb="2">
      <t>ガイヒ</t>
    </rPh>
    <rPh sb="2" eb="4">
      <t>ヘイキン</t>
    </rPh>
    <rPh sb="4" eb="5">
      <t>ネツ</t>
    </rPh>
    <rPh sb="5" eb="7">
      <t>カンリュウ</t>
    </rPh>
    <rPh sb="7" eb="8">
      <t>リツ</t>
    </rPh>
    <rPh sb="11" eb="12">
      <t>チ</t>
    </rPh>
    <phoneticPr fontId="8"/>
  </si>
  <si>
    <t>Ｖ２Ｈ導入の有無</t>
    <rPh sb="3" eb="5">
      <t>ドウニュウ</t>
    </rPh>
    <rPh sb="6" eb="8">
      <t>ウム</t>
    </rPh>
    <phoneticPr fontId="7"/>
  </si>
  <si>
    <t>居住者の使用</t>
    <rPh sb="0" eb="3">
      <t>キョジュウシャ</t>
    </rPh>
    <rPh sb="4" eb="6">
      <t>シヨウ</t>
    </rPh>
    <phoneticPr fontId="7"/>
  </si>
  <si>
    <t>住宅共用部等</t>
    <rPh sb="5" eb="6">
      <t>トウ</t>
    </rPh>
    <phoneticPr fontId="7"/>
  </si>
  <si>
    <t>ｋＷ</t>
    <phoneticPr fontId="7"/>
  </si>
  <si>
    <t>❻　エネルギー管理体制</t>
    <rPh sb="7" eb="9">
      <t>カンリ</t>
    </rPh>
    <rPh sb="9" eb="11">
      <t>タイセイ</t>
    </rPh>
    <phoneticPr fontId="8"/>
  </si>
  <si>
    <t>該当するものにチェックをすること　（複数回答可）</t>
    <phoneticPr fontId="7"/>
  </si>
  <si>
    <t>該当するものにチェックをすること　（複数回答可、「その他」を選択した場合は下のセルに概要を入力すること）</t>
    <rPh sb="37" eb="38">
      <t>シタ</t>
    </rPh>
    <phoneticPr fontId="7"/>
  </si>
  <si>
    <t>水害時の機能確保を目的とした地上階への機械設備等の配置</t>
    <phoneticPr fontId="7"/>
  </si>
  <si>
    <t>停電時に太陽光発電による非常用電源確保がなされる計画</t>
    <phoneticPr fontId="7"/>
  </si>
  <si>
    <t>創蓄連携システムによる災害時の電力確保計画</t>
    <phoneticPr fontId="7"/>
  </si>
  <si>
    <t>その他（下記の記入欄に具体的に記載すること）</t>
    <rPh sb="2" eb="3">
      <t>タ</t>
    </rPh>
    <rPh sb="4" eb="6">
      <t>カキ</t>
    </rPh>
    <rPh sb="7" eb="10">
      <t>キニュウラン</t>
    </rPh>
    <rPh sb="11" eb="14">
      <t>グタイテキ</t>
    </rPh>
    <rPh sb="15" eb="17">
      <t>キサイ</t>
    </rPh>
    <phoneticPr fontId="7"/>
  </si>
  <si>
    <t>媒体の分類</t>
    <rPh sb="0" eb="2">
      <t>バイタイ</t>
    </rPh>
    <rPh sb="3" eb="5">
      <t>ブンルイ</t>
    </rPh>
    <phoneticPr fontId="7"/>
  </si>
  <si>
    <t>BELS簡易表示による
住棟のエネルギー消費
削減率表示</t>
    <rPh sb="4" eb="8">
      <t>カンイヒョウジ</t>
    </rPh>
    <rPh sb="12" eb="14">
      <t>ジュウトウ</t>
    </rPh>
    <rPh sb="20" eb="22">
      <t>ショウヒ</t>
    </rPh>
    <rPh sb="23" eb="26">
      <t>サクゲンリツ</t>
    </rPh>
    <rPh sb="26" eb="28">
      <t>ヒョウジ</t>
    </rPh>
    <phoneticPr fontId="7"/>
  </si>
  <si>
    <t>全住戸のBELS
取得と訴求</t>
    <phoneticPr fontId="7"/>
  </si>
  <si>
    <t>全住戸の
光熱費
削減効果の
訴求</t>
    <phoneticPr fontId="7"/>
  </si>
  <si>
    <t>快適性、
健康面への
言及</t>
    <phoneticPr fontId="7"/>
  </si>
  <si>
    <t>最終事業年度 事業完了予定日</t>
    <rPh sb="0" eb="2">
      <t>サイシュウ</t>
    </rPh>
    <rPh sb="2" eb="4">
      <t>ジギョウ</t>
    </rPh>
    <rPh sb="4" eb="6">
      <t>ネンド</t>
    </rPh>
    <rPh sb="7" eb="9">
      <t>ジギョウ</t>
    </rPh>
    <rPh sb="9" eb="11">
      <t>カンリョウ</t>
    </rPh>
    <rPh sb="11" eb="13">
      <t>ヨテイ</t>
    </rPh>
    <rPh sb="13" eb="14">
      <t>ビ</t>
    </rPh>
    <phoneticPr fontId="7"/>
  </si>
  <si>
    <t>(例)　東京都中央区○○町○丁目○番○号</t>
    <rPh sb="4" eb="7">
      <t>トウキョウト</t>
    </rPh>
    <rPh sb="7" eb="10">
      <t>チュウオウク</t>
    </rPh>
    <rPh sb="12" eb="13">
      <t>チョウ</t>
    </rPh>
    <rPh sb="14" eb="16">
      <t>チョウメ</t>
    </rPh>
    <rPh sb="17" eb="18">
      <t>バン</t>
    </rPh>
    <rPh sb="19" eb="20">
      <t>ゴウ</t>
    </rPh>
    <phoneticPr fontId="7"/>
  </si>
  <si>
    <t>ひらがなで入力（個人申請者は入力不要）</t>
    <rPh sb="5" eb="7">
      <t>ニュウリョク</t>
    </rPh>
    <phoneticPr fontId="7"/>
  </si>
  <si>
    <t>事業全体の完了予定時期</t>
    <rPh sb="0" eb="2">
      <t>ジギョウ</t>
    </rPh>
    <rPh sb="2" eb="4">
      <t>ゼンタイ</t>
    </rPh>
    <rPh sb="5" eb="7">
      <t>カンリョウ</t>
    </rPh>
    <rPh sb="7" eb="9">
      <t>ヨテイ</t>
    </rPh>
    <rPh sb="9" eb="11">
      <t>ジキ</t>
    </rPh>
    <phoneticPr fontId="8"/>
  </si>
  <si>
    <t>(例)　10,000,000,000</t>
    <rPh sb="1" eb="2">
      <t>レイ</t>
    </rPh>
    <phoneticPr fontId="7"/>
  </si>
  <si>
    <t>実績報告書 提出予定日</t>
    <rPh sb="0" eb="2">
      <t>ジッセキ</t>
    </rPh>
    <rPh sb="2" eb="4">
      <t>ホウコク</t>
    </rPh>
    <rPh sb="4" eb="5">
      <t>ショ</t>
    </rPh>
    <rPh sb="6" eb="8">
      <t>テイシュツ</t>
    </rPh>
    <rPh sb="8" eb="10">
      <t>ヨテイ</t>
    </rPh>
    <rPh sb="10" eb="11">
      <t>ビ</t>
    </rPh>
    <phoneticPr fontId="9"/>
  </si>
  <si>
    <t>１０.</t>
    <phoneticPr fontId="9"/>
  </si>
  <si>
    <t>１１.</t>
    <phoneticPr fontId="9"/>
  </si>
  <si>
    <t>１２.</t>
    <phoneticPr fontId="9"/>
  </si>
  <si>
    <t>⑤土地
　登記簿等</t>
    <rPh sb="1" eb="3">
      <t>トチ</t>
    </rPh>
    <rPh sb="5" eb="7">
      <t>トウキ</t>
    </rPh>
    <rPh sb="7" eb="8">
      <t>ボ</t>
    </rPh>
    <rPh sb="8" eb="9">
      <t>トウ</t>
    </rPh>
    <phoneticPr fontId="62"/>
  </si>
  <si>
    <t>補助対象建築物を建設する土地の登記簿の写し（発行日から３ヵ月以内のもの）を添付していますか（登記情報提供サービスの出力可）
未取得の場合は、その旨と取得時期を記載した紙を添付していますか</t>
    <rPh sb="0" eb="2">
      <t>ホジョ</t>
    </rPh>
    <rPh sb="2" eb="4">
      <t>タイショウ</t>
    </rPh>
    <rPh sb="4" eb="7">
      <t>ケンチクブツ</t>
    </rPh>
    <rPh sb="8" eb="10">
      <t>ケンセツ</t>
    </rPh>
    <rPh sb="12" eb="14">
      <t>トチ</t>
    </rPh>
    <rPh sb="15" eb="18">
      <t>トウキボ</t>
    </rPh>
    <rPh sb="19" eb="20">
      <t>ウツ</t>
    </rPh>
    <rPh sb="22" eb="24">
      <t>ハッコウ</t>
    </rPh>
    <rPh sb="24" eb="25">
      <t>ビ</t>
    </rPh>
    <rPh sb="29" eb="30">
      <t>ゲツ</t>
    </rPh>
    <rPh sb="30" eb="32">
      <t>イナイ</t>
    </rPh>
    <rPh sb="37" eb="39">
      <t>テンプ</t>
    </rPh>
    <rPh sb="46" eb="48">
      <t>トウキ</t>
    </rPh>
    <rPh sb="48" eb="50">
      <t>ジョウホウ</t>
    </rPh>
    <phoneticPr fontId="62"/>
  </si>
  <si>
    <t>補助対象設備は導入事業年度の指定色にマーキングしていますか</t>
    <rPh sb="0" eb="2">
      <t>ホジョ</t>
    </rPh>
    <rPh sb="2" eb="4">
      <t>タイショウ</t>
    </rPh>
    <rPh sb="4" eb="6">
      <t>セツビ</t>
    </rPh>
    <rPh sb="7" eb="9">
      <t>ドウニュウ</t>
    </rPh>
    <rPh sb="9" eb="11">
      <t>ジギョウ</t>
    </rPh>
    <rPh sb="11" eb="13">
      <t>ネンド</t>
    </rPh>
    <rPh sb="14" eb="16">
      <t>シテイ</t>
    </rPh>
    <rPh sb="16" eb="17">
      <t>イロ</t>
    </rPh>
    <phoneticPr fontId="62"/>
  </si>
  <si>
    <t>土地登記簿謄本</t>
    <rPh sb="5" eb="7">
      <t>トウホン</t>
    </rPh>
    <phoneticPr fontId="62"/>
  </si>
  <si>
    <t>　（注２）役員名簿については、氏名カナ（全角、姓と名の間を全角で１マス空け）、氏名漢字（全角、
　　　　　姓と名の間を全角で１マス空け）、生年月日（全角で大正はＴ、昭和はＳ、平成はＨ、数字は
　　　　　２桁全角）、会社名及び役職名を記入する。
　　　　　また、外国人については、氏名漢字欄は商業登記簿に記載のとおりに記入し、氏名カナ欄はカ
　　　　　ナ読みを記入すること。</t>
    <phoneticPr fontId="8"/>
  </si>
  <si>
    <t>広報実施
開始年月</t>
    <rPh sb="0" eb="2">
      <t>コウホウ</t>
    </rPh>
    <rPh sb="2" eb="4">
      <t>ジッシ</t>
    </rPh>
    <rPh sb="5" eb="7">
      <t>カイシ</t>
    </rPh>
    <rPh sb="7" eb="9">
      <t>ネンゲツ</t>
    </rPh>
    <rPh sb="8" eb="9">
      <t>ゲツ</t>
    </rPh>
    <phoneticPr fontId="7"/>
  </si>
  <si>
    <r>
      <rPr>
        <sz val="14"/>
        <color rgb="FFFFCC99"/>
        <rFont val="Yu Gothic UI"/>
        <family val="2"/>
        <charset val="128"/>
      </rPr>
      <t>　</t>
    </r>
    <r>
      <rPr>
        <b/>
        <sz val="14"/>
        <color rgb="FFFFCC99"/>
        <rFont val="Meiryo UI"/>
        <family val="3"/>
        <charset val="128"/>
      </rPr>
      <t>██</t>
    </r>
    <r>
      <rPr>
        <b/>
        <sz val="14"/>
        <color theme="9" tint="0.59999389629810485"/>
        <rFont val="Meiryo UI"/>
        <family val="3"/>
        <charset val="128"/>
      </rPr>
      <t>　</t>
    </r>
    <r>
      <rPr>
        <b/>
        <sz val="14"/>
        <color theme="1" tint="0.14999847407452621"/>
        <rFont val="Meiryo UI"/>
        <family val="3"/>
        <charset val="128"/>
      </rPr>
      <t>オレンジ色のセルは入力必須項目。</t>
    </r>
    <rPh sb="8" eb="9">
      <t>イロ</t>
    </rPh>
    <rPh sb="13" eb="15">
      <t>ニュウリョク</t>
    </rPh>
    <rPh sb="15" eb="17">
      <t>ヒッス</t>
    </rPh>
    <rPh sb="17" eb="19">
      <t>コウモク</t>
    </rPh>
    <phoneticPr fontId="8"/>
  </si>
  <si>
    <t>他の補助金に申請する（している）場合、その補助金の正式名称を入力すること</t>
    <rPh sb="0" eb="1">
      <t>ホカ</t>
    </rPh>
    <rPh sb="2" eb="5">
      <t>ホジョキン</t>
    </rPh>
    <rPh sb="6" eb="8">
      <t>シンセイ</t>
    </rPh>
    <rPh sb="16" eb="18">
      <t>バアイ</t>
    </rPh>
    <rPh sb="21" eb="24">
      <t>ホジョキン</t>
    </rPh>
    <rPh sb="25" eb="27">
      <t>セイシキ</t>
    </rPh>
    <rPh sb="27" eb="29">
      <t>メイショウ</t>
    </rPh>
    <rPh sb="30" eb="32">
      <t>ニュウリョク</t>
    </rPh>
    <phoneticPr fontId="7"/>
  </si>
  <si>
    <r>
      <rPr>
        <b/>
        <sz val="14"/>
        <color rgb="FFFFFF00"/>
        <rFont val="HGｺﾞｼｯｸM"/>
        <family val="3"/>
        <charset val="128"/>
      </rPr>
      <t>◆補助対象設備を赤でマーキング。複数年度事業は、</t>
    </r>
    <r>
      <rPr>
        <b/>
        <sz val="14"/>
        <color rgb="FFFF0000"/>
        <rFont val="HGｺﾞｼｯｸM"/>
        <family val="3"/>
        <charset val="128"/>
      </rPr>
      <t>１年目：赤</t>
    </r>
    <r>
      <rPr>
        <b/>
        <sz val="14"/>
        <color rgb="FFFFFF00"/>
        <rFont val="HGｺﾞｼｯｸM"/>
        <family val="3"/>
        <charset val="128"/>
      </rPr>
      <t>、</t>
    </r>
    <r>
      <rPr>
        <b/>
        <sz val="14"/>
        <color rgb="FF0070C0"/>
        <rFont val="HGｺﾞｼｯｸM"/>
        <family val="3"/>
        <charset val="128"/>
      </rPr>
      <t>２年目：青</t>
    </r>
    <r>
      <rPr>
        <b/>
        <sz val="14"/>
        <color rgb="FFFFFF00"/>
        <rFont val="HGｺﾞｼｯｸM"/>
        <family val="3"/>
        <charset val="128"/>
      </rPr>
      <t>、</t>
    </r>
    <r>
      <rPr>
        <b/>
        <sz val="14"/>
        <color rgb="FF00B050"/>
        <rFont val="HGｺﾞｼｯｸM"/>
        <family val="3"/>
        <charset val="128"/>
      </rPr>
      <t>３年目：緑、</t>
    </r>
    <r>
      <rPr>
        <b/>
        <sz val="14"/>
        <color rgb="FFFFC000"/>
        <rFont val="HGｺﾞｼｯｸM"/>
        <family val="3"/>
        <charset val="128"/>
      </rPr>
      <t>４年目：オレンジ、</t>
    </r>
    <r>
      <rPr>
        <b/>
        <sz val="14"/>
        <color rgb="FF7030A0"/>
        <rFont val="HGｺﾞｼｯｸM"/>
        <family val="3"/>
        <charset val="128"/>
      </rPr>
      <t>５年目：紫</t>
    </r>
    <r>
      <rPr>
        <b/>
        <sz val="14"/>
        <color rgb="FFFFFF00"/>
        <rFont val="HGｺﾞｼｯｸM"/>
        <family val="3"/>
        <charset val="128"/>
      </rPr>
      <t xml:space="preserve"> に色分けする</t>
    </r>
    <rPh sb="43" eb="45">
      <t>ネンメ</t>
    </rPh>
    <rPh sb="55" eb="56">
      <t>ムラサキ</t>
    </rPh>
    <phoneticPr fontId="7"/>
  </si>
  <si>
    <t>←時期が未定の場合は「未定」と入力すること</t>
    <rPh sb="1" eb="3">
      <t>ジキ</t>
    </rPh>
    <rPh sb="4" eb="6">
      <t>ミテイ</t>
    </rPh>
    <rPh sb="7" eb="9">
      <t>バアイ</t>
    </rPh>
    <rPh sb="11" eb="13">
      <t>ミテイ</t>
    </rPh>
    <rPh sb="15" eb="17">
      <t>ニュウリョク</t>
    </rPh>
    <phoneticPr fontId="8"/>
  </si>
  <si>
    <t>←時期が不確定の場合はおおよその時期を入力すること</t>
    <rPh sb="1" eb="3">
      <t>ジキ</t>
    </rPh>
    <rPh sb="4" eb="7">
      <t>フカクテイ</t>
    </rPh>
    <rPh sb="8" eb="10">
      <t>バアイ</t>
    </rPh>
    <rPh sb="16" eb="18">
      <t>ジキ</t>
    </rPh>
    <rPh sb="19" eb="21">
      <t>ニュウリョク</t>
    </rPh>
    <phoneticPr fontId="8"/>
  </si>
  <si>
    <t>＊公募要領Ｐ１１「２－１」（３）の①、②のいずれかであるかを明示する</t>
    <rPh sb="1" eb="3">
      <t>コウボ</t>
    </rPh>
    <rPh sb="3" eb="5">
      <t>ヨウリョウ</t>
    </rPh>
    <rPh sb="30" eb="32">
      <t>メイジ</t>
    </rPh>
    <phoneticPr fontId="8"/>
  </si>
  <si>
    <t>◆全住戸の住戸情報を入力すること。</t>
    <rPh sb="1" eb="2">
      <t>ゼン</t>
    </rPh>
    <rPh sb="2" eb="4">
      <t>ジュウコ</t>
    </rPh>
    <rPh sb="5" eb="9">
      <t>ジュウコジョウホウ</t>
    </rPh>
    <rPh sb="10" eb="12">
      <t>ニュウリョク</t>
    </rPh>
    <phoneticPr fontId="9"/>
  </si>
  <si>
    <t>◆補助対象経費総括表の数式に影響がでるため行を追加する場合は、項目の先頭や最後ではなく、中ほどの行をコピーし追加すること。</t>
    <rPh sb="1" eb="5">
      <t>ホジョタイショウ</t>
    </rPh>
    <rPh sb="5" eb="10">
      <t>ケイヒソウカツヒョウ</t>
    </rPh>
    <rPh sb="11" eb="13">
      <t>スウシキ</t>
    </rPh>
    <rPh sb="14" eb="16">
      <t>エイキョウ</t>
    </rPh>
    <rPh sb="21" eb="22">
      <t>ギョウ</t>
    </rPh>
    <rPh sb="23" eb="25">
      <t>ツイカ</t>
    </rPh>
    <rPh sb="27" eb="29">
      <t>バアイ</t>
    </rPh>
    <rPh sb="31" eb="33">
      <t>コウモク</t>
    </rPh>
    <rPh sb="34" eb="36">
      <t>セントウ</t>
    </rPh>
    <rPh sb="37" eb="39">
      <t>サイゴ</t>
    </rPh>
    <rPh sb="44" eb="45">
      <t>ナカ</t>
    </rPh>
    <rPh sb="48" eb="49">
      <t>ギョウ</t>
    </rPh>
    <rPh sb="54" eb="56">
      <t>ツイカ</t>
    </rPh>
    <phoneticPr fontId="9"/>
  </si>
  <si>
    <t>設備費
・工事費</t>
    <rPh sb="2" eb="3">
      <t>ヒ</t>
    </rPh>
    <rPh sb="5" eb="8">
      <t>コウジヒ</t>
    </rPh>
    <phoneticPr fontId="7"/>
  </si>
  <si>
    <t>◆小計・合計・集計欄の数式に影響が出るため行を追加する場合には、項目の先頭や最後ではなく、中程で行の追加をすること。</t>
    <phoneticPr fontId="9"/>
  </si>
  <si>
    <t>◆定額単価表にない「共用部に係る」補助対象設備については、このシートを用いて明細書を作成すること。</t>
    <rPh sb="1" eb="3">
      <t>テイガク</t>
    </rPh>
    <rPh sb="3" eb="5">
      <t>タンカ</t>
    </rPh>
    <rPh sb="5" eb="6">
      <t>ヒョウ</t>
    </rPh>
    <rPh sb="10" eb="13">
      <t>キョウヨウブ</t>
    </rPh>
    <rPh sb="14" eb="15">
      <t>カカワ</t>
    </rPh>
    <rPh sb="17" eb="19">
      <t>ホジョ</t>
    </rPh>
    <rPh sb="19" eb="21">
      <t>タイショウ</t>
    </rPh>
    <rPh sb="21" eb="23">
      <t>セツビ</t>
    </rPh>
    <rPh sb="35" eb="36">
      <t>モチ</t>
    </rPh>
    <rPh sb="38" eb="41">
      <t>メイサイショ</t>
    </rPh>
    <rPh sb="42" eb="44">
      <t>サクセイ</t>
    </rPh>
    <phoneticPr fontId="60"/>
  </si>
  <si>
    <t>◆必要に応じ本シートをコピーし、作成すること。</t>
    <rPh sb="1" eb="3">
      <t>ヒツヨウ</t>
    </rPh>
    <rPh sb="4" eb="5">
      <t>オウ</t>
    </rPh>
    <rPh sb="6" eb="7">
      <t>ホン</t>
    </rPh>
    <rPh sb="16" eb="18">
      <t>サクセイ</t>
    </rPh>
    <phoneticPr fontId="60"/>
  </si>
  <si>
    <t>◆金額はすべて税抜、小数点以下切り捨てとすること。</t>
    <rPh sb="1" eb="3">
      <t>キンガク</t>
    </rPh>
    <rPh sb="7" eb="8">
      <t>ゼイ</t>
    </rPh>
    <rPh sb="8" eb="9">
      <t>ヌ</t>
    </rPh>
    <rPh sb="10" eb="12">
      <t>ショウスウ</t>
    </rPh>
    <rPh sb="12" eb="15">
      <t>テンイカ</t>
    </rPh>
    <rPh sb="15" eb="16">
      <t>キ</t>
    </rPh>
    <rPh sb="17" eb="18">
      <t>ス</t>
    </rPh>
    <phoneticPr fontId="9"/>
  </si>
  <si>
    <t>　①専有部及び共用部のエネルギーの利用状況の情報収集方法の詳細を明示すること。（計測項目、収集方法、計測粒度等）</t>
    <rPh sb="5" eb="6">
      <t>オヨ</t>
    </rPh>
    <rPh sb="7" eb="10">
      <t>キョウヨウブ</t>
    </rPh>
    <rPh sb="32" eb="34">
      <t>メイジ</t>
    </rPh>
    <phoneticPr fontId="7"/>
  </si>
  <si>
    <t>　複数年度事業における事業全体の上限は１０億円とする</t>
    <phoneticPr fontId="8"/>
  </si>
  <si>
    <t>←直接入力すること</t>
    <rPh sb="1" eb="3">
      <t>チョクセツ</t>
    </rPh>
    <rPh sb="3" eb="5">
      <t>ニュウリョク</t>
    </rPh>
    <phoneticPr fontId="8"/>
  </si>
  <si>
    <t>←共同申請の場合は、補助事業における関係持分、関与の仕方などをスキーム図で明示すること</t>
    <rPh sb="1" eb="3">
      <t>キョウドウ</t>
    </rPh>
    <rPh sb="3" eb="5">
      <t>シンセイ</t>
    </rPh>
    <rPh sb="6" eb="8">
      <t>バアイ</t>
    </rPh>
    <rPh sb="10" eb="12">
      <t>ホジョ</t>
    </rPh>
    <rPh sb="12" eb="14">
      <t>ジギョウ</t>
    </rPh>
    <rPh sb="18" eb="20">
      <t>カンケイ</t>
    </rPh>
    <rPh sb="20" eb="21">
      <t>モ</t>
    </rPh>
    <rPh sb="21" eb="22">
      <t>ブン</t>
    </rPh>
    <rPh sb="23" eb="25">
      <t>カンヨ</t>
    </rPh>
    <rPh sb="26" eb="28">
      <t>シカタ</t>
    </rPh>
    <rPh sb="35" eb="36">
      <t>ズ</t>
    </rPh>
    <rPh sb="37" eb="39">
      <t>メイジ</t>
    </rPh>
    <phoneticPr fontId="8"/>
  </si>
  <si>
    <t>　数量に”0”を入力すること</t>
    <phoneticPr fontId="8"/>
  </si>
  <si>
    <t>※補助金の額（補助対象経費区分ごと）は、小数点以下（１円未満）を切り捨てとする。</t>
    <phoneticPr fontId="8"/>
  </si>
  <si>
    <t>　E-MAIL</t>
    <phoneticPr fontId="8"/>
  </si>
  <si>
    <t>申請者の住所、名称、代表者等名は商業登記簿と整合がとれていますか
（個人等の場合は公的機関発行の本人確認ができる書類（運転免許証の写し等）と整合をとること）</t>
    <rPh sb="0" eb="3">
      <t>シンセイシャ</t>
    </rPh>
    <rPh sb="4" eb="6">
      <t>ジュウショ</t>
    </rPh>
    <rPh sb="7" eb="9">
      <t>メイショウ</t>
    </rPh>
    <rPh sb="10" eb="13">
      <t>ダイヒョウシャ</t>
    </rPh>
    <rPh sb="13" eb="14">
      <t>トウ</t>
    </rPh>
    <rPh sb="14" eb="15">
      <t>メイ</t>
    </rPh>
    <rPh sb="16" eb="18">
      <t>ショウギョウ</t>
    </rPh>
    <rPh sb="18" eb="21">
      <t>トウキボ</t>
    </rPh>
    <rPh sb="22" eb="24">
      <t>セイゴウ</t>
    </rPh>
    <rPh sb="70" eb="72">
      <t>セイゴウ</t>
    </rPh>
    <phoneticPr fontId="62"/>
  </si>
  <si>
    <t>補助事業の名称は、補助事業を特定しやすい名称としていますか
（個人申請の場合、個人名を補助事業名称に使用しない）</t>
    <rPh sb="0" eb="2">
      <t>ホジョ</t>
    </rPh>
    <rPh sb="2" eb="4">
      <t>ジギョウ</t>
    </rPh>
    <rPh sb="5" eb="7">
      <t>メイショウ</t>
    </rPh>
    <rPh sb="9" eb="11">
      <t>ホジョ</t>
    </rPh>
    <rPh sb="11" eb="13">
      <t>ジギョウ</t>
    </rPh>
    <rPh sb="14" eb="16">
      <t>トクテイ</t>
    </rPh>
    <rPh sb="20" eb="22">
      <t>メイショウ</t>
    </rPh>
    <rPh sb="31" eb="33">
      <t>コジン</t>
    </rPh>
    <rPh sb="33" eb="35">
      <t>シンセイ</t>
    </rPh>
    <rPh sb="36" eb="38">
      <t>バアイ</t>
    </rPh>
    <rPh sb="39" eb="42">
      <t>コジンメイ</t>
    </rPh>
    <rPh sb="43" eb="45">
      <t>ホジョ</t>
    </rPh>
    <rPh sb="45" eb="47">
      <t>ジギョウ</t>
    </rPh>
    <rPh sb="47" eb="49">
      <t>メイショウ</t>
    </rPh>
    <rPh sb="50" eb="52">
      <t>シヨウ</t>
    </rPh>
    <phoneticPr fontId="103"/>
  </si>
  <si>
    <t>入力漏れがないか、申請者自身で最終確認を行いましたか
※入力漏れがあると正しく補助金額が算出されません</t>
    <rPh sb="0" eb="2">
      <t>ニュウリョク</t>
    </rPh>
    <rPh sb="2" eb="3">
      <t>モ</t>
    </rPh>
    <rPh sb="9" eb="12">
      <t>シンセイシャ</t>
    </rPh>
    <rPh sb="12" eb="14">
      <t>ジシン</t>
    </rPh>
    <rPh sb="15" eb="17">
      <t>サイシュウ</t>
    </rPh>
    <rPh sb="17" eb="19">
      <t>カクニン</t>
    </rPh>
    <rPh sb="20" eb="21">
      <t>オコナ</t>
    </rPh>
    <rPh sb="28" eb="30">
      <t>ニュウリョク</t>
    </rPh>
    <rPh sb="30" eb="31">
      <t>モ</t>
    </rPh>
    <rPh sb="36" eb="37">
      <t>タダ</t>
    </rPh>
    <rPh sb="39" eb="41">
      <t>ホジョ</t>
    </rPh>
    <rPh sb="41" eb="43">
      <t>キンガク</t>
    </rPh>
    <rPh sb="44" eb="46">
      <t>サンシュツ</t>
    </rPh>
    <phoneticPr fontId="62"/>
  </si>
  <si>
    <t>定額単価表にない補助対象設備を導入する場合入力し、申請者自身で検算を行いましたか</t>
    <rPh sb="0" eb="2">
      <t>テイガク</t>
    </rPh>
    <rPh sb="2" eb="4">
      <t>タンカ</t>
    </rPh>
    <rPh sb="4" eb="5">
      <t>オモテ</t>
    </rPh>
    <rPh sb="8" eb="10">
      <t>ホジョ</t>
    </rPh>
    <rPh sb="10" eb="12">
      <t>タイショウ</t>
    </rPh>
    <rPh sb="12" eb="14">
      <t>セツビ</t>
    </rPh>
    <rPh sb="15" eb="17">
      <t>ドウニュウ</t>
    </rPh>
    <rPh sb="19" eb="21">
      <t>バアイ</t>
    </rPh>
    <rPh sb="21" eb="23">
      <t>ニュウリョク</t>
    </rPh>
    <rPh sb="34" eb="35">
      <t>オコナ</t>
    </rPh>
    <phoneticPr fontId="62"/>
  </si>
  <si>
    <t>借地の場合、土地賃貸契約書の写しを添付し、契約期間が明示されていますか</t>
    <rPh sb="0" eb="2">
      <t>シャクチ</t>
    </rPh>
    <rPh sb="3" eb="5">
      <t>バアイ</t>
    </rPh>
    <rPh sb="6" eb="8">
      <t>トチ</t>
    </rPh>
    <rPh sb="8" eb="10">
      <t>チンタイ</t>
    </rPh>
    <rPh sb="10" eb="12">
      <t>ケイヤク</t>
    </rPh>
    <rPh sb="12" eb="13">
      <t>ショ</t>
    </rPh>
    <rPh sb="14" eb="15">
      <t>ウツ</t>
    </rPh>
    <rPh sb="17" eb="19">
      <t>テンプ</t>
    </rPh>
    <rPh sb="21" eb="23">
      <t>ケイヤク</t>
    </rPh>
    <rPh sb="23" eb="25">
      <t>キカン</t>
    </rPh>
    <rPh sb="26" eb="28">
      <t>メイジ</t>
    </rPh>
    <phoneticPr fontId="62"/>
  </si>
  <si>
    <t>必要な図面をすべて添付していますか</t>
    <rPh sb="0" eb="2">
      <t>ヒツヨウ</t>
    </rPh>
    <rPh sb="3" eb="5">
      <t>ズメン</t>
    </rPh>
    <rPh sb="9" eb="11">
      <t>テンプ</t>
    </rPh>
    <phoneticPr fontId="62"/>
  </si>
  <si>
    <r>
      <t>令和</t>
    </r>
    <r>
      <rPr>
        <b/>
        <sz val="16"/>
        <rFont val="Yu Gothic UI"/>
        <family val="3"/>
        <charset val="128"/>
      </rPr>
      <t>４</t>
    </r>
    <r>
      <rPr>
        <b/>
        <sz val="16"/>
        <color theme="1"/>
        <rFont val="Yu Gothic UI"/>
        <family val="3"/>
        <charset val="128"/>
      </rPr>
      <t>年度　超高層ＺＥＨ－Ｍ実証事業　　交付申請書情報入力シート</t>
    </r>
    <phoneticPr fontId="9"/>
  </si>
  <si>
    <t>(例)　2021年　4 月  　1 日</t>
    <rPh sb="10" eb="11">
      <t>ツキヒ</t>
    </rPh>
    <phoneticPr fontId="7"/>
  </si>
  <si>
    <t>(例)　 2022 年　3 月　31 日</t>
    <rPh sb="9" eb="10">
      <t>ネン</t>
    </rPh>
    <rPh sb="13" eb="14">
      <t>ツキ</t>
    </rPh>
    <rPh sb="18" eb="19">
      <t>ヒ</t>
    </rPh>
    <phoneticPr fontId="7"/>
  </si>
  <si>
    <t>PV以外の設備や機械が設置されている面積</t>
    <rPh sb="2" eb="4">
      <t>イガイ</t>
    </rPh>
    <rPh sb="5" eb="7">
      <t>セツビ</t>
    </rPh>
    <rPh sb="8" eb="10">
      <t>キカイ</t>
    </rPh>
    <rPh sb="11" eb="13">
      <t>セッチ</t>
    </rPh>
    <rPh sb="18" eb="20">
      <t>メンセキ</t>
    </rPh>
    <phoneticPr fontId="7"/>
  </si>
  <si>
    <t>法人申請の場合、商業登記簿の記載と一致させること（個人申請者は入力不要）</t>
    <rPh sb="0" eb="2">
      <t>ホウジン</t>
    </rPh>
    <rPh sb="2" eb="4">
      <t>シンセイ</t>
    </rPh>
    <rPh sb="5" eb="7">
      <t>バアイ</t>
    </rPh>
    <rPh sb="8" eb="10">
      <t>ショウギョウ</t>
    </rPh>
    <rPh sb="10" eb="13">
      <t>トウキボ</t>
    </rPh>
    <rPh sb="14" eb="16">
      <t>キサイ</t>
    </rPh>
    <rPh sb="17" eb="19">
      <t>イッチ</t>
    </rPh>
    <rPh sb="25" eb="27">
      <t>コジン</t>
    </rPh>
    <rPh sb="27" eb="30">
      <t>シンセイシャ</t>
    </rPh>
    <rPh sb="31" eb="33">
      <t>ニュウリョク</t>
    </rPh>
    <rPh sb="33" eb="35">
      <t>フヨウ</t>
    </rPh>
    <phoneticPr fontId="7"/>
  </si>
  <si>
    <t>　代　表　理　事　　　村上　孝　殿</t>
    <rPh sb="1" eb="2">
      <t>ダイ</t>
    </rPh>
    <rPh sb="3" eb="4">
      <t>ヒョウ</t>
    </rPh>
    <rPh sb="5" eb="6">
      <t>リ</t>
    </rPh>
    <rPh sb="7" eb="8">
      <t>コト</t>
    </rPh>
    <rPh sb="11" eb="13">
      <t>ムラカミ</t>
    </rPh>
    <rPh sb="14" eb="15">
      <t>タカシ</t>
    </rPh>
    <rPh sb="16" eb="17">
      <t>ドノ</t>
    </rPh>
    <phoneticPr fontId="8"/>
  </si>
  <si>
    <t>　代　表　理　事　　　村上　孝　殿</t>
    <rPh sb="11" eb="13">
      <t>ムラカミ</t>
    </rPh>
    <rPh sb="14" eb="15">
      <t>タカシ</t>
    </rPh>
    <phoneticPr fontId="9"/>
  </si>
  <si>
    <t>←補助事業者がSIIへ報告を行う体制とすること</t>
    <phoneticPr fontId="8"/>
  </si>
  <si>
    <r>
      <t>令和</t>
    </r>
    <r>
      <rPr>
        <sz val="12"/>
        <color theme="1"/>
        <rFont val="ＭＳ Ｐ明朝"/>
        <family val="1"/>
        <charset val="128"/>
      </rPr>
      <t>４</t>
    </r>
    <r>
      <rPr>
        <sz val="12"/>
        <rFont val="ＭＳ Ｐ明朝"/>
        <family val="1"/>
        <charset val="128"/>
      </rPr>
      <t>年度 交付申請時</t>
    </r>
    <rPh sb="6" eb="8">
      <t>コウフ</t>
    </rPh>
    <rPh sb="8" eb="10">
      <t>シンセイ</t>
    </rPh>
    <rPh sb="10" eb="11">
      <t>ジ</t>
    </rPh>
    <phoneticPr fontId="60"/>
  </si>
  <si>
    <t>　②専有部及び共用部のエネルギーの利用状況の報告体制（各戸の利用状況を誰がどのようにSIIへ報告するのか）を明示すること。</t>
    <rPh sb="5" eb="6">
      <t>オヨ</t>
    </rPh>
    <rPh sb="7" eb="10">
      <t>キョウヨウブ</t>
    </rPh>
    <rPh sb="54" eb="56">
      <t>メイジ</t>
    </rPh>
    <phoneticPr fontId="7"/>
  </si>
  <si>
    <t>㎡</t>
    <phoneticPr fontId="9"/>
  </si>
  <si>
    <t>(例)　○○○○マンション</t>
    <phoneticPr fontId="7"/>
  </si>
  <si>
    <r>
      <t>　 令和</t>
    </r>
    <r>
      <rPr>
        <sz val="14"/>
        <rFont val="ＭＳ 明朝"/>
        <family val="1"/>
        <charset val="128"/>
      </rPr>
      <t>４</t>
    </r>
    <r>
      <rPr>
        <sz val="14"/>
        <color theme="1"/>
        <rFont val="ＭＳ 明朝"/>
        <family val="1"/>
        <charset val="128"/>
      </rPr>
      <t>年度　超高層ＺＥＨ－Ｍ実証事業</t>
    </r>
    <phoneticPr fontId="8"/>
  </si>
  <si>
    <r>
      <t>令和</t>
    </r>
    <r>
      <rPr>
        <sz val="12"/>
        <rFont val="ＭＳ 明朝"/>
        <family val="1"/>
        <charset val="128"/>
      </rPr>
      <t>4</t>
    </r>
    <r>
      <rPr>
        <sz val="12"/>
        <color theme="1"/>
        <rFont val="ＭＳ 明朝"/>
        <family val="1"/>
        <charset val="128"/>
      </rPr>
      <t>年度 補助事業着手予定日</t>
    </r>
    <rPh sb="0" eb="2">
      <t>レイワ</t>
    </rPh>
    <rPh sb="3" eb="5">
      <t>ネンド</t>
    </rPh>
    <rPh sb="6" eb="8">
      <t>ホジョ</t>
    </rPh>
    <rPh sb="8" eb="10">
      <t>ジギョウ</t>
    </rPh>
    <rPh sb="10" eb="12">
      <t>チャクシュ</t>
    </rPh>
    <rPh sb="12" eb="14">
      <t>ヨテイ</t>
    </rPh>
    <rPh sb="14" eb="15">
      <t>ビ</t>
    </rPh>
    <phoneticPr fontId="7"/>
  </si>
  <si>
    <r>
      <t>令和</t>
    </r>
    <r>
      <rPr>
        <sz val="12"/>
        <rFont val="ＭＳ 明朝"/>
        <family val="1"/>
        <charset val="128"/>
      </rPr>
      <t>4</t>
    </r>
    <r>
      <rPr>
        <sz val="12"/>
        <color theme="1"/>
        <rFont val="ＭＳ 明朝"/>
        <family val="1"/>
        <charset val="128"/>
      </rPr>
      <t>年度 事業完了予定日</t>
    </r>
    <rPh sb="0" eb="2">
      <t>レイワ</t>
    </rPh>
    <rPh sb="3" eb="5">
      <t>ネンド</t>
    </rPh>
    <rPh sb="6" eb="8">
      <t>ジギョウ</t>
    </rPh>
    <rPh sb="8" eb="10">
      <t>カンリョウ</t>
    </rPh>
    <rPh sb="10" eb="12">
      <t>ヨテイ</t>
    </rPh>
    <rPh sb="12" eb="13">
      <t>ビ</t>
    </rPh>
    <phoneticPr fontId="7"/>
  </si>
  <si>
    <t>共同申請の場合、代表担当者に「●」を入力し、それ以外は「－」を入力すること（単独申請の場合不要）
※今後の審査に関する連絡は全て代表担当者に対して行います</t>
    <rPh sb="0" eb="2">
      <t>キョウドウ</t>
    </rPh>
    <rPh sb="2" eb="4">
      <t>シンセイ</t>
    </rPh>
    <rPh sb="5" eb="7">
      <t>バアイ</t>
    </rPh>
    <rPh sb="8" eb="10">
      <t>ダイヒョウ</t>
    </rPh>
    <rPh sb="10" eb="12">
      <t>タントウ</t>
    </rPh>
    <rPh sb="12" eb="13">
      <t>シャ</t>
    </rPh>
    <rPh sb="18" eb="20">
      <t>ニュウリョク</t>
    </rPh>
    <rPh sb="24" eb="26">
      <t>イガイ</t>
    </rPh>
    <rPh sb="31" eb="33">
      <t>ニュウリョク</t>
    </rPh>
    <rPh sb="38" eb="40">
      <t>タンドク</t>
    </rPh>
    <rPh sb="40" eb="42">
      <t>シンセイ</t>
    </rPh>
    <rPh sb="43" eb="45">
      <t>バアイ</t>
    </rPh>
    <rPh sb="45" eb="47">
      <t>フヨウ</t>
    </rPh>
    <rPh sb="50" eb="52">
      <t>コンゴ</t>
    </rPh>
    <rPh sb="53" eb="55">
      <t>シンサ</t>
    </rPh>
    <rPh sb="56" eb="57">
      <t>カン</t>
    </rPh>
    <rPh sb="59" eb="61">
      <t>レンラク</t>
    </rPh>
    <rPh sb="62" eb="63">
      <t>スベ</t>
    </rPh>
    <rPh sb="64" eb="66">
      <t>ダイヒョウ</t>
    </rPh>
    <rPh sb="66" eb="69">
      <t>タントウシャ</t>
    </rPh>
    <rPh sb="70" eb="71">
      <t>タイ</t>
    </rPh>
    <rPh sb="73" eb="74">
      <t>オコナ</t>
    </rPh>
    <phoneticPr fontId="7"/>
  </si>
  <si>
    <t>建設予定地</t>
    <rPh sb="0" eb="5">
      <t>ケンセツヨテイチ</t>
    </rPh>
    <phoneticPr fontId="7"/>
  </si>
  <si>
    <t>コージェネ</t>
    <phoneticPr fontId="7"/>
  </si>
  <si>
    <t>エネルギー
利用効率化設備</t>
    <rPh sb="6" eb="8">
      <t>リヨウ</t>
    </rPh>
    <rPh sb="8" eb="11">
      <t>コウリツカ</t>
    </rPh>
    <rPh sb="11" eb="13">
      <t>セツビ</t>
    </rPh>
    <phoneticPr fontId="8"/>
  </si>
  <si>
    <t>太陽光発電</t>
    <rPh sb="0" eb="5">
      <t>タイヨウコウハツデン</t>
    </rPh>
    <phoneticPr fontId="7"/>
  </si>
  <si>
    <t>その他エネルギー（専有部・共用部合算値）</t>
    <phoneticPr fontId="7"/>
  </si>
  <si>
    <t>再生可能エネルギー等を除く一次エネルギー消費削減率</t>
    <phoneticPr fontId="7"/>
  </si>
  <si>
    <t>再生可能エネルギー等を含む一次エネルギー消費削減率</t>
    <phoneticPr fontId="7"/>
  </si>
  <si>
    <t>再生可能エネルギー等(逆潮流分含む)による削減率</t>
    <rPh sb="0" eb="2">
      <t>サイセイ</t>
    </rPh>
    <rPh sb="2" eb="4">
      <t>カノウ</t>
    </rPh>
    <rPh sb="9" eb="10">
      <t>ナド</t>
    </rPh>
    <rPh sb="11" eb="12">
      <t>ギャク</t>
    </rPh>
    <rPh sb="12" eb="14">
      <t>チョウリュウ</t>
    </rPh>
    <rPh sb="14" eb="15">
      <t>ブン</t>
    </rPh>
    <rPh sb="15" eb="16">
      <t>フク</t>
    </rPh>
    <rPh sb="21" eb="23">
      <t>サクゲン</t>
    </rPh>
    <rPh sb="23" eb="24">
      <t>リツ</t>
    </rPh>
    <phoneticPr fontId="7"/>
  </si>
  <si>
    <t>再生可能エネルギー(太陽光発電のみ)による削減率</t>
    <rPh sb="0" eb="2">
      <t>サイセイ</t>
    </rPh>
    <rPh sb="2" eb="4">
      <t>カノウ</t>
    </rPh>
    <rPh sb="10" eb="13">
      <t>タイヨウコウ</t>
    </rPh>
    <rPh sb="13" eb="15">
      <t>ハツデン</t>
    </rPh>
    <rPh sb="21" eb="23">
      <t>サクゲン</t>
    </rPh>
    <rPh sb="23" eb="24">
      <t>リツ</t>
    </rPh>
    <phoneticPr fontId="7"/>
  </si>
  <si>
    <t>セントラル
空調システム</t>
    <phoneticPr fontId="9"/>
  </si>
  <si>
    <t>定格冷房能力</t>
    <rPh sb="0" eb="2">
      <t>テイカク</t>
    </rPh>
    <rPh sb="2" eb="6">
      <t>レイボウノウリョク</t>
    </rPh>
    <phoneticPr fontId="9"/>
  </si>
  <si>
    <t>導入年</t>
    <rPh sb="0" eb="3">
      <t>ドウニュウネン</t>
    </rPh>
    <phoneticPr fontId="9"/>
  </si>
  <si>
    <t>設置の
有無</t>
    <rPh sb="0" eb="2">
      <t>セッチ</t>
    </rPh>
    <rPh sb="4" eb="6">
      <t>ウム</t>
    </rPh>
    <phoneticPr fontId="62"/>
  </si>
  <si>
    <t>ファンコンベクタ―</t>
    <phoneticPr fontId="62"/>
  </si>
  <si>
    <t>暖房能力</t>
    <rPh sb="0" eb="4">
      <t>ダンボウノウリョク</t>
    </rPh>
    <phoneticPr fontId="62"/>
  </si>
  <si>
    <t>温水パネルラジエータ―</t>
    <rPh sb="0" eb="2">
      <t>オンスイ</t>
    </rPh>
    <phoneticPr fontId="62"/>
  </si>
  <si>
    <t>金額</t>
    <rPh sb="0" eb="2">
      <t>キンガク</t>
    </rPh>
    <phoneticPr fontId="62"/>
  </si>
  <si>
    <t>セントラル空調</t>
    <rPh sb="5" eb="7">
      <t>クウチョウ</t>
    </rPh>
    <phoneticPr fontId="9"/>
  </si>
  <si>
    <t>円</t>
    <rPh sb="0" eb="1">
      <t>エン</t>
    </rPh>
    <phoneticPr fontId="9"/>
  </si>
  <si>
    <t>台</t>
    <rPh sb="0" eb="1">
      <t>ダイ</t>
    </rPh>
    <phoneticPr fontId="9"/>
  </si>
  <si>
    <t>小計</t>
    <rPh sb="0" eb="2">
      <t>ショウケイ</t>
    </rPh>
    <phoneticPr fontId="9"/>
  </si>
  <si>
    <t>　基準値　(ＭＪ/年)</t>
    <rPh sb="1" eb="4">
      <t>キジュンチ</t>
    </rPh>
    <rPh sb="3" eb="4">
      <t>チ</t>
    </rPh>
    <phoneticPr fontId="8"/>
  </si>
  <si>
    <t>BELS評価書取得予定日</t>
  </si>
  <si>
    <t>検査済証取得予定日</t>
  </si>
  <si>
    <t>建物登記事項証明書取得予定日</t>
  </si>
  <si>
    <t>(例)　202X年　X 月   X 日</t>
    <phoneticPr fontId="9"/>
  </si>
  <si>
    <t>(例)　202X年　X 月   X 日</t>
    <phoneticPr fontId="9"/>
  </si>
  <si>
    <t>最終事業年度の事業完了前に必ず取得すること</t>
  </si>
  <si>
    <t>最終事業年度の完了実績報告書の提出前に必ず取得すること</t>
  </si>
  <si>
    <t>単年度事業：1/20　複数年度事業：2/3</t>
    <phoneticPr fontId="9"/>
  </si>
  <si>
    <t>最終年度の1月20日以内の日付（西暦で入力すること）</t>
    <phoneticPr fontId="9"/>
  </si>
  <si>
    <t>販売開始予定日または
入居者募集開始予定日</t>
    <phoneticPr fontId="9"/>
  </si>
  <si>
    <t>事業者から購入者への引渡し開始予定日（分譲のみ）</t>
    <rPh sb="0" eb="2">
      <t>ジギョウ</t>
    </rPh>
    <rPh sb="2" eb="3">
      <t>シャ</t>
    </rPh>
    <rPh sb="5" eb="8">
      <t>コウニュウシャ</t>
    </rPh>
    <rPh sb="10" eb="12">
      <t>ヒキワタ</t>
    </rPh>
    <rPh sb="13" eb="15">
      <t>カイシ</t>
    </rPh>
    <rPh sb="15" eb="18">
      <t>ヨテイビ</t>
    </rPh>
    <rPh sb="19" eb="21">
      <t>ブンジョウ</t>
    </rPh>
    <phoneticPr fontId="8"/>
  </si>
  <si>
    <t>事業主から購入者への引き渡し開始予定日を入力（分譲のみ）（事業完了から2か月以上空ける）</t>
    <phoneticPr fontId="7"/>
  </si>
  <si>
    <t>時期が未定の場合は『未定』と入力すること</t>
    <rPh sb="0" eb="2">
      <t>ジキ</t>
    </rPh>
    <rPh sb="3" eb="5">
      <t>ミテイ</t>
    </rPh>
    <rPh sb="6" eb="8">
      <t>バアイ</t>
    </rPh>
    <rPh sb="10" eb="12">
      <t>ミテイ</t>
    </rPh>
    <rPh sb="14" eb="16">
      <t>ニュウリョク</t>
    </rPh>
    <phoneticPr fontId="7"/>
  </si>
  <si>
    <t>法人申請の場合、商業登記簿の記載と一致させること（個人申請者は入力不要）（社内役職（社長等）は入力不要）</t>
    <rPh sb="0" eb="2">
      <t>ホウジン</t>
    </rPh>
    <rPh sb="2" eb="4">
      <t>シンセイ</t>
    </rPh>
    <rPh sb="5" eb="7">
      <t>バアイ</t>
    </rPh>
    <rPh sb="8" eb="10">
      <t>ショウギョウ</t>
    </rPh>
    <rPh sb="10" eb="13">
      <t>トウキボ</t>
    </rPh>
    <rPh sb="14" eb="16">
      <t>キサイ</t>
    </rPh>
    <rPh sb="17" eb="19">
      <t>イッチ</t>
    </rPh>
    <rPh sb="25" eb="27">
      <t>コジン</t>
    </rPh>
    <rPh sb="27" eb="29">
      <t>シンセイ</t>
    </rPh>
    <rPh sb="29" eb="30">
      <t>シャ</t>
    </rPh>
    <rPh sb="31" eb="33">
      <t>ニュウリョク</t>
    </rPh>
    <rPh sb="33" eb="35">
      <t>フヨウ</t>
    </rPh>
    <rPh sb="37" eb="39">
      <t>シャナイ</t>
    </rPh>
    <rPh sb="39" eb="41">
      <t>ヤクショク</t>
    </rPh>
    <rPh sb="42" eb="44">
      <t>シャチョウ</t>
    </rPh>
    <rPh sb="44" eb="45">
      <t>トウ</t>
    </rPh>
    <rPh sb="47" eb="49">
      <t>ニュウリョク</t>
    </rPh>
    <rPh sb="49" eb="51">
      <t>フヨウ</t>
    </rPh>
    <phoneticPr fontId="7"/>
  </si>
  <si>
    <t>総資産（円）</t>
    <rPh sb="0" eb="3">
      <t>ソウシサン</t>
    </rPh>
    <rPh sb="4" eb="5">
      <t>エン</t>
    </rPh>
    <phoneticPr fontId="16"/>
  </si>
  <si>
    <t>流動資産（円）</t>
    <rPh sb="0" eb="4">
      <t>リュウドウシサン</t>
    </rPh>
    <rPh sb="5" eb="6">
      <t>エン</t>
    </rPh>
    <phoneticPr fontId="16"/>
  </si>
  <si>
    <t>流動負債（円）</t>
    <rPh sb="0" eb="4">
      <t>リュウドウフサイ</t>
    </rPh>
    <rPh sb="5" eb="6">
      <t>エン</t>
    </rPh>
    <phoneticPr fontId="16"/>
  </si>
  <si>
    <t>純資産（円）</t>
    <rPh sb="0" eb="3">
      <t>ジュンシサン</t>
    </rPh>
    <rPh sb="4" eb="5">
      <t>エン</t>
    </rPh>
    <phoneticPr fontId="16"/>
  </si>
  <si>
    <t>売上高（円）</t>
    <rPh sb="0" eb="3">
      <t>ウリアゲダカ</t>
    </rPh>
    <rPh sb="4" eb="5">
      <t>エン</t>
    </rPh>
    <phoneticPr fontId="16"/>
  </si>
  <si>
    <t>経常利益（円）</t>
    <rPh sb="0" eb="2">
      <t>ケイジョウ</t>
    </rPh>
    <rPh sb="2" eb="4">
      <t>リエキ</t>
    </rPh>
    <rPh sb="5" eb="6">
      <t>エン</t>
    </rPh>
    <phoneticPr fontId="16"/>
  </si>
  <si>
    <t>直近3年間の事業実績について入力すること（西暦で入力）</t>
    <rPh sb="0" eb="2">
      <t>チョッキン</t>
    </rPh>
    <rPh sb="3" eb="5">
      <t>ネンカン</t>
    </rPh>
    <rPh sb="6" eb="8">
      <t>ジギョウ</t>
    </rPh>
    <rPh sb="8" eb="10">
      <t>ジッセキ</t>
    </rPh>
    <rPh sb="14" eb="16">
      <t>ニュウリョク</t>
    </rPh>
    <rPh sb="21" eb="23">
      <t>セイレキ</t>
    </rPh>
    <rPh sb="24" eb="26">
      <t>ニュウリョク</t>
    </rPh>
    <phoneticPr fontId="7"/>
  </si>
  <si>
    <t>申請者１
直近1年目</t>
    <rPh sb="0" eb="2">
      <t>シンセイ</t>
    </rPh>
    <rPh sb="2" eb="3">
      <t>シャ</t>
    </rPh>
    <rPh sb="5" eb="7">
      <t>チョッキン</t>
    </rPh>
    <rPh sb="8" eb="10">
      <t>ネンメ</t>
    </rPh>
    <phoneticPr fontId="7"/>
  </si>
  <si>
    <t>申請者１
直近2年目</t>
    <rPh sb="0" eb="2">
      <t>シンセイ</t>
    </rPh>
    <rPh sb="2" eb="3">
      <t>シャ</t>
    </rPh>
    <rPh sb="5" eb="7">
      <t>チョッキン</t>
    </rPh>
    <rPh sb="8" eb="10">
      <t>ネンメ</t>
    </rPh>
    <phoneticPr fontId="7"/>
  </si>
  <si>
    <t>申請者１
直近3年目</t>
    <rPh sb="0" eb="2">
      <t>シンセイ</t>
    </rPh>
    <rPh sb="2" eb="3">
      <t>シャ</t>
    </rPh>
    <rPh sb="5" eb="7">
      <t>チョッキン</t>
    </rPh>
    <rPh sb="8" eb="10">
      <t>ネンメ</t>
    </rPh>
    <phoneticPr fontId="7"/>
  </si>
  <si>
    <t>申請者２
直近1年目</t>
    <rPh sb="0" eb="3">
      <t>シンセイシャ</t>
    </rPh>
    <rPh sb="5" eb="7">
      <t>チョッキン</t>
    </rPh>
    <rPh sb="8" eb="10">
      <t>ネンメ</t>
    </rPh>
    <phoneticPr fontId="7"/>
  </si>
  <si>
    <t>申請者２
直近2年目</t>
    <rPh sb="0" eb="3">
      <t>シンセイシャ</t>
    </rPh>
    <rPh sb="5" eb="7">
      <t>チョッキン</t>
    </rPh>
    <rPh sb="8" eb="10">
      <t>ネンメ</t>
    </rPh>
    <phoneticPr fontId="7"/>
  </si>
  <si>
    <t>申請者２
直近3年目</t>
    <rPh sb="0" eb="3">
      <t>シンセイシャ</t>
    </rPh>
    <rPh sb="5" eb="7">
      <t>チョッキン</t>
    </rPh>
    <rPh sb="8" eb="10">
      <t>ネンメ</t>
    </rPh>
    <phoneticPr fontId="7"/>
  </si>
  <si>
    <t>申請者３
直近1年目</t>
    <rPh sb="0" eb="3">
      <t>シンセイシャ</t>
    </rPh>
    <rPh sb="5" eb="7">
      <t>チョッキン</t>
    </rPh>
    <rPh sb="8" eb="10">
      <t>ネンメ</t>
    </rPh>
    <phoneticPr fontId="7"/>
  </si>
  <si>
    <t>申請者３
直近2年目</t>
    <rPh sb="0" eb="3">
      <t>シンセイシャ</t>
    </rPh>
    <rPh sb="5" eb="7">
      <t>チョッキン</t>
    </rPh>
    <rPh sb="8" eb="10">
      <t>ネンメ</t>
    </rPh>
    <phoneticPr fontId="7"/>
  </si>
  <si>
    <t>申請者３
直近3年目</t>
    <rPh sb="0" eb="3">
      <t>シンセイシャ</t>
    </rPh>
    <rPh sb="5" eb="7">
      <t>チョッキン</t>
    </rPh>
    <rPh sb="8" eb="10">
      <t>ネンメ</t>
    </rPh>
    <phoneticPr fontId="7"/>
  </si>
  <si>
    <t>申請者４
直近1年目</t>
    <rPh sb="0" eb="3">
      <t>シンセイシャ</t>
    </rPh>
    <phoneticPr fontId="7"/>
  </si>
  <si>
    <t>申請者４
直近2年目</t>
    <rPh sb="0" eb="3">
      <t>シンセイシャ</t>
    </rPh>
    <phoneticPr fontId="7"/>
  </si>
  <si>
    <t>申請者４
直近3年目</t>
    <rPh sb="0" eb="3">
      <t>シンセイシャ</t>
    </rPh>
    <phoneticPr fontId="7"/>
  </si>
  <si>
    <t>(例)　202X/X/X</t>
    <phoneticPr fontId="7"/>
  </si>
  <si>
    <t>建築物の屋上面積（パラペット内側）</t>
    <rPh sb="0" eb="3">
      <t>ケンチクブツ</t>
    </rPh>
    <rPh sb="4" eb="6">
      <t>オクジョウ</t>
    </rPh>
    <rPh sb="6" eb="8">
      <t>メンセキ</t>
    </rPh>
    <rPh sb="14" eb="16">
      <t>ウチガワ</t>
    </rPh>
    <phoneticPr fontId="7"/>
  </si>
  <si>
    <t>塔屋の面積</t>
    <rPh sb="0" eb="1">
      <t>トウ</t>
    </rPh>
    <rPh sb="1" eb="2">
      <t>ヤ</t>
    </rPh>
    <rPh sb="3" eb="5">
      <t>メンセキ</t>
    </rPh>
    <phoneticPr fontId="7"/>
  </si>
  <si>
    <t>PV敷設面積</t>
    <phoneticPr fontId="9"/>
  </si>
  <si>
    <t>ルーフバルコニーの面積</t>
    <rPh sb="9" eb="11">
      <t>メンセキ</t>
    </rPh>
    <phoneticPr fontId="7"/>
  </si>
  <si>
    <t>採光（トップライト等）敷設面積</t>
    <rPh sb="0" eb="2">
      <t>サイコウ</t>
    </rPh>
    <rPh sb="9" eb="10">
      <t>ナド</t>
    </rPh>
    <rPh sb="11" eb="13">
      <t>フセツ</t>
    </rPh>
    <rPh sb="13" eb="15">
      <t>メンセキ</t>
    </rPh>
    <phoneticPr fontId="7"/>
  </si>
  <si>
    <t>屋上緑化の面積</t>
    <rPh sb="0" eb="2">
      <t>オクジョウ</t>
    </rPh>
    <rPh sb="2" eb="4">
      <t>リョクカ</t>
    </rPh>
    <rPh sb="5" eb="7">
      <t>メンセキ</t>
    </rPh>
    <phoneticPr fontId="7"/>
  </si>
  <si>
    <t>上記以外の面積</t>
    <rPh sb="0" eb="2">
      <t>ジョウキ</t>
    </rPh>
    <rPh sb="2" eb="4">
      <t>イガイ</t>
    </rPh>
    <rPh sb="5" eb="7">
      <t>メンセキ</t>
    </rPh>
    <phoneticPr fontId="7"/>
  </si>
  <si>
    <t>屋上緊急離着陸場・緊急救助用スペース</t>
    <rPh sb="0" eb="2">
      <t>オクジョウ</t>
    </rPh>
    <rPh sb="2" eb="4">
      <t>キンキュウ</t>
    </rPh>
    <rPh sb="4" eb="7">
      <t>リチャクリク</t>
    </rPh>
    <rPh sb="7" eb="8">
      <t>バ</t>
    </rPh>
    <rPh sb="9" eb="13">
      <t>キンキュウキュウジョ</t>
    </rPh>
    <rPh sb="13" eb="14">
      <t>ヨウ</t>
    </rPh>
    <phoneticPr fontId="9"/>
  </si>
  <si>
    <t>最終年度の事業完了予定日は
複数年度事業は最終年度の１月２０日以前の日付となっていますか</t>
    <rPh sb="0" eb="2">
      <t>サイシュウ</t>
    </rPh>
    <rPh sb="2" eb="4">
      <t>ネンド</t>
    </rPh>
    <rPh sb="5" eb="7">
      <t>ジギョウ</t>
    </rPh>
    <rPh sb="7" eb="9">
      <t>カンリョウ</t>
    </rPh>
    <rPh sb="9" eb="11">
      <t>ヨテイ</t>
    </rPh>
    <rPh sb="11" eb="12">
      <t>ビ</t>
    </rPh>
    <rPh sb="13" eb="15">
      <t>フクスウ</t>
    </rPh>
    <rPh sb="15" eb="17">
      <t>ネンド</t>
    </rPh>
    <rPh sb="17" eb="19">
      <t>ジギョウ</t>
    </rPh>
    <rPh sb="20" eb="22">
      <t>サイシュウ</t>
    </rPh>
    <rPh sb="22" eb="24">
      <t>ネンド</t>
    </rPh>
    <rPh sb="26" eb="27">
      <t>ガツ</t>
    </rPh>
    <rPh sb="30" eb="32">
      <t>イゼン</t>
    </rPh>
    <rPh sb="33" eb="35">
      <t>ヒヅケ</t>
    </rPh>
    <phoneticPr fontId="103"/>
  </si>
  <si>
    <t>必須項目がすべて記載されていますか</t>
    <rPh sb="0" eb="4">
      <t>ヒッスコウモク</t>
    </rPh>
    <rPh sb="8" eb="10">
      <t>キサイ</t>
    </rPh>
    <phoneticPr fontId="62"/>
  </si>
  <si>
    <t>（１）申請者概要</t>
  </si>
  <si>
    <t>（２）ＺＥＨデベロッパー登録情報</t>
  </si>
  <si>
    <t>（３）補助事業担当者情報</t>
  </si>
  <si>
    <t>（４）他の補助金に関する事項</t>
    <phoneticPr fontId="9"/>
  </si>
  <si>
    <t>総資産（円）</t>
    <rPh sb="0" eb="3">
      <t>ソウシサン</t>
    </rPh>
    <rPh sb="4" eb="5">
      <t>エン</t>
    </rPh>
    <phoneticPr fontId="8"/>
  </si>
  <si>
    <t>流動資産（円）</t>
    <rPh sb="0" eb="4">
      <t>リュウドウシサン</t>
    </rPh>
    <rPh sb="5" eb="6">
      <t>エン</t>
    </rPh>
    <phoneticPr fontId="8"/>
  </si>
  <si>
    <t>流動負債（円）</t>
    <rPh sb="0" eb="4">
      <t>リュウドウフサイ</t>
    </rPh>
    <rPh sb="5" eb="6">
      <t>エン</t>
    </rPh>
    <phoneticPr fontId="8"/>
  </si>
  <si>
    <t>純資産（円）</t>
    <rPh sb="0" eb="3">
      <t>ジュンシサン</t>
    </rPh>
    <rPh sb="4" eb="5">
      <t>エン</t>
    </rPh>
    <phoneticPr fontId="8"/>
  </si>
  <si>
    <t>売上高（円）</t>
    <rPh sb="0" eb="3">
      <t>ウリアゲダカ</t>
    </rPh>
    <rPh sb="4" eb="5">
      <t>エン</t>
    </rPh>
    <phoneticPr fontId="8"/>
  </si>
  <si>
    <t>経常利益（円）</t>
    <rPh sb="0" eb="2">
      <t>ケイジョウ</t>
    </rPh>
    <rPh sb="2" eb="4">
      <t>リエキ</t>
    </rPh>
    <rPh sb="5" eb="6">
      <t>エン</t>
    </rPh>
    <phoneticPr fontId="8"/>
  </si>
  <si>
    <t>申請者２の詳細</t>
    <rPh sb="0" eb="3">
      <t>シンセイシャ</t>
    </rPh>
    <rPh sb="5" eb="7">
      <t>ショウサイ</t>
    </rPh>
    <phoneticPr fontId="8"/>
  </si>
  <si>
    <t>（２）補助事業担当者情報</t>
    <phoneticPr fontId="9"/>
  </si>
  <si>
    <t>申請者３の詳細</t>
    <rPh sb="0" eb="3">
      <t>シンセイシャ</t>
    </rPh>
    <rPh sb="5" eb="7">
      <t>ショウサイ</t>
    </rPh>
    <phoneticPr fontId="8"/>
  </si>
  <si>
    <t>申請者４の詳細</t>
    <rPh sb="0" eb="3">
      <t>シンセイシャ</t>
    </rPh>
    <rPh sb="5" eb="7">
      <t>ショウサイ</t>
    </rPh>
    <phoneticPr fontId="8"/>
  </si>
  <si>
    <t>（５）事業者の業務実績に関する事項</t>
    <rPh sb="7" eb="9">
      <t>ギョウム</t>
    </rPh>
    <phoneticPr fontId="9"/>
  </si>
  <si>
    <t>（３）事業者の業務実績に関する事項</t>
    <rPh sb="7" eb="9">
      <t>ギョウム</t>
    </rPh>
    <phoneticPr fontId="9"/>
  </si>
  <si>
    <t>補助対象建築物の住宅用途部分にかかる部分（全住戸及び住宅用途にかかる共用部）全てのエネルギー（電気・ガス）
使用状況を計測・記録し、補助事業者からSIIへ一括報告できる。</t>
    <phoneticPr fontId="7"/>
  </si>
  <si>
    <t>HEMSを使用して各住戸のエネルギー使用状況をエネルギー区分（冷暖房、換気、給湯、照明、その他）ごとに計測し、
補助事業者からSIIへ報告できる。</t>
    <phoneticPr fontId="7"/>
  </si>
  <si>
    <t>BELS評価書取得予定日</t>
    <rPh sb="4" eb="6">
      <t>ヒョウカ</t>
    </rPh>
    <rPh sb="6" eb="7">
      <t>ショ</t>
    </rPh>
    <rPh sb="7" eb="9">
      <t>シュトク</t>
    </rPh>
    <rPh sb="9" eb="11">
      <t>ヨテイ</t>
    </rPh>
    <rPh sb="11" eb="12">
      <t>ヒ</t>
    </rPh>
    <phoneticPr fontId="16"/>
  </si>
  <si>
    <t>販売開始予定日または入居者募集開始予定日</t>
    <rPh sb="0" eb="2">
      <t>ハンバイ</t>
    </rPh>
    <rPh sb="2" eb="4">
      <t>カイシ</t>
    </rPh>
    <rPh sb="4" eb="6">
      <t>ヨテイ</t>
    </rPh>
    <rPh sb="6" eb="7">
      <t>ビ</t>
    </rPh>
    <rPh sb="10" eb="13">
      <t>ニュウキョシャ</t>
    </rPh>
    <rPh sb="13" eb="15">
      <t>ボシュウ</t>
    </rPh>
    <rPh sb="15" eb="17">
      <t>カイシ</t>
    </rPh>
    <rPh sb="17" eb="19">
      <t>ヨテイ</t>
    </rPh>
    <rPh sb="19" eb="20">
      <t>ヒ</t>
    </rPh>
    <phoneticPr fontId="15"/>
  </si>
  <si>
    <t>事業者から購入者への引渡し開始予定日
（分譲のみ）</t>
    <rPh sb="0" eb="3">
      <t>ジギョウシャ</t>
    </rPh>
    <rPh sb="5" eb="7">
      <t>コウニュウ</t>
    </rPh>
    <rPh sb="7" eb="8">
      <t>シャ</t>
    </rPh>
    <rPh sb="10" eb="12">
      <t>ヒキワタ</t>
    </rPh>
    <rPh sb="13" eb="15">
      <t>カイシ</t>
    </rPh>
    <rPh sb="15" eb="18">
      <t>ヨテイビ</t>
    </rPh>
    <rPh sb="20" eb="22">
      <t>ブンジョウ</t>
    </rPh>
    <phoneticPr fontId="15"/>
  </si>
  <si>
    <t>※最終事業年度の事業完了前に必ず取得すること</t>
    <phoneticPr fontId="8"/>
  </si>
  <si>
    <t>※最終事業年度の完了実績報告書の提出前に必ず取得すること</t>
    <phoneticPr fontId="8"/>
  </si>
  <si>
    <t>※販売開始までに最終版の重要事項説明書をSIIへ提出（定期報告
　アンケートや財産処分に係る内容の確認）が必要なので注意すること</t>
    <phoneticPr fontId="7"/>
  </si>
  <si>
    <t>※最終事業年度 事業完了予定日から最低2か月以上空けること</t>
    <phoneticPr fontId="7"/>
  </si>
  <si>
    <t>エアコン①</t>
    <phoneticPr fontId="62"/>
  </si>
  <si>
    <t>エアコン②</t>
    <phoneticPr fontId="62"/>
  </si>
  <si>
    <t>導入タイプ</t>
    <rPh sb="0" eb="2">
      <t>ドウニュウ</t>
    </rPh>
    <phoneticPr fontId="62"/>
  </si>
  <si>
    <t>その他の設備①</t>
    <rPh sb="2" eb="3">
      <t>タ</t>
    </rPh>
    <rPh sb="4" eb="6">
      <t>セツビ</t>
    </rPh>
    <phoneticPr fontId="62"/>
  </si>
  <si>
    <t>パネルラジエーター　価格設定表</t>
    <rPh sb="10" eb="14">
      <t>カカクセッテイ</t>
    </rPh>
    <rPh sb="14" eb="15">
      <t>ヒョウ</t>
    </rPh>
    <phoneticPr fontId="62"/>
  </si>
  <si>
    <t>導入
タイプ</t>
    <phoneticPr fontId="62"/>
  </si>
  <si>
    <t>パネルサイズ(㎜)</t>
    <phoneticPr fontId="62"/>
  </si>
  <si>
    <t>台数</t>
    <rPh sb="0" eb="2">
      <t>ダイスウ</t>
    </rPh>
    <phoneticPr fontId="62"/>
  </si>
  <si>
    <t>H</t>
    <phoneticPr fontId="62"/>
  </si>
  <si>
    <t>D</t>
    <phoneticPr fontId="62"/>
  </si>
  <si>
    <t>本体面積(高さ×幅）</t>
    <rPh sb="0" eb="2">
      <t>ホンタイ</t>
    </rPh>
    <rPh sb="2" eb="4">
      <t>メンセキ</t>
    </rPh>
    <rPh sb="5" eb="6">
      <t>タカ</t>
    </rPh>
    <rPh sb="8" eb="9">
      <t>ハバ</t>
    </rPh>
    <phoneticPr fontId="62"/>
  </si>
  <si>
    <t>円/㎡</t>
    <rPh sb="0" eb="1">
      <t>エン</t>
    </rPh>
    <phoneticPr fontId="62"/>
  </si>
  <si>
    <t>A</t>
    <phoneticPr fontId="62"/>
  </si>
  <si>
    <t>B</t>
    <phoneticPr fontId="62"/>
  </si>
  <si>
    <t>本体奥行</t>
    <rPh sb="0" eb="2">
      <t>ホンタイ</t>
    </rPh>
    <rPh sb="2" eb="4">
      <t>オクユ</t>
    </rPh>
    <phoneticPr fontId="62"/>
  </si>
  <si>
    <t>倍率</t>
    <rPh sb="0" eb="2">
      <t>バイリツ</t>
    </rPh>
    <phoneticPr fontId="62"/>
  </si>
  <si>
    <t>C</t>
    <phoneticPr fontId="62"/>
  </si>
  <si>
    <t>施工費(台)</t>
    <rPh sb="0" eb="3">
      <t>セコウヒ</t>
    </rPh>
    <rPh sb="4" eb="5">
      <t>ダイ</t>
    </rPh>
    <phoneticPr fontId="62"/>
  </si>
  <si>
    <t>円</t>
    <rPh sb="0" eb="1">
      <t>エン</t>
    </rPh>
    <phoneticPr fontId="62"/>
  </si>
  <si>
    <t>E</t>
    <phoneticPr fontId="62"/>
  </si>
  <si>
    <t>F</t>
    <phoneticPr fontId="62"/>
  </si>
  <si>
    <t>G</t>
    <phoneticPr fontId="62"/>
  </si>
  <si>
    <t>導入タイプ</t>
    <rPh sb="0" eb="2">
      <t>ドウニュウ</t>
    </rPh>
    <phoneticPr fontId="9"/>
  </si>
  <si>
    <t>セット数</t>
    <rPh sb="3" eb="4">
      <t>スウ</t>
    </rPh>
    <phoneticPr fontId="9"/>
  </si>
  <si>
    <t>セット価格</t>
    <rPh sb="3" eb="5">
      <t>カカク</t>
    </rPh>
    <phoneticPr fontId="9"/>
  </si>
  <si>
    <t>AC-1</t>
    <phoneticPr fontId="9"/>
  </si>
  <si>
    <t>AC-2</t>
  </si>
  <si>
    <t>AC-3</t>
  </si>
  <si>
    <t>AC-4</t>
  </si>
  <si>
    <t>AC-5</t>
  </si>
  <si>
    <t>AC-6</t>
  </si>
  <si>
    <t>AC-7</t>
  </si>
  <si>
    <t>AC-8</t>
  </si>
  <si>
    <t>合計（円）</t>
    <rPh sb="0" eb="2">
      <t>ゴウケイ</t>
    </rPh>
    <rPh sb="3" eb="4">
      <t>エン</t>
    </rPh>
    <phoneticPr fontId="9"/>
  </si>
  <si>
    <t>種別</t>
    <rPh sb="0" eb="2">
      <t>シュベツ</t>
    </rPh>
    <phoneticPr fontId="9"/>
  </si>
  <si>
    <t>台数</t>
    <rPh sb="0" eb="2">
      <t>ダイスウ</t>
    </rPh>
    <phoneticPr fontId="9"/>
  </si>
  <si>
    <t>金額</t>
    <rPh sb="0" eb="2">
      <t>キンガク</t>
    </rPh>
    <phoneticPr fontId="9"/>
  </si>
  <si>
    <t>天井換気扇</t>
    <rPh sb="0" eb="5">
      <t>テンジョウカンキセン</t>
    </rPh>
    <phoneticPr fontId="9"/>
  </si>
  <si>
    <t>天井換気扇(熱交換有り)</t>
    <rPh sb="0" eb="5">
      <t>テンジョウカンキセン</t>
    </rPh>
    <rPh sb="6" eb="10">
      <t>ネツコウカンア</t>
    </rPh>
    <phoneticPr fontId="9"/>
  </si>
  <si>
    <t>キャビネットファン</t>
    <phoneticPr fontId="9"/>
  </si>
  <si>
    <t>ダクト式第一種換気(熱交換有り)</t>
    <rPh sb="3" eb="4">
      <t>シキ</t>
    </rPh>
    <rPh sb="4" eb="7">
      <t>ダイイッシュ</t>
    </rPh>
    <rPh sb="7" eb="9">
      <t>カンキ</t>
    </rPh>
    <phoneticPr fontId="9"/>
  </si>
  <si>
    <t>屋上設置シロッコファン</t>
    <rPh sb="0" eb="4">
      <t>オクジョウセッチ</t>
    </rPh>
    <phoneticPr fontId="9"/>
  </si>
  <si>
    <t>導入
タイプ</t>
    <rPh sb="0" eb="2">
      <t>ドウニュウ</t>
    </rPh>
    <phoneticPr fontId="62"/>
  </si>
  <si>
    <t>定格冷房能力(Kw)</t>
    <rPh sb="0" eb="2">
      <t>テイカク</t>
    </rPh>
    <rPh sb="2" eb="4">
      <t>レイボウ</t>
    </rPh>
    <rPh sb="4" eb="6">
      <t>ノウリョク</t>
    </rPh>
    <phoneticPr fontId="62"/>
  </si>
  <si>
    <t>価格設定表</t>
    <phoneticPr fontId="62"/>
  </si>
  <si>
    <t>室外機</t>
    <rPh sb="0" eb="3">
      <t>シツガイキ</t>
    </rPh>
    <phoneticPr fontId="62"/>
  </si>
  <si>
    <t>室内機</t>
    <rPh sb="0" eb="3">
      <t>シツナイキ</t>
    </rPh>
    <phoneticPr fontId="62"/>
  </si>
  <si>
    <t>マルチエアコン・パッケージエアコン</t>
    <phoneticPr fontId="62"/>
  </si>
  <si>
    <t>AC-1</t>
    <phoneticPr fontId="62"/>
  </si>
  <si>
    <t>AC-2</t>
    <phoneticPr fontId="62"/>
  </si>
  <si>
    <t>ダクト型室内機加算</t>
    <rPh sb="3" eb="4">
      <t>カタ</t>
    </rPh>
    <rPh sb="7" eb="9">
      <t>カサン</t>
    </rPh>
    <phoneticPr fontId="62"/>
  </si>
  <si>
    <t>AC-3</t>
    <phoneticPr fontId="62"/>
  </si>
  <si>
    <t>AC-4</t>
    <phoneticPr fontId="62"/>
  </si>
  <si>
    <t>AC-5</t>
    <phoneticPr fontId="62"/>
  </si>
  <si>
    <t>AC-6</t>
    <phoneticPr fontId="62"/>
  </si>
  <si>
    <t>AC-7</t>
    <phoneticPr fontId="62"/>
  </si>
  <si>
    <t>AC-8</t>
    <phoneticPr fontId="62"/>
  </si>
  <si>
    <t>中小企業等経営強化法に基づき経営革新計画の認定を受けている、または令和４年度中に受ける予定である。</t>
    <phoneticPr fontId="7"/>
  </si>
  <si>
    <t>屋外防滴仕様
（階段・廊下設置）</t>
    <rPh sb="0" eb="2">
      <t>オクガイ</t>
    </rPh>
    <rPh sb="2" eb="4">
      <t>ボウテキ</t>
    </rPh>
    <rPh sb="4" eb="6">
      <t>シヨウ</t>
    </rPh>
    <rPh sb="8" eb="10">
      <t>カイダン</t>
    </rPh>
    <rPh sb="11" eb="15">
      <t>ロウカセッチ</t>
    </rPh>
    <phoneticPr fontId="9"/>
  </si>
  <si>
    <t>屋内仕様</t>
    <rPh sb="0" eb="2">
      <t>オクナイ</t>
    </rPh>
    <rPh sb="2" eb="4">
      <t>シヨウ</t>
    </rPh>
    <phoneticPr fontId="9"/>
  </si>
  <si>
    <t>LED照明</t>
    <rPh sb="3" eb="5">
      <t>ショウメイ</t>
    </rPh>
    <phoneticPr fontId="9"/>
  </si>
  <si>
    <t>単体のセンサー</t>
    <rPh sb="0" eb="2">
      <t>タンタイ</t>
    </rPh>
    <phoneticPr fontId="9"/>
  </si>
  <si>
    <t>センサー付き
照明設備</t>
    <rPh sb="4" eb="5">
      <t>ツ</t>
    </rPh>
    <rPh sb="7" eb="11">
      <t>ショウメイセツビ</t>
    </rPh>
    <phoneticPr fontId="9"/>
  </si>
  <si>
    <t>戸</t>
    <rPh sb="0" eb="1">
      <t>コ</t>
    </rPh>
    <phoneticPr fontId="9"/>
  </si>
  <si>
    <t>２００,０００円＋（６,０００円×住戸数）</t>
    <phoneticPr fontId="9"/>
  </si>
  <si>
    <t>（A）＝（ａ）+（ｂ）</t>
    <phoneticPr fontId="8"/>
  </si>
  <si>
    <t>専有部</t>
    <rPh sb="0" eb="2">
      <t>センユウ</t>
    </rPh>
    <phoneticPr fontId="8"/>
  </si>
  <si>
    <t>温水床暖房（給湯機と熱源兼用）</t>
    <rPh sb="0" eb="2">
      <t>オンスイ</t>
    </rPh>
    <rPh sb="2" eb="3">
      <t>ユカ</t>
    </rPh>
    <rPh sb="3" eb="5">
      <t>ダンボウ</t>
    </rPh>
    <rPh sb="6" eb="8">
      <t>キュウトウ</t>
    </rPh>
    <rPh sb="8" eb="9">
      <t>キ</t>
    </rPh>
    <rPh sb="10" eb="12">
      <t>ネツゲン</t>
    </rPh>
    <rPh sb="12" eb="14">
      <t>ケンヨウ</t>
    </rPh>
    <phoneticPr fontId="8"/>
  </si>
  <si>
    <t>温水床暖房（専用熱源器）</t>
    <phoneticPr fontId="9"/>
  </si>
  <si>
    <t>エアコン付き
温水式床暖房</t>
    <rPh sb="4" eb="5">
      <t>ツ</t>
    </rPh>
    <rPh sb="7" eb="9">
      <t>オンスイ</t>
    </rPh>
    <rPh sb="9" eb="10">
      <t>シキ</t>
    </rPh>
    <rPh sb="10" eb="11">
      <t>ユカ</t>
    </rPh>
    <rPh sb="11" eb="13">
      <t>ダンボウ</t>
    </rPh>
    <phoneticPr fontId="7"/>
  </si>
  <si>
    <t>円</t>
    <rPh sb="0" eb="1">
      <t>エン</t>
    </rPh>
    <phoneticPr fontId="9"/>
  </si>
  <si>
    <t>燃料電池（PEFC_700Ｗ以上）</t>
  </si>
  <si>
    <t>台</t>
    <rPh sb="0" eb="1">
      <t>ダイ</t>
    </rPh>
    <phoneticPr fontId="9"/>
  </si>
  <si>
    <t>D</t>
    <phoneticPr fontId="9"/>
  </si>
  <si>
    <t>F</t>
    <phoneticPr fontId="9"/>
  </si>
  <si>
    <t>G</t>
    <phoneticPr fontId="9"/>
  </si>
  <si>
    <t>「６.住戸情報入力」から自動転記（検算すること）</t>
    <phoneticPr fontId="9"/>
  </si>
  <si>
    <t>小計</t>
    <rPh sb="0" eb="2">
      <t>ショウケイ</t>
    </rPh>
    <phoneticPr fontId="9"/>
  </si>
  <si>
    <t>ガス潜熱回収型給湯機
（エコジョーズ等）</t>
    <phoneticPr fontId="8"/>
  </si>
  <si>
    <t>20号以下</t>
    <rPh sb="2" eb="3">
      <t>ゴウ</t>
    </rPh>
    <rPh sb="3" eb="5">
      <t>イカ</t>
    </rPh>
    <phoneticPr fontId="16"/>
  </si>
  <si>
    <t>24号</t>
    <rPh sb="2" eb="3">
      <t>ゴウ</t>
    </rPh>
    <phoneticPr fontId="16"/>
  </si>
  <si>
    <t>ハイブリッド給湯機</t>
    <rPh sb="6" eb="8">
      <t>キュウトウ</t>
    </rPh>
    <rPh sb="8" eb="9">
      <t>キ</t>
    </rPh>
    <phoneticPr fontId="15"/>
  </si>
  <si>
    <t>燃料電池（SOFC_700Ｗ以上）</t>
  </si>
  <si>
    <t>燃料電池（SOFC_400Ｗ以上）</t>
  </si>
  <si>
    <t>換気設備</t>
    <rPh sb="0" eb="4">
      <t>カンキセツビ</t>
    </rPh>
    <phoneticPr fontId="8"/>
  </si>
  <si>
    <t>❽　レジリエンス強化の対策概要（対策等を行う場合は内容の詳細を記入すること）</t>
    <rPh sb="8" eb="9">
      <t>キョウ</t>
    </rPh>
    <rPh sb="11" eb="13">
      <t>タイサク</t>
    </rPh>
    <rPh sb="13" eb="15">
      <t>ガイヨウ</t>
    </rPh>
    <rPh sb="16" eb="18">
      <t>タイサク</t>
    </rPh>
    <rPh sb="18" eb="19">
      <t>トウ</t>
    </rPh>
    <rPh sb="20" eb="21">
      <t>オコナ</t>
    </rPh>
    <rPh sb="21" eb="23">
      <t>ショウサイ</t>
    </rPh>
    <rPh sb="24" eb="26">
      <t>キニュウ</t>
    </rPh>
    <phoneticPr fontId="8"/>
  </si>
  <si>
    <t>❾　普及促進に向けた広報計画の積極度</t>
    <rPh sb="2" eb="4">
      <t>フキュウ</t>
    </rPh>
    <rPh sb="4" eb="6">
      <t>ソクシン</t>
    </rPh>
    <rPh sb="7" eb="8">
      <t>ム</t>
    </rPh>
    <rPh sb="10" eb="12">
      <t>コウホウ</t>
    </rPh>
    <rPh sb="12" eb="14">
      <t>ケイカク</t>
    </rPh>
    <rPh sb="15" eb="17">
      <t>セッキョク</t>
    </rPh>
    <rPh sb="17" eb="18">
      <t>ド</t>
    </rPh>
    <phoneticPr fontId="8"/>
  </si>
  <si>
    <t>❿　ＺＥＨ-Ｍの実現に資する導入設備等</t>
    <rPh sb="8" eb="10">
      <t>ジツゲン</t>
    </rPh>
    <rPh sb="11" eb="12">
      <t>シ</t>
    </rPh>
    <rPh sb="14" eb="16">
      <t>ドウニュウ</t>
    </rPh>
    <rPh sb="16" eb="18">
      <t>セツビ</t>
    </rPh>
    <rPh sb="18" eb="19">
      <t>ナド</t>
    </rPh>
    <phoneticPr fontId="8"/>
  </si>
  <si>
    <t>J</t>
    <phoneticPr fontId="9"/>
  </si>
  <si>
    <t>（J）＝（B）+（C）+（D）+（E）+（F）+（G）+（H）+（I）</t>
    <phoneticPr fontId="8"/>
  </si>
  <si>
    <t>K</t>
    <phoneticPr fontId="9"/>
  </si>
  <si>
    <t>L</t>
    <phoneticPr fontId="9"/>
  </si>
  <si>
    <t>（I）＝（J）＋（K）</t>
    <phoneticPr fontId="8"/>
  </si>
  <si>
    <t>１３．エネルギー計測計画図</t>
    <phoneticPr fontId="9"/>
  </si>
  <si>
    <t>１４．事業実施工程表</t>
    <rPh sb="3" eb="5">
      <t>ジギョウ</t>
    </rPh>
    <rPh sb="5" eb="7">
      <t>ジッシ</t>
    </rPh>
    <rPh sb="7" eb="9">
      <t>コウテイ</t>
    </rPh>
    <rPh sb="9" eb="10">
      <t>ヒョウ</t>
    </rPh>
    <phoneticPr fontId="8"/>
  </si>
  <si>
    <t>１３．エネルギー計測計画図</t>
    <rPh sb="8" eb="10">
      <t>ケイソク</t>
    </rPh>
    <rPh sb="10" eb="12">
      <t>ケイカク</t>
    </rPh>
    <rPh sb="12" eb="13">
      <t>ズ</t>
    </rPh>
    <phoneticPr fontId="62"/>
  </si>
  <si>
    <t>１４．事業実施工程表</t>
    <rPh sb="3" eb="5">
      <t>ジギョウ</t>
    </rPh>
    <rPh sb="5" eb="7">
      <t>ジッシ</t>
    </rPh>
    <rPh sb="7" eb="10">
      <t>コウテイヒョウ</t>
    </rPh>
    <phoneticPr fontId="105"/>
  </si>
  <si>
    <t>⑥建物図面</t>
    <rPh sb="1" eb="3">
      <t>タテモノ</t>
    </rPh>
    <rPh sb="3" eb="5">
      <t>ズメン</t>
    </rPh>
    <phoneticPr fontId="62"/>
  </si>
  <si>
    <t>⑦設計図</t>
    <rPh sb="1" eb="4">
      <t>セッケイズ</t>
    </rPh>
    <phoneticPr fontId="62"/>
  </si>
  <si>
    <t>⑧商業
　登記簿</t>
    <rPh sb="1" eb="3">
      <t>ショウギョウ</t>
    </rPh>
    <rPh sb="5" eb="8">
      <t>トウキボ</t>
    </rPh>
    <phoneticPr fontId="105"/>
  </si>
  <si>
    <t>(１)　法人等（個人、法人又は団体をいう。）が、暴力団（暴力団員による不当な行為の防止等に関する
      法律（平成３年法律第７７号）第２条第２号に規定する暴力団をいう。以下同じ。）であるとき又
      は法人等の役員等（個人である場合はその者、法人である場合は役員、団体である場合は代表者、
      理事等、その他経営に実質的に関与している者をいう。以下同じ。）が、暴力団員（同法第２条第
      ６号に規定する暴力団員をいう。以下同じ。）であるとき。</t>
    <phoneticPr fontId="8"/>
  </si>
  <si>
    <t>(２)　役員等が、自己、自社若しくは第三者の不正の利益を図る目的又は第三者に損害を加える目的
      をもって、暴力団又は暴力団員を利用するなどしているとき。</t>
    <phoneticPr fontId="8"/>
  </si>
  <si>
    <t>(３)　役員等が、暴力団又は暴力団員に対して、資金等を供給し、又は便宜を供与するなど直接的あ
      るいは積極的に暴力団の維持、運営に協力し、若しくは関与しているとき。</t>
    <phoneticPr fontId="8"/>
  </si>
  <si>
    <t>(４)　役員等が、暴力団又は暴力団員であることを知りながらこれと社会的に非難されるべき関係を
      有しているとき。</t>
    <phoneticPr fontId="8"/>
  </si>
  <si>
    <t>補助対象経費の算出漏れがないか、申請者自身で検算を行いましたか</t>
    <rPh sb="0" eb="2">
      <t>ホジョ</t>
    </rPh>
    <rPh sb="2" eb="4">
      <t>タイショウ</t>
    </rPh>
    <rPh sb="4" eb="6">
      <t>ケイヒ</t>
    </rPh>
    <rPh sb="7" eb="9">
      <t>サンシュツ</t>
    </rPh>
    <rPh sb="9" eb="10">
      <t>モ</t>
    </rPh>
    <rPh sb="16" eb="18">
      <t>シンセイ</t>
    </rPh>
    <rPh sb="18" eb="19">
      <t>シャ</t>
    </rPh>
    <rPh sb="19" eb="21">
      <t>ジシン</t>
    </rPh>
    <rPh sb="22" eb="24">
      <t>ケンザン</t>
    </rPh>
    <rPh sb="25" eb="26">
      <t>オコナ</t>
    </rPh>
    <phoneticPr fontId="9"/>
  </si>
  <si>
    <t>導入する設備情報が正しく入力されていますか</t>
    <rPh sb="0" eb="2">
      <t>ドウニュウ</t>
    </rPh>
    <rPh sb="4" eb="6">
      <t>セツビ</t>
    </rPh>
    <rPh sb="6" eb="8">
      <t>ジョウホウ</t>
    </rPh>
    <rPh sb="9" eb="10">
      <t>タダ</t>
    </rPh>
    <rPh sb="12" eb="14">
      <t>ニュウリョク</t>
    </rPh>
    <phoneticPr fontId="9"/>
  </si>
  <si>
    <t>定型様式１
交付申請書</t>
    <rPh sb="0" eb="2">
      <t>テイケイ</t>
    </rPh>
    <phoneticPr fontId="62"/>
  </si>
  <si>
    <t>定型様式1</t>
    <rPh sb="0" eb="2">
      <t>テイケイ</t>
    </rPh>
    <rPh sb="2" eb="4">
      <t>ヨウシキ</t>
    </rPh>
    <phoneticPr fontId="7"/>
  </si>
  <si>
    <t>令和４年度
住宅・建築物需給一体型等省エネルギー投資促進事業費補助金
（ネット・ゼロ・エネルギー・ハウス実証事業）</t>
    <phoneticPr fontId="8"/>
  </si>
  <si>
    <t>　　　（１）別紙 記 暴力団排除に関する誓約事項</t>
    <phoneticPr fontId="8"/>
  </si>
  <si>
    <t>　　　（２）別添 役員名簿</t>
    <phoneticPr fontId="8"/>
  </si>
  <si>
    <t>　　　（３）その他ＳＩＩが指示する書類</t>
    <phoneticPr fontId="8"/>
  </si>
  <si>
    <t>別紙</t>
    <rPh sb="0" eb="2">
      <t>ベッシ</t>
    </rPh>
    <phoneticPr fontId="8"/>
  </si>
  <si>
    <t>別添</t>
    <rPh sb="0" eb="2">
      <t>ベッテン</t>
    </rPh>
    <phoneticPr fontId="8"/>
  </si>
  <si>
    <t>　私は、補助金の交付の申請を一般社団法人環境共創イニシアチブ（以下「SII」という。）に提出するに当たって、また、
補助事業の実施期間内及び完了後においては、下記の事項について誓約いたします。
　この誓約が虚偽であり、又はこの誓約に反したことにより、当方が不利益を被ることとなっても、一切異議は申し立てません。</t>
    <phoneticPr fontId="9"/>
  </si>
  <si>
    <t>本事業の交付規程及び公募要領の内容を全て承知の上で、申請者の役割及び要件等について確認し、了承している。</t>
    <phoneticPr fontId="8"/>
  </si>
  <si>
    <t>暴力団排除に関する誓約事項について熟読し、理解の上、これに同意している。</t>
    <phoneticPr fontId="9"/>
  </si>
  <si>
    <t>交付決定通知書を受領する前に本事業に着手した場合には、補助金の交付対象とならないことを了承している。</t>
    <phoneticPr fontId="8"/>
  </si>
  <si>
    <t>他の国庫補助金等を重複して受給してはならないことを理解している。</t>
    <phoneticPr fontId="8"/>
  </si>
  <si>
    <t>申請書及び添付書類一式について責任をもち、虚偽、不正の記入が一切ないことを確認している。</t>
    <phoneticPr fontId="9"/>
  </si>
  <si>
    <t>万が一、違反する行為が発生した場合の罰則等を理解し、了承している。</t>
    <phoneticPr fontId="9"/>
  </si>
  <si>
    <t>SIIが取得した個人情報等については、申請に係る事務処理に利用する他、個人情報の保護に関する法律</t>
    <rPh sb="4" eb="6">
      <t>シュトク</t>
    </rPh>
    <rPh sb="8" eb="10">
      <t>コジン</t>
    </rPh>
    <rPh sb="10" eb="12">
      <t>ジョウホウ</t>
    </rPh>
    <rPh sb="12" eb="13">
      <t>ナド</t>
    </rPh>
    <rPh sb="19" eb="21">
      <t>シンセイ</t>
    </rPh>
    <rPh sb="22" eb="23">
      <t>カカワ</t>
    </rPh>
    <rPh sb="24" eb="26">
      <t>ジム</t>
    </rPh>
    <rPh sb="26" eb="28">
      <t>ショリ</t>
    </rPh>
    <rPh sb="29" eb="31">
      <t>リヨウ</t>
    </rPh>
    <rPh sb="33" eb="34">
      <t>ホカ</t>
    </rPh>
    <rPh sb="35" eb="37">
      <t>コジン</t>
    </rPh>
    <rPh sb="37" eb="39">
      <t>ジョウホウ</t>
    </rPh>
    <rPh sb="40" eb="42">
      <t>ホゴ</t>
    </rPh>
    <rPh sb="43" eb="44">
      <t>カン</t>
    </rPh>
    <rPh sb="46" eb="48">
      <t>ホウリツ</t>
    </rPh>
    <phoneticPr fontId="9"/>
  </si>
  <si>
    <t>（平成１５年法律第５７号）に基づいた上で、SIIが開催するセミナー、シンポジウム、本事業の効果検証の</t>
    <rPh sb="1" eb="3">
      <t>ヘイセイ</t>
    </rPh>
    <rPh sb="5" eb="6">
      <t>ネン</t>
    </rPh>
    <rPh sb="6" eb="8">
      <t>ホウリツ</t>
    </rPh>
    <rPh sb="8" eb="9">
      <t>ダイ</t>
    </rPh>
    <rPh sb="11" eb="12">
      <t>ゴウ</t>
    </rPh>
    <rPh sb="14" eb="15">
      <t>モト</t>
    </rPh>
    <rPh sb="18" eb="19">
      <t>ウエ</t>
    </rPh>
    <phoneticPr fontId="9"/>
  </si>
  <si>
    <t>その場合、国が指定する外部機関に個人情報等が提供されることに同意している。</t>
    <rPh sb="20" eb="21">
      <t>ナド</t>
    </rPh>
    <phoneticPr fontId="9"/>
  </si>
  <si>
    <r>
      <t>また</t>
    </r>
    <r>
      <rPr>
        <sz val="14"/>
        <color theme="1"/>
        <rFont val="ＭＳ Ｐ明朝"/>
        <family val="1"/>
        <charset val="128"/>
      </rPr>
      <t>、</t>
    </r>
    <r>
      <rPr>
        <sz val="14"/>
        <color theme="1"/>
        <rFont val="ＭＳ 明朝"/>
        <family val="1"/>
        <charset val="128"/>
      </rPr>
      <t>本情報が同一の設備等に対</t>
    </r>
    <r>
      <rPr>
        <sz val="14"/>
        <color theme="1"/>
        <rFont val="ＭＳ Ｐ明朝"/>
        <family val="1"/>
        <charset val="128"/>
      </rPr>
      <t>し、</t>
    </r>
    <r>
      <rPr>
        <sz val="14"/>
        <color theme="1"/>
        <rFont val="ＭＳ 明朝"/>
        <family val="1"/>
        <charset val="128"/>
      </rPr>
      <t>国から他の補助金を受</t>
    </r>
    <r>
      <rPr>
        <sz val="14"/>
        <color theme="1"/>
        <rFont val="ＭＳ Ｐ明朝"/>
        <family val="1"/>
        <charset val="128"/>
      </rPr>
      <t>けていないかを</t>
    </r>
    <r>
      <rPr>
        <sz val="14"/>
        <color theme="1"/>
        <rFont val="ＭＳ 明朝"/>
        <family val="1"/>
        <charset val="128"/>
      </rPr>
      <t>調査するために利用</t>
    </r>
    <r>
      <rPr>
        <sz val="14"/>
        <color theme="1"/>
        <rFont val="ＭＳ Ｐ明朝"/>
        <family val="1"/>
        <charset val="128"/>
      </rPr>
      <t>されることに</t>
    </r>
    <r>
      <rPr>
        <sz val="14"/>
        <color theme="1"/>
        <rFont val="ＭＳ 明朝"/>
        <family val="1"/>
        <charset val="128"/>
      </rPr>
      <t>同意している。</t>
    </r>
    <rPh sb="3" eb="4">
      <t>ホン</t>
    </rPh>
    <rPh sb="4" eb="6">
      <t>ジョウホウ</t>
    </rPh>
    <rPh sb="49" eb="51">
      <t>ドウイ</t>
    </rPh>
    <phoneticPr fontId="9"/>
  </si>
  <si>
    <t>申請内容の変更及び取下げ</t>
    <rPh sb="0" eb="2">
      <t>シンセイ</t>
    </rPh>
    <rPh sb="2" eb="4">
      <t>ナイヨウ</t>
    </rPh>
    <rPh sb="5" eb="7">
      <t>ヘンコウ</t>
    </rPh>
    <rPh sb="7" eb="8">
      <t>オヨ</t>
    </rPh>
    <rPh sb="9" eb="11">
      <t>トリサ</t>
    </rPh>
    <phoneticPr fontId="9"/>
  </si>
  <si>
    <t>申請書の提出後に申請内容に変更が発生した場合には、SIIに速やかに報告することを了承している。</t>
    <rPh sb="0" eb="2">
      <t>シンセイ</t>
    </rPh>
    <rPh sb="2" eb="3">
      <t>ショ</t>
    </rPh>
    <rPh sb="4" eb="6">
      <t>テイシュツ</t>
    </rPh>
    <rPh sb="6" eb="7">
      <t>ゴ</t>
    </rPh>
    <rPh sb="8" eb="10">
      <t>シンセイ</t>
    </rPh>
    <rPh sb="10" eb="12">
      <t>ナイヨウ</t>
    </rPh>
    <rPh sb="13" eb="15">
      <t>ヘンコウ</t>
    </rPh>
    <rPh sb="16" eb="18">
      <t>ハッセイ</t>
    </rPh>
    <rPh sb="20" eb="22">
      <t>バアイ</t>
    </rPh>
    <rPh sb="29" eb="30">
      <t>スミ</t>
    </rPh>
    <rPh sb="33" eb="35">
      <t>ホウコク</t>
    </rPh>
    <rPh sb="40" eb="42">
      <t>リョウショウ</t>
    </rPh>
    <phoneticPr fontId="9"/>
  </si>
  <si>
    <t>万が一、違反する行為が発生した場合は、SIIの指示に従い申請書の取下げを行うことに同意している。</t>
    <rPh sb="0" eb="1">
      <t>マン</t>
    </rPh>
    <rPh sb="2" eb="3">
      <t>イチ</t>
    </rPh>
    <rPh sb="4" eb="6">
      <t>イハン</t>
    </rPh>
    <rPh sb="8" eb="10">
      <t>コウイ</t>
    </rPh>
    <rPh sb="11" eb="13">
      <t>ハッセイ</t>
    </rPh>
    <rPh sb="15" eb="17">
      <t>バアイ</t>
    </rPh>
    <rPh sb="23" eb="25">
      <t>シジ</t>
    </rPh>
    <rPh sb="26" eb="27">
      <t>シタガ</t>
    </rPh>
    <rPh sb="28" eb="30">
      <t>シンセイ</t>
    </rPh>
    <rPh sb="30" eb="31">
      <t>ショ</t>
    </rPh>
    <rPh sb="32" eb="34">
      <t>トリサ</t>
    </rPh>
    <rPh sb="36" eb="37">
      <t>オコナ</t>
    </rPh>
    <rPh sb="41" eb="43">
      <t>ドウイ</t>
    </rPh>
    <phoneticPr fontId="9"/>
  </si>
  <si>
    <t>現地調査等の協力</t>
    <rPh sb="0" eb="2">
      <t>ゲンチ</t>
    </rPh>
    <rPh sb="2" eb="4">
      <t>チョウサ</t>
    </rPh>
    <rPh sb="4" eb="5">
      <t>トウ</t>
    </rPh>
    <rPh sb="6" eb="8">
      <t>キョウリョク</t>
    </rPh>
    <phoneticPr fontId="9"/>
  </si>
  <si>
    <t>補助事業が事業の目的に適して公正に実施されているかを判断するための現地調査等に協力することを了承している。</t>
    <rPh sb="0" eb="2">
      <t>ホジョ</t>
    </rPh>
    <rPh sb="2" eb="4">
      <t>ジギョウ</t>
    </rPh>
    <rPh sb="5" eb="7">
      <t>ジギョウ</t>
    </rPh>
    <rPh sb="8" eb="10">
      <t>モクテキ</t>
    </rPh>
    <rPh sb="11" eb="12">
      <t>テキ</t>
    </rPh>
    <rPh sb="14" eb="16">
      <t>コウセイ</t>
    </rPh>
    <rPh sb="46" eb="48">
      <t>リョウショウ</t>
    </rPh>
    <phoneticPr fontId="9"/>
  </si>
  <si>
    <t>事業の不履行等</t>
    <rPh sb="0" eb="2">
      <t>ジギョウ</t>
    </rPh>
    <rPh sb="3" eb="6">
      <t>フリコウ</t>
    </rPh>
    <rPh sb="6" eb="7">
      <t>トウ</t>
    </rPh>
    <phoneticPr fontId="9"/>
  </si>
  <si>
    <t>申請者がSIIに連絡することを怠ったことにより、事業の不履行等が生じ審査が継続できないとSIIが</t>
    <rPh sb="0" eb="3">
      <t>シンセイシャ</t>
    </rPh>
    <rPh sb="8" eb="10">
      <t>レンラク</t>
    </rPh>
    <rPh sb="15" eb="16">
      <t>オコタ</t>
    </rPh>
    <rPh sb="32" eb="33">
      <t>ショウ</t>
    </rPh>
    <rPh sb="34" eb="36">
      <t>シンサ</t>
    </rPh>
    <rPh sb="37" eb="39">
      <t>ケイゾク</t>
    </rPh>
    <phoneticPr fontId="9"/>
  </si>
  <si>
    <t>判断した場合は、当該申請者の申請及び登録を無効とすることができることを理解し、了承している。</t>
    <rPh sb="35" eb="37">
      <t>リカイ</t>
    </rPh>
    <rPh sb="39" eb="41">
      <t>リョウショウ</t>
    </rPh>
    <phoneticPr fontId="9"/>
  </si>
  <si>
    <t>免責</t>
    <rPh sb="0" eb="2">
      <t>メンセキ</t>
    </rPh>
    <phoneticPr fontId="9"/>
  </si>
  <si>
    <t>SIIは、ＺＥＨデベロッパー、補助事業者（補助事業を行おうとするもの）、その他の者との間に生じるトラブルや</t>
    <rPh sb="21" eb="23">
      <t>ホジョ</t>
    </rPh>
    <rPh sb="23" eb="25">
      <t>ジギョウ</t>
    </rPh>
    <rPh sb="26" eb="27">
      <t>オコナ</t>
    </rPh>
    <phoneticPr fontId="9"/>
  </si>
  <si>
    <t>損害について、一切の関与・責任を負わないことを理解し、了承している。</t>
    <rPh sb="16" eb="17">
      <t>オ</t>
    </rPh>
    <rPh sb="23" eb="25">
      <t>リカイ</t>
    </rPh>
    <rPh sb="27" eb="29">
      <t>リョウショウ</t>
    </rPh>
    <phoneticPr fontId="9"/>
  </si>
  <si>
    <t>事業の内容変更、終了</t>
    <rPh sb="0" eb="2">
      <t>ジギョウ</t>
    </rPh>
    <rPh sb="3" eb="5">
      <t>ナイヨウ</t>
    </rPh>
    <rPh sb="5" eb="7">
      <t>ヘンコウ</t>
    </rPh>
    <rPh sb="8" eb="10">
      <t>シュウリョウ</t>
    </rPh>
    <phoneticPr fontId="9"/>
  </si>
  <si>
    <t>SIIは、国との協議に基づき、本事業を終了、又はその制度内容の変更を行うことができることを承知している。</t>
    <rPh sb="31" eb="33">
      <t>ヘンコウ</t>
    </rPh>
    <rPh sb="34" eb="35">
      <t>オコナ</t>
    </rPh>
    <rPh sb="45" eb="47">
      <t>ショウチ</t>
    </rPh>
    <phoneticPr fontId="9"/>
  </si>
  <si>
    <r>
      <rPr>
        <sz val="14"/>
        <rFont val="Yu Gothic UI"/>
        <family val="3"/>
        <charset val="128"/>
      </rPr>
      <t>事業完了日より30日以内または　単年度事業：1/27　複数年度事業：2/10　</t>
    </r>
    <r>
      <rPr>
        <sz val="14"/>
        <color rgb="FFFF0000"/>
        <rFont val="Yu Gothic UI"/>
        <family val="3"/>
        <charset val="128"/>
      </rPr>
      <t>いずれか早い日付以前</t>
    </r>
    <rPh sb="0" eb="2">
      <t>ジギョウ</t>
    </rPh>
    <rPh sb="2" eb="5">
      <t>カンリョウビ</t>
    </rPh>
    <rPh sb="9" eb="10">
      <t>ニチ</t>
    </rPh>
    <rPh sb="10" eb="12">
      <t>イナイ</t>
    </rPh>
    <rPh sb="16" eb="19">
      <t>タンネンド</t>
    </rPh>
    <rPh sb="19" eb="21">
      <t>ジギョウ</t>
    </rPh>
    <rPh sb="27" eb="29">
      <t>フクスウ</t>
    </rPh>
    <rPh sb="29" eb="31">
      <t>ネンド</t>
    </rPh>
    <rPh sb="31" eb="33">
      <t>ジギョウ</t>
    </rPh>
    <rPh sb="43" eb="44">
      <t>ハヤ</t>
    </rPh>
    <rPh sb="45" eb="47">
      <t>ヒヅケ</t>
    </rPh>
    <rPh sb="47" eb="49">
      <t>イゼン</t>
    </rPh>
    <phoneticPr fontId="9"/>
  </si>
  <si>
    <t>交付申請書を提出する日（2022年6月1日~6月30日の間）</t>
    <rPh sb="0" eb="2">
      <t>コウフ</t>
    </rPh>
    <rPh sb="2" eb="5">
      <t>シンセイショ</t>
    </rPh>
    <rPh sb="6" eb="8">
      <t>テイシュツ</t>
    </rPh>
    <rPh sb="10" eb="11">
      <t>ヒ</t>
    </rPh>
    <rPh sb="16" eb="17">
      <t>ネン</t>
    </rPh>
    <rPh sb="18" eb="19">
      <t>ガツ</t>
    </rPh>
    <rPh sb="20" eb="21">
      <t>カ</t>
    </rPh>
    <rPh sb="23" eb="24">
      <t>ガツ</t>
    </rPh>
    <rPh sb="26" eb="27">
      <t>カ</t>
    </rPh>
    <rPh sb="28" eb="29">
      <t>アイダ</t>
    </rPh>
    <phoneticPr fontId="8"/>
  </si>
  <si>
    <t>添付されていますか</t>
    <rPh sb="0" eb="2">
      <t>テンプ</t>
    </rPh>
    <phoneticPr fontId="62"/>
  </si>
  <si>
    <t>別表</t>
    <rPh sb="0" eb="2">
      <t>ベッピョウ</t>
    </rPh>
    <phoneticPr fontId="105"/>
  </si>
  <si>
    <t>別紙</t>
    <phoneticPr fontId="62"/>
  </si>
  <si>
    <t>別添</t>
    <rPh sb="0" eb="2">
      <t>ベッテン</t>
    </rPh>
    <phoneticPr fontId="62"/>
  </si>
  <si>
    <t>「１１．補助対象経費総括表（まとめ）」の金額と整合がとれていますか</t>
    <rPh sb="4" eb="6">
      <t>ホジョ</t>
    </rPh>
    <rPh sb="6" eb="8">
      <t>タイショウ</t>
    </rPh>
    <rPh sb="8" eb="10">
      <t>ケイヒ</t>
    </rPh>
    <rPh sb="10" eb="13">
      <t>ソウカツヒョウ</t>
    </rPh>
    <rPh sb="20" eb="22">
      <t>キンガク</t>
    </rPh>
    <rPh sb="23" eb="25">
      <t>セイゴウ</t>
    </rPh>
    <phoneticPr fontId="62"/>
  </si>
  <si>
    <t>７．パネルラジエーター設備費用　
　　算出シート</t>
    <phoneticPr fontId="9"/>
  </si>
  <si>
    <t>１１．補助対象経費総括表
　　　（まとめ）</t>
    <phoneticPr fontId="62"/>
  </si>
  <si>
    <t>１２-１～５．補助対象経費総括表（１年目）（２年目）（３年目）（４年目）（５年目）</t>
    <phoneticPr fontId="62"/>
  </si>
  <si>
    <t>５.補助事業に要する経費、補助対象経費及び補助金の額並びに区分ごとの配分</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5" eb="26">
      <t>ガク</t>
    </rPh>
    <rPh sb="26" eb="27">
      <t>ナラ</t>
    </rPh>
    <rPh sb="29" eb="31">
      <t>クブン</t>
    </rPh>
    <rPh sb="34" eb="36">
      <t>ハイブン</t>
    </rPh>
    <phoneticPr fontId="8"/>
  </si>
  <si>
    <t>　 ※別表参照</t>
    <phoneticPr fontId="8"/>
  </si>
  <si>
    <t>別表</t>
    <rPh sb="0" eb="2">
      <t>ベッピョウ</t>
    </rPh>
    <phoneticPr fontId="8"/>
  </si>
  <si>
    <t>７.パネルラジエーター設備費用算出シート</t>
    <rPh sb="11" eb="13">
      <t>セツビ</t>
    </rPh>
    <rPh sb="13" eb="15">
      <t>ヒヨウ</t>
    </rPh>
    <rPh sb="15" eb="17">
      <t>サンシュツ</t>
    </rPh>
    <phoneticPr fontId="62"/>
  </si>
  <si>
    <t>１１．補助対象経費総括表（まとめ）</t>
    <rPh sb="3" eb="5">
      <t>ホジョ</t>
    </rPh>
    <rPh sb="5" eb="7">
      <t>タイショウ</t>
    </rPh>
    <rPh sb="7" eb="9">
      <t>ケイヒ</t>
    </rPh>
    <rPh sb="9" eb="12">
      <t>ソウカツヒョウ</t>
    </rPh>
    <phoneticPr fontId="8"/>
  </si>
  <si>
    <t>１２-１．補助対象経費総括表</t>
    <rPh sb="5" eb="7">
      <t>ホジョ</t>
    </rPh>
    <rPh sb="7" eb="9">
      <t>タイショウ</t>
    </rPh>
    <rPh sb="9" eb="11">
      <t>ケイヒ</t>
    </rPh>
    <rPh sb="11" eb="14">
      <t>ソウカツヒョウ</t>
    </rPh>
    <phoneticPr fontId="8"/>
  </si>
  <si>
    <t>１２-２．補助対象経費総括表</t>
    <rPh sb="5" eb="7">
      <t>ホジョ</t>
    </rPh>
    <rPh sb="7" eb="9">
      <t>タイショウ</t>
    </rPh>
    <rPh sb="9" eb="11">
      <t>ケイヒ</t>
    </rPh>
    <rPh sb="11" eb="14">
      <t>ソウカツヒョウ</t>
    </rPh>
    <phoneticPr fontId="8"/>
  </si>
  <si>
    <t>１２-３．補助対象経費総括表</t>
    <rPh sb="5" eb="7">
      <t>ホジョ</t>
    </rPh>
    <rPh sb="7" eb="9">
      <t>タイショウ</t>
    </rPh>
    <rPh sb="9" eb="11">
      <t>ケイヒ</t>
    </rPh>
    <rPh sb="11" eb="14">
      <t>ソウカツヒョウ</t>
    </rPh>
    <phoneticPr fontId="8"/>
  </si>
  <si>
    <t>１２-４．補助対象経費総括表</t>
    <rPh sb="5" eb="7">
      <t>ホジョ</t>
    </rPh>
    <rPh sb="7" eb="9">
      <t>タイショウ</t>
    </rPh>
    <rPh sb="9" eb="11">
      <t>ケイヒ</t>
    </rPh>
    <rPh sb="11" eb="14">
      <t>ソウカツヒョウ</t>
    </rPh>
    <phoneticPr fontId="8"/>
  </si>
  <si>
    <t>１２-５．補助対象経費総括表</t>
    <rPh sb="5" eb="7">
      <t>ホジョ</t>
    </rPh>
    <rPh sb="7" eb="9">
      <t>タイショウ</t>
    </rPh>
    <rPh sb="9" eb="11">
      <t>ケイヒ</t>
    </rPh>
    <rPh sb="11" eb="14">
      <t>ソウカツヒョウ</t>
    </rPh>
    <phoneticPr fontId="8"/>
  </si>
  <si>
    <t>４）共用部定額単価算出表 合計</t>
    <rPh sb="13" eb="15">
      <t>ゴウケイ</t>
    </rPh>
    <phoneticPr fontId="9"/>
  </si>
  <si>
    <t>設備</t>
    <rPh sb="0" eb="2">
      <t>セツビ</t>
    </rPh>
    <phoneticPr fontId="9"/>
  </si>
  <si>
    <t>空調設備</t>
    <rPh sb="0" eb="4">
      <t>クウチョウセツビ</t>
    </rPh>
    <phoneticPr fontId="9"/>
  </si>
  <si>
    <t>換気設備</t>
    <rPh sb="0" eb="4">
      <t>カンキセツビ</t>
    </rPh>
    <phoneticPr fontId="9"/>
  </si>
  <si>
    <t>照明設備</t>
    <rPh sb="0" eb="2">
      <t>ショウメイ</t>
    </rPh>
    <rPh sb="2" eb="4">
      <t>セツビ</t>
    </rPh>
    <phoneticPr fontId="9"/>
  </si>
  <si>
    <t>LEDダウンライトの設置台数</t>
    <rPh sb="10" eb="14">
      <t>セッチダイスウ</t>
    </rPh>
    <phoneticPr fontId="62"/>
  </si>
  <si>
    <t>照明設備①</t>
    <rPh sb="0" eb="2">
      <t>ショウメイ</t>
    </rPh>
    <rPh sb="2" eb="4">
      <t>セツビ</t>
    </rPh>
    <phoneticPr fontId="62"/>
  </si>
  <si>
    <t>単体のセンサーの設置台数</t>
    <rPh sb="0" eb="2">
      <t>タンタイ</t>
    </rPh>
    <rPh sb="8" eb="12">
      <t>セッチダイスウ</t>
    </rPh>
    <phoneticPr fontId="9"/>
  </si>
  <si>
    <t>照明設備②</t>
    <rPh sb="0" eb="2">
      <t>ショウメイ</t>
    </rPh>
    <rPh sb="2" eb="4">
      <t>セツビ</t>
    </rPh>
    <phoneticPr fontId="62"/>
  </si>
  <si>
    <t>照明設備③</t>
    <rPh sb="0" eb="2">
      <t>ショウメイ</t>
    </rPh>
    <rPh sb="2" eb="4">
      <t>セツビ</t>
    </rPh>
    <phoneticPr fontId="62"/>
  </si>
  <si>
    <t>センサー付き照明器具の設置台数</t>
    <rPh sb="4" eb="5">
      <t>ツ</t>
    </rPh>
    <rPh sb="6" eb="10">
      <t>ショウメイキグ</t>
    </rPh>
    <rPh sb="11" eb="15">
      <t>セッチダイスウ</t>
    </rPh>
    <phoneticPr fontId="9"/>
  </si>
  <si>
    <t>１）空調設備</t>
    <rPh sb="2" eb="4">
      <t>クウチョウ</t>
    </rPh>
    <rPh sb="4" eb="6">
      <t>セツビ</t>
    </rPh>
    <phoneticPr fontId="9"/>
  </si>
  <si>
    <t>２）換気設備</t>
    <rPh sb="2" eb="6">
      <t>カンキセツビ</t>
    </rPh>
    <phoneticPr fontId="9"/>
  </si>
  <si>
    <t>３）照明設備</t>
    <rPh sb="2" eb="6">
      <t>ショウメイセツビ</t>
    </rPh>
    <phoneticPr fontId="9"/>
  </si>
  <si>
    <t>AC-9</t>
    <phoneticPr fontId="9"/>
  </si>
  <si>
    <t>AC-9</t>
    <phoneticPr fontId="62"/>
  </si>
  <si>
    <t>AC-10</t>
    <phoneticPr fontId="62"/>
  </si>
  <si>
    <t>I</t>
    <phoneticPr fontId="62"/>
  </si>
  <si>
    <t>J</t>
    <phoneticPr fontId="62"/>
  </si>
  <si>
    <t>初年度事業完了前に必ず取得すること</t>
    <rPh sb="0" eb="3">
      <t>ショネンド</t>
    </rPh>
    <phoneticPr fontId="9"/>
  </si>
  <si>
    <t>←公募要領P１３「補助金額の上限」のとおり、</t>
    <phoneticPr fontId="8"/>
  </si>
  <si>
    <t>←公募要領Ｐ１３「補助金額の上限」のとおり、３億円／年</t>
    <rPh sb="1" eb="5">
      <t>コウボヨウリョウ</t>
    </rPh>
    <rPh sb="9" eb="13">
      <t>ホジョキンガク</t>
    </rPh>
    <rPh sb="14" eb="16">
      <t>ジョウゲン</t>
    </rPh>
    <rPh sb="23" eb="25">
      <t>オクエン</t>
    </rPh>
    <rPh sb="26" eb="27">
      <t>ネン</t>
    </rPh>
    <phoneticPr fontId="8"/>
  </si>
  <si>
    <t>超高層ＺＥＨ－Ｍ実証事業</t>
    <rPh sb="0" eb="1">
      <t>チョウ</t>
    </rPh>
    <rPh sb="8" eb="10">
      <t>ジッショウ</t>
    </rPh>
    <phoneticPr fontId="9"/>
  </si>
  <si>
    <t>(例)　有り</t>
    <rPh sb="4" eb="5">
      <t>アリ</t>
    </rPh>
    <phoneticPr fontId="9"/>
  </si>
  <si>
    <t>◆同じパネル構成の住戸を導入タイプとして設定すること</t>
    <rPh sb="1" eb="2">
      <t>オナ</t>
    </rPh>
    <rPh sb="6" eb="8">
      <t>コウセイ</t>
    </rPh>
    <rPh sb="9" eb="11">
      <t>ジュウコ</t>
    </rPh>
    <rPh sb="12" eb="14">
      <t>ドウニュウ</t>
    </rPh>
    <rPh sb="20" eb="22">
      <t>セッテイ</t>
    </rPh>
    <phoneticPr fontId="9"/>
  </si>
  <si>
    <t>◆室外機１台に紐づく室内機の台数・能力の組み合わせを導入タイプとして設定する。</t>
    <rPh sb="20" eb="21">
      <t>ク</t>
    </rPh>
    <rPh sb="22" eb="23">
      <t>ア</t>
    </rPh>
    <rPh sb="26" eb="28">
      <t>ドウニュウ</t>
    </rPh>
    <rPh sb="34" eb="36">
      <t>セッテイ</t>
    </rPh>
    <phoneticPr fontId="9"/>
  </si>
  <si>
    <t>ダクトタイプ室内機</t>
    <rPh sb="6" eb="9">
      <t>シツナイキ</t>
    </rPh>
    <phoneticPr fontId="62"/>
  </si>
  <si>
    <t>９．共用部空調設備費用算出シート（マルチエアコン・パッケージエアコン用）</t>
    <phoneticPr fontId="62"/>
  </si>
  <si>
    <t>(例)　登録済（プルダウン選択する）</t>
    <phoneticPr fontId="9"/>
  </si>
  <si>
    <t>完了予定年月日は、
単年度事業は２０２３年１月２０日以前の日付となっていますか
複数年度事業は２０２３年２月３日以前の日付となっていますか</t>
    <rPh sb="0" eb="2">
      <t>カンリョウ</t>
    </rPh>
    <rPh sb="2" eb="4">
      <t>ヨテイ</t>
    </rPh>
    <rPh sb="4" eb="7">
      <t>ネンガッピ</t>
    </rPh>
    <rPh sb="10" eb="13">
      <t>タンネンド</t>
    </rPh>
    <rPh sb="13" eb="15">
      <t>ジギョウ</t>
    </rPh>
    <rPh sb="20" eb="21">
      <t>ネン</t>
    </rPh>
    <rPh sb="22" eb="23">
      <t>ガツ</t>
    </rPh>
    <rPh sb="25" eb="26">
      <t>ニチ</t>
    </rPh>
    <rPh sb="26" eb="28">
      <t>イゼン</t>
    </rPh>
    <rPh sb="29" eb="31">
      <t>ヒヅケ</t>
    </rPh>
    <rPh sb="40" eb="42">
      <t>フクスウ</t>
    </rPh>
    <rPh sb="42" eb="44">
      <t>ネンド</t>
    </rPh>
    <rPh sb="44" eb="46">
      <t>ジギョウ</t>
    </rPh>
    <rPh sb="51" eb="52">
      <t>ネン</t>
    </rPh>
    <rPh sb="53" eb="54">
      <t>ガツ</t>
    </rPh>
    <rPh sb="55" eb="56">
      <t>ニチ</t>
    </rPh>
    <rPh sb="56" eb="58">
      <t>イゼン</t>
    </rPh>
    <rPh sb="59" eb="61">
      <t>ヒヅケ</t>
    </rPh>
    <phoneticPr fontId="103"/>
  </si>
  <si>
    <t>❼　中小企業等経営強化法に基づく経営革新計画の認定</t>
    <phoneticPr fontId="7"/>
  </si>
  <si>
    <t>AC-10</t>
    <phoneticPr fontId="9"/>
  </si>
  <si>
    <t>９．共用部空調設備費用算出シート</t>
    <phoneticPr fontId="9"/>
  </si>
  <si>
    <t>※作成時には記入例を削除すること</t>
    <rPh sb="1" eb="3">
      <t>サクセイ</t>
    </rPh>
    <rPh sb="3" eb="4">
      <t>ジ</t>
    </rPh>
    <rPh sb="6" eb="8">
      <t>キニュウ</t>
    </rPh>
    <rPh sb="8" eb="9">
      <t>レイ</t>
    </rPh>
    <rPh sb="10" eb="12">
      <t>サクジョ</t>
    </rPh>
    <phoneticPr fontId="7"/>
  </si>
  <si>
    <t>８-１.共用部定額単価算出表シート</t>
    <rPh sb="4" eb="7">
      <t>キョウヨウブ</t>
    </rPh>
    <rPh sb="7" eb="14">
      <t>テイガクタンカサンシュツヒョウ</t>
    </rPh>
    <phoneticPr fontId="62"/>
  </si>
  <si>
    <t>８-２.共用部定額単価算出表シート</t>
    <rPh sb="4" eb="7">
      <t>キョウヨウブ</t>
    </rPh>
    <rPh sb="7" eb="14">
      <t>テイガクタンカサンシュツヒョウ</t>
    </rPh>
    <phoneticPr fontId="62"/>
  </si>
  <si>
    <t>８-３.共用部定額単価算出表シート</t>
    <rPh sb="4" eb="7">
      <t>キョウヨウブ</t>
    </rPh>
    <rPh sb="7" eb="14">
      <t>テイガクタンカサンシュツヒョウ</t>
    </rPh>
    <phoneticPr fontId="62"/>
  </si>
  <si>
    <t>８-４.共用部定額単価算出表シート</t>
    <rPh sb="4" eb="7">
      <t>キョウヨウブ</t>
    </rPh>
    <rPh sb="7" eb="14">
      <t>テイガクタンカサンシュツヒョウ</t>
    </rPh>
    <phoneticPr fontId="62"/>
  </si>
  <si>
    <t>８-５.共用部定額単価算出表シート</t>
    <rPh sb="4" eb="7">
      <t>キョウヨウブ</t>
    </rPh>
    <rPh sb="7" eb="14">
      <t>テイガクタンカサンシュツヒョウ</t>
    </rPh>
    <phoneticPr fontId="62"/>
  </si>
  <si>
    <t xml:space="preserve">  交付決定後に行うエネルギー計算に係る費用</t>
    <phoneticPr fontId="9"/>
  </si>
  <si>
    <t>幅（W）</t>
    <rPh sb="0" eb="1">
      <t>ハバ</t>
    </rPh>
    <phoneticPr fontId="62"/>
  </si>
  <si>
    <t>高さ（H）</t>
    <rPh sb="0" eb="1">
      <t>タカ</t>
    </rPh>
    <phoneticPr fontId="62"/>
  </si>
  <si>
    <t>奥行（D）</t>
    <rPh sb="0" eb="2">
      <t>オクユキ</t>
    </rPh>
    <phoneticPr fontId="62"/>
  </si>
  <si>
    <t>補助対象経費（単価表にない補助対象設備）</t>
    <rPh sb="0" eb="2">
      <t>ホジョ</t>
    </rPh>
    <rPh sb="2" eb="4">
      <t>タイショウ</t>
    </rPh>
    <rPh sb="4" eb="6">
      <t>ケイヒ</t>
    </rPh>
    <rPh sb="7" eb="9">
      <t>タンカ</t>
    </rPh>
    <rPh sb="9" eb="10">
      <t>ヒョウ</t>
    </rPh>
    <rPh sb="13" eb="15">
      <t>ホジョ</t>
    </rPh>
    <rPh sb="15" eb="17">
      <t>タイショウ</t>
    </rPh>
    <rPh sb="17" eb="19">
      <t>セツビ</t>
    </rPh>
    <phoneticPr fontId="9"/>
  </si>
  <si>
    <t>「１０-１～５．費用明細書（共用部）」と整合がとれていますか</t>
    <rPh sb="14" eb="17">
      <t>キョウヨウブ</t>
    </rPh>
    <rPh sb="20" eb="22">
      <t>セイゴウ</t>
    </rPh>
    <phoneticPr fontId="62"/>
  </si>
  <si>
    <r>
      <t>１０-５．費用明細書　</t>
    </r>
    <r>
      <rPr>
        <b/>
        <u/>
        <sz val="20"/>
        <color theme="1"/>
        <rFont val="ＭＳ Ｐ明朝"/>
        <family val="1"/>
        <charset val="128"/>
      </rPr>
      <t>（共用部）</t>
    </r>
    <rPh sb="5" eb="7">
      <t>ヒヨウ</t>
    </rPh>
    <rPh sb="7" eb="10">
      <t>メイサイショ</t>
    </rPh>
    <rPh sb="12" eb="14">
      <t>キョウヨウ</t>
    </rPh>
    <rPh sb="14" eb="15">
      <t>ブ</t>
    </rPh>
    <phoneticPr fontId="62"/>
  </si>
  <si>
    <r>
      <t>１０-４．費用明細書　</t>
    </r>
    <r>
      <rPr>
        <b/>
        <u/>
        <sz val="20"/>
        <color theme="1"/>
        <rFont val="ＭＳ Ｐ明朝"/>
        <family val="1"/>
        <charset val="128"/>
      </rPr>
      <t>（共用部）</t>
    </r>
    <rPh sb="5" eb="7">
      <t>ヒヨウ</t>
    </rPh>
    <rPh sb="7" eb="10">
      <t>メイサイショ</t>
    </rPh>
    <rPh sb="12" eb="14">
      <t>キョウヨウ</t>
    </rPh>
    <rPh sb="14" eb="15">
      <t>ブ</t>
    </rPh>
    <phoneticPr fontId="62"/>
  </si>
  <si>
    <r>
      <t>１０-３．費用明細書　</t>
    </r>
    <r>
      <rPr>
        <b/>
        <u/>
        <sz val="20"/>
        <color theme="1"/>
        <rFont val="ＭＳ Ｐ明朝"/>
        <family val="1"/>
        <charset val="128"/>
      </rPr>
      <t>（共用部）</t>
    </r>
    <rPh sb="5" eb="7">
      <t>ヒヨウ</t>
    </rPh>
    <rPh sb="7" eb="10">
      <t>メイサイショ</t>
    </rPh>
    <rPh sb="12" eb="14">
      <t>キョウヨウ</t>
    </rPh>
    <rPh sb="14" eb="15">
      <t>ブ</t>
    </rPh>
    <phoneticPr fontId="62"/>
  </si>
  <si>
    <r>
      <t>１０-２．費用明細書　</t>
    </r>
    <r>
      <rPr>
        <b/>
        <u/>
        <sz val="20"/>
        <color theme="1"/>
        <rFont val="ＭＳ Ｐ明朝"/>
        <family val="1"/>
        <charset val="128"/>
      </rPr>
      <t>（共用部）</t>
    </r>
    <rPh sb="5" eb="7">
      <t>ヒヨウ</t>
    </rPh>
    <rPh sb="7" eb="10">
      <t>メイサイショ</t>
    </rPh>
    <rPh sb="12" eb="14">
      <t>キョウヨウ</t>
    </rPh>
    <rPh sb="14" eb="15">
      <t>ブ</t>
    </rPh>
    <phoneticPr fontId="62"/>
  </si>
  <si>
    <r>
      <t>１０-１．費用明細書　</t>
    </r>
    <r>
      <rPr>
        <b/>
        <u/>
        <sz val="20"/>
        <color theme="1"/>
        <rFont val="ＭＳ Ｐ明朝"/>
        <family val="1"/>
        <charset val="128"/>
      </rPr>
      <t>（共用部）</t>
    </r>
    <rPh sb="5" eb="7">
      <t>ヒヨウ</t>
    </rPh>
    <rPh sb="7" eb="10">
      <t>メイサイショ</t>
    </rPh>
    <rPh sb="12" eb="14">
      <t>キョウヨウ</t>
    </rPh>
    <rPh sb="14" eb="15">
      <t>ブ</t>
    </rPh>
    <phoneticPr fontId="62"/>
  </si>
  <si>
    <t>　ファンコンベクター</t>
    <phoneticPr fontId="9"/>
  </si>
  <si>
    <t xml:space="preserve">  温水パネルラジエーター</t>
    <phoneticPr fontId="9"/>
  </si>
  <si>
    <t>20号以下</t>
    <rPh sb="1" eb="2">
      <t>ゴウ</t>
    </rPh>
    <rPh sb="2" eb="4">
      <t>イカ</t>
    </rPh>
    <phoneticPr fontId="16"/>
  </si>
  <si>
    <t>上記以外の面積（自動計算）</t>
    <rPh sb="8" eb="10">
      <t>ジドウ</t>
    </rPh>
    <rPh sb="10" eb="12">
      <t>ケイサン</t>
    </rPh>
    <phoneticPr fontId="9"/>
  </si>
  <si>
    <t>塔屋(階段室、エレベーターの機械室、空調・給水設備室、倉庫等)の水平投影面積</t>
    <rPh sb="3" eb="6">
      <t>カイダンシツ</t>
    </rPh>
    <rPh sb="27" eb="29">
      <t>ソウコ</t>
    </rPh>
    <rPh sb="29" eb="30">
      <t>ナド</t>
    </rPh>
    <rPh sb="36" eb="38">
      <t>メンセキ</t>
    </rPh>
    <phoneticPr fontId="9"/>
  </si>
  <si>
    <t>PV以外の設備や機械が設置されている部分の水平投影面積</t>
    <rPh sb="18" eb="20">
      <t>ブブン</t>
    </rPh>
    <phoneticPr fontId="9"/>
  </si>
  <si>
    <t>トップライト等採光敷設部分の水平投影面積</t>
    <rPh sb="11" eb="13">
      <t>ブブン</t>
    </rPh>
    <phoneticPr fontId="9"/>
  </si>
  <si>
    <t>屋上緑化部分の水平投影面積</t>
    <rPh sb="4" eb="6">
      <t>ブブン</t>
    </rPh>
    <phoneticPr fontId="9"/>
  </si>
  <si>
    <t>総発電量</t>
    <rPh sb="0" eb="1">
      <t>ソウ</t>
    </rPh>
    <rPh sb="1" eb="4">
      <t>ハツデンリョウ</t>
    </rPh>
    <phoneticPr fontId="7"/>
  </si>
  <si>
    <t>自家消費量</t>
    <rPh sb="0" eb="4">
      <t>ジカショウヒ</t>
    </rPh>
    <rPh sb="4" eb="5">
      <t>リョウ</t>
    </rPh>
    <phoneticPr fontId="7"/>
  </si>
  <si>
    <t>控除量</t>
    <rPh sb="0" eb="3">
      <t>コウジョリョウ</t>
    </rPh>
    <phoneticPr fontId="7"/>
  </si>
  <si>
    <t>売電量</t>
    <rPh sb="0" eb="3">
      <t>バイデンリョウ</t>
    </rPh>
    <phoneticPr fontId="7"/>
  </si>
  <si>
    <t>逆潮流</t>
    <rPh sb="0" eb="3">
      <t>ギャクチョウリュウ</t>
    </rPh>
    <phoneticPr fontId="7"/>
  </si>
  <si>
    <t>９．屋上利用状況（資料提出不要）</t>
    <rPh sb="2" eb="4">
      <t>オクジョウ</t>
    </rPh>
    <rPh sb="4" eb="8">
      <t>リヨウジョウキョウ</t>
    </rPh>
    <rPh sb="9" eb="15">
      <t>シリョウテイシュツフヨウ</t>
    </rPh>
    <phoneticPr fontId="8"/>
  </si>
  <si>
    <t>ルーフバルコニーで専用使用される部分の面積</t>
    <rPh sb="9" eb="11">
      <t>センヨウ</t>
    </rPh>
    <rPh sb="11" eb="13">
      <t>シヨウ</t>
    </rPh>
    <rPh sb="16" eb="18">
      <t>ブブン</t>
    </rPh>
    <phoneticPr fontId="9"/>
  </si>
  <si>
    <t>太陽光パネル等(設置されている場合)の水平投影面積</t>
    <rPh sb="0" eb="3">
      <t>タイヨウコウ</t>
    </rPh>
    <rPh sb="6" eb="7">
      <t>ナド</t>
    </rPh>
    <rPh sb="8" eb="10">
      <t>セッチ</t>
    </rPh>
    <rPh sb="15" eb="17">
      <t>バアイ</t>
    </rPh>
    <phoneticPr fontId="9"/>
  </si>
  <si>
    <t>塔屋・ルーフバルコニー等を含めたパラペットの内側の水平投影面積を入力</t>
    <rPh sb="22" eb="24">
      <t>ウチガワ</t>
    </rPh>
    <rPh sb="32" eb="34">
      <t>ニュウリョク</t>
    </rPh>
    <phoneticPr fontId="21"/>
  </si>
  <si>
    <t>屋上緊急離着陸場・緊急救助用スペースの面積</t>
    <rPh sb="19" eb="21">
      <t>メンセキ</t>
    </rPh>
    <phoneticPr fontId="9"/>
  </si>
  <si>
    <t>入力方法（小数第２位まで入力、ない場合は入力不要）</t>
    <rPh sb="5" eb="8">
      <t>ショウスウダイ</t>
    </rPh>
    <rPh sb="9" eb="10">
      <t>イ</t>
    </rPh>
    <rPh sb="12" eb="14">
      <t>ニュウリョク</t>
    </rPh>
    <rPh sb="17" eb="19">
      <t>バアイ</t>
    </rPh>
    <rPh sb="20" eb="24">
      <t>ニュウリョクフヨウ</t>
    </rPh>
    <phoneticPr fontId="7"/>
  </si>
  <si>
    <r>
      <t>　</t>
    </r>
    <r>
      <rPr>
        <b/>
        <sz val="14"/>
        <color rgb="FFFFFF00"/>
        <rFont val="HGｺﾞｼｯｸM"/>
        <family val="3"/>
        <charset val="128"/>
      </rPr>
      <t>※該当する者は</t>
    </r>
    <r>
      <rPr>
        <sz val="14"/>
        <color rgb="FFFFFF00"/>
        <rFont val="Segoe UI Symbol"/>
        <family val="3"/>
      </rPr>
      <t>❼</t>
    </r>
    <r>
      <rPr>
        <b/>
        <sz val="14"/>
        <color rgb="FFFFFF00"/>
        <rFont val="HGｺﾞｼｯｸM"/>
        <family val="3"/>
        <charset val="128"/>
      </rPr>
      <t>、</t>
    </r>
    <r>
      <rPr>
        <sz val="14"/>
        <color rgb="FFFFFF00"/>
        <rFont val="Segoe UI Symbol"/>
        <family val="3"/>
      </rPr>
      <t>❽</t>
    </r>
    <r>
      <rPr>
        <b/>
        <sz val="14"/>
        <color rgb="FFFFFF00"/>
        <rFont val="HGｺﾞｼｯｸM"/>
        <family val="3"/>
        <charset val="128"/>
      </rPr>
      <t>、</t>
    </r>
    <r>
      <rPr>
        <sz val="14"/>
        <color rgb="FFFFFF00"/>
        <rFont val="Segoe UI Symbol"/>
        <family val="3"/>
      </rPr>
      <t>❾</t>
    </r>
    <r>
      <rPr>
        <b/>
        <sz val="14"/>
        <color rgb="FFFFFF00"/>
        <rFont val="HGｺﾞｼｯｸM"/>
        <family val="3"/>
        <charset val="128"/>
      </rPr>
      <t>も必須のため、白色だが入力を忘れないこと。</t>
    </r>
    <rPh sb="2" eb="4">
      <t>ガイトウ</t>
    </rPh>
    <rPh sb="6" eb="7">
      <t>モノ</t>
    </rPh>
    <rPh sb="14" eb="16">
      <t>ヒッス</t>
    </rPh>
    <rPh sb="20" eb="22">
      <t>シロイロ</t>
    </rPh>
    <rPh sb="24" eb="26">
      <t>ニュウリョク</t>
    </rPh>
    <rPh sb="27" eb="28">
      <t>ワス</t>
    </rPh>
    <phoneticPr fontId="8"/>
  </si>
  <si>
    <t>５．補助事業実施体制は必ず記入すること</t>
    <rPh sb="2" eb="4">
      <t>ホジョ</t>
    </rPh>
    <rPh sb="4" eb="6">
      <t>ジギョウ</t>
    </rPh>
    <rPh sb="6" eb="8">
      <t>ジッシ</t>
    </rPh>
    <rPh sb="8" eb="10">
      <t>タイセイ</t>
    </rPh>
    <rPh sb="11" eb="12">
      <t>カナラ</t>
    </rPh>
    <rPh sb="13" eb="15">
      <t>キニュウ</t>
    </rPh>
    <phoneticPr fontId="8"/>
  </si>
  <si>
    <t>2.8ｋＷ</t>
    <phoneticPr fontId="9"/>
  </si>
  <si>
    <t>3.6ｋＷ</t>
    <phoneticPr fontId="9"/>
  </si>
  <si>
    <t>4.0ｋＷ</t>
    <phoneticPr fontId="9"/>
  </si>
  <si>
    <t>5.6ｋＷ以上</t>
    <rPh sb="5" eb="7">
      <t>イジョウ</t>
    </rPh>
    <phoneticPr fontId="11"/>
  </si>
  <si>
    <t>電気ヒートポンプ式給湯機（エコキュート等）</t>
    <phoneticPr fontId="7"/>
  </si>
  <si>
    <t>仕様・燃料種別による加算</t>
    <rPh sb="0" eb="2">
      <t>シヨウ</t>
    </rPh>
    <rPh sb="3" eb="5">
      <t>ネンリョウ</t>
    </rPh>
    <rPh sb="5" eb="7">
      <t>シュベツ</t>
    </rPh>
    <rPh sb="10" eb="12">
      <t>カサン</t>
    </rPh>
    <phoneticPr fontId="7"/>
  </si>
  <si>
    <t>ファンコンベクター</t>
    <phoneticPr fontId="9"/>
  </si>
  <si>
    <t>温水パネルラジエーター</t>
    <phoneticPr fontId="9"/>
  </si>
  <si>
    <t>交付決定予定日以降の日付（西暦で入力すること）（交付決定予定日は公募要領Ｐ13参照）</t>
    <rPh sb="0" eb="2">
      <t>コウフ</t>
    </rPh>
    <rPh sb="2" eb="4">
      <t>ケッテイ</t>
    </rPh>
    <rPh sb="4" eb="7">
      <t>ヨテイビ</t>
    </rPh>
    <rPh sb="7" eb="9">
      <t>イコウ</t>
    </rPh>
    <rPh sb="10" eb="12">
      <t>ヒヅケ</t>
    </rPh>
    <rPh sb="13" eb="15">
      <t>セイレキ</t>
    </rPh>
    <rPh sb="16" eb="18">
      <t>ニュウリョク</t>
    </rPh>
    <rPh sb="24" eb="26">
      <t>コウフ</t>
    </rPh>
    <rPh sb="26" eb="28">
      <t>ケッテイ</t>
    </rPh>
    <rPh sb="28" eb="30">
      <t>ヨテイ</t>
    </rPh>
    <rPh sb="30" eb="31">
      <t>ビ</t>
    </rPh>
    <phoneticPr fontId="7"/>
  </si>
  <si>
    <t>(例)　無し</t>
    <rPh sb="4" eb="5">
      <t>ナ</t>
    </rPh>
    <phoneticPr fontId="9"/>
  </si>
  <si>
    <t>８-１～５．共用部定額単価
　　　　　　算出シート</t>
    <phoneticPr fontId="9"/>
  </si>
  <si>
    <t>１０-１～５．費用明細書（共用部）</t>
    <phoneticPr fontId="62"/>
  </si>
  <si>
    <t>◆公募要領P37共用部の定額単価表を基に入力すること</t>
    <rPh sb="1" eb="5">
      <t>コウボヨウリョウ</t>
    </rPh>
    <rPh sb="8" eb="11">
      <t>キョウヨウブ</t>
    </rPh>
    <rPh sb="12" eb="17">
      <t>テイガクタンカヒョウ</t>
    </rPh>
    <rPh sb="18" eb="19">
      <t>モト</t>
    </rPh>
    <rPh sb="20" eb="22">
      <t>ニュウリョク</t>
    </rPh>
    <phoneticPr fontId="9"/>
  </si>
  <si>
    <t>●</t>
  </si>
  <si>
    <t>入力シートの情報が各様式にきちんと反映されていますか</t>
    <rPh sb="0" eb="2">
      <t>ニュウリョク</t>
    </rPh>
    <rPh sb="6" eb="8">
      <t>ジョウホウ</t>
    </rPh>
    <rPh sb="9" eb="10">
      <t>カク</t>
    </rPh>
    <rPh sb="10" eb="12">
      <t>ヨウシキ</t>
    </rPh>
    <rPh sb="17" eb="19">
      <t>ハンエイ</t>
    </rPh>
    <phoneticPr fontId="62"/>
  </si>
  <si>
    <t>←入力シートから日付が転記されます</t>
    <rPh sb="1" eb="3">
      <t>ニュウリョク</t>
    </rPh>
    <rPh sb="8" eb="10">
      <t>ヒヅケ</t>
    </rPh>
    <rPh sb="11" eb="13">
      <t>テンキ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</si>
</sst>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6">
    <numFmt numFmtId="5" formatCode="&quot;¥&quot;#,##0;&quot;¥&quot;\-#,##0"/>
    <numFmt numFmtId="6" formatCode="&quot;¥&quot;#,##0;[Red]&quot;¥&quot;\-#,##0"/>
    <numFmt numFmtId="176" formatCode="000\-0000"/>
    <numFmt numFmtId="177" formatCode="[=1]&quot;単年度事業&quot;;0\ &quot;年度事業（１年目）&quot;"/>
    <numFmt numFmtId="178" formatCode="yyyy\ &quot; 年 &quot;\ m\ &quot; 月 &quot;\ d\ &quot; 日 &quot;"/>
    <numFmt numFmtId="179" formatCode="ggg\ e\ &quot; 年 &quot;\ m\ &quot; 月 &quot;\ d\ &quot; 日 &quot;"/>
    <numFmt numFmtId="180" formatCode="yyyy\ &quot; 年 &quot;\ m\ &quot; 月 &quot;\ d\ &quot; 日&quot;"/>
    <numFmt numFmtId="181" formatCode="#,##0&quot;円&quot;"/>
    <numFmt numFmtId="182" formatCode="&quot;〒&quot;\ 000\ \-\ 0000"/>
    <numFmt numFmtId="183" formatCode="yyyy\ &quot; 年     &quot;\ m\ &quot; 月     &quot;\ d\ &quot; 日&quot;"/>
    <numFmt numFmtId="184" formatCode="0.00_ "/>
    <numFmt numFmtId="185" formatCode="0.000_ "/>
    <numFmt numFmtId="186" formatCode="#,##0.00_ "/>
    <numFmt numFmtId="187" formatCode="#,##0_ "/>
    <numFmt numFmtId="188" formatCode="#,##0_ ;[Red]\-#,##0\ "/>
    <numFmt numFmtId="189" formatCode="#,##0.0"/>
    <numFmt numFmtId="190" formatCode="0_ "/>
    <numFmt numFmtId="191" formatCode="General&quot;年目&quot;"/>
    <numFmt numFmtId="192" formatCode="0.0_ "/>
    <numFmt numFmtId="193" formatCode="0.00_);[Red]\(0.00\)"/>
    <numFmt numFmtId="194" formatCode="\(@\)"/>
    <numFmt numFmtId="195" formatCode="@&quot;年目&quot;"/>
    <numFmt numFmtId="196" formatCode="\(@&quot;年&quot;&quot;目&quot;\)"/>
    <numFmt numFmtId="197" formatCode="@&quot;年&quot;&quot;目&quot;"/>
    <numFmt numFmtId="198" formatCode="#,##0;&quot;▲ &quot;#,##0"/>
    <numFmt numFmtId="199" formatCode="#,##0_);[Red]\(#,##0\)"/>
    <numFmt numFmtId="200" formatCode="@\ &quot;年度目&quot;"/>
    <numFmt numFmtId="201" formatCode="0_ ;[Red]\-0\ "/>
    <numFmt numFmtId="202" formatCode="[DBNum3]00"/>
    <numFmt numFmtId="203" formatCode="#,##0.0_ "/>
    <numFmt numFmtId="204" formatCode="yyyy&quot; 年  &quot;m&quot; 月  &quot;d&quot; 日&quot;"/>
    <numFmt numFmtId="205" formatCode="yyyy&quot;年&quot;m&quot;月&quot;;@"/>
    <numFmt numFmtId="206" formatCode="yyyy\ &quot; 年   &quot;\ m\ &quot; 月 &quot;"/>
    <numFmt numFmtId="207" formatCode="[$-F800]dddd\,\ mmmm\ dd\,\ yyyy"/>
    <numFmt numFmtId="208" formatCode="#,##0.0000;[Red]\-#,##0.0000"/>
    <numFmt numFmtId="209" formatCode="0.00&quot;㎡未満&quot;"/>
    <numFmt numFmtId="210" formatCode="0.00&quot;㎡以上&quot;"/>
    <numFmt numFmtId="211" formatCode="0&quot;㎜未満&quot;"/>
    <numFmt numFmtId="212" formatCode="0.0"/>
    <numFmt numFmtId="213" formatCode="0&quot;㎜以上&quot;"/>
    <numFmt numFmtId="214" formatCode="&quot;高さ&quot;0&quot;㎜以下&quot;"/>
    <numFmt numFmtId="215" formatCode="#,##0.0;[Red]\-#,##0.0"/>
    <numFmt numFmtId="216" formatCode="&quot;奥行&quot;0&quot;㎜以上&quot;"/>
    <numFmt numFmtId="217" formatCode="0&quot;台&quot;"/>
    <numFmt numFmtId="218" formatCode="#,##0&quot;円/kW&quot;"/>
    <numFmt numFmtId="219" formatCode="\+#,##0&quot;円/台&quot;"/>
    <numFmt numFmtId="220" formatCode="#,##0&quot;円/台&quot;"/>
    <numFmt numFmtId="221" formatCode="0.0%"/>
    <numFmt numFmtId="222" formatCode="[&lt;=999]000;[&lt;=9999]000\-00;000\-0000"/>
    <numFmt numFmtId="223" formatCode="#,##0_ ;[Red]\-#,##0_ ;0_ "/>
    <numFmt numFmtId="224" formatCode="#,##0_ ;\-#,##0_ "/>
    <numFmt numFmtId="225" formatCode="#,##0_ ;[Red]\-#,##0_ "/>
    <numFmt numFmtId="226" formatCode="#,##0.0_ ;[Red]\-#,##0.0_ "/>
    <numFmt numFmtId="227" formatCode="0_ ;[Red]\-0_ "/>
    <numFmt numFmtId="228" formatCode="#,##0_ ;&quot;▲ &quot;#,##0_ ;0_ "/>
    <numFmt numFmtId="229" formatCode="#,##0_ ;&quot;▲ &quot;#,##0_ "/>
  </numFmts>
  <fonts count="162">
    <font>
      <sz val="11"/>
      <color theme="1"/>
      <name val="Yu Gothic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Yu Gothic UI"/>
      <family val="2"/>
      <charset val="128"/>
    </font>
    <font>
      <b/>
      <sz val="15"/>
      <color theme="3"/>
      <name val="Yu Gothic UI"/>
      <family val="2"/>
      <charset val="128"/>
    </font>
    <font>
      <b/>
      <sz val="11"/>
      <color theme="3"/>
      <name val="Yu Gothic UI"/>
      <family val="2"/>
      <charset val="128"/>
    </font>
    <font>
      <sz val="6"/>
      <name val="Yu Gothic UI"/>
      <family val="2"/>
      <charset val="128"/>
    </font>
    <font>
      <b/>
      <sz val="10"/>
      <color theme="1"/>
      <name val="Yu Gothic UI"/>
      <family val="3"/>
      <charset val="128"/>
    </font>
    <font>
      <sz val="10"/>
      <color theme="1"/>
      <name val="Yu Gothic UI"/>
      <family val="2"/>
      <charset val="128"/>
    </font>
    <font>
      <sz val="14"/>
      <color theme="1"/>
      <name val="Yu Gothic UI"/>
      <family val="2"/>
      <charset val="128"/>
    </font>
    <font>
      <b/>
      <sz val="14"/>
      <color rgb="FFFF0000"/>
      <name val="Yu Gothic UI"/>
      <family val="3"/>
      <charset val="128"/>
    </font>
    <font>
      <sz val="14"/>
      <color rgb="FFFFCC99"/>
      <name val="Yu Gothic UI"/>
      <family val="2"/>
      <charset val="128"/>
    </font>
    <font>
      <b/>
      <sz val="14"/>
      <color rgb="FFFFCC99"/>
      <name val="Meiryo UI"/>
      <family val="3"/>
      <charset val="128"/>
    </font>
    <font>
      <b/>
      <sz val="14"/>
      <color theme="9" tint="0.59999389629810485"/>
      <name val="Meiryo UI"/>
      <family val="3"/>
      <charset val="128"/>
    </font>
    <font>
      <b/>
      <sz val="14"/>
      <color theme="1" tint="0.14999847407452621"/>
      <name val="Meiryo UI"/>
      <family val="3"/>
      <charset val="128"/>
    </font>
    <font>
      <b/>
      <sz val="14"/>
      <color theme="1"/>
      <name val="Yu Gothic UI"/>
      <family val="3"/>
      <charset val="128"/>
    </font>
    <font>
      <b/>
      <sz val="14"/>
      <name val="Yu Gothic UI"/>
      <family val="3"/>
      <charset val="128"/>
    </font>
    <font>
      <b/>
      <sz val="14"/>
      <color theme="0"/>
      <name val="Yu Gothic UI"/>
      <family val="3"/>
      <charset val="128"/>
    </font>
    <font>
      <sz val="14"/>
      <color rgb="FFFF0000"/>
      <name val="Meiryo UI"/>
      <family val="3"/>
      <charset val="128"/>
    </font>
    <font>
      <sz val="12"/>
      <color rgb="FF808080"/>
      <name val="Yu Gothic UI"/>
      <family val="3"/>
      <charset val="128"/>
    </font>
    <font>
      <sz val="16"/>
      <color theme="1"/>
      <name val="Yu Gothic UI"/>
      <family val="2"/>
      <charset val="128"/>
    </font>
    <font>
      <b/>
      <sz val="16"/>
      <color theme="1"/>
      <name val="Yu Gothic UI"/>
      <family val="3"/>
      <charset val="128"/>
    </font>
    <font>
      <sz val="14"/>
      <color theme="0"/>
      <name val="Yu Gothic UI"/>
      <family val="2"/>
      <charset val="128"/>
    </font>
    <font>
      <sz val="16"/>
      <color theme="1"/>
      <name val="ＭＳ 明朝"/>
      <family val="1"/>
      <charset val="128"/>
    </font>
    <font>
      <sz val="14"/>
      <color theme="1"/>
      <name val="ＭＳ 明朝"/>
      <family val="1"/>
      <charset val="128"/>
    </font>
    <font>
      <sz val="36"/>
      <color theme="1"/>
      <name val="ＭＳ 明朝"/>
      <family val="1"/>
      <charset val="128"/>
    </font>
    <font>
      <sz val="22"/>
      <color theme="1"/>
      <name val="ＭＳ 明朝"/>
      <family val="1"/>
      <charset val="128"/>
    </font>
    <font>
      <sz val="26"/>
      <color theme="1"/>
      <name val="ＭＳ 明朝"/>
      <family val="1"/>
      <charset val="128"/>
    </font>
    <font>
      <b/>
      <sz val="14"/>
      <color rgb="FFFFFF00"/>
      <name val="ＭＳ 明朝"/>
      <family val="1"/>
      <charset val="128"/>
    </font>
    <font>
      <sz val="48"/>
      <color theme="1"/>
      <name val="ＭＳ 明朝"/>
      <family val="1"/>
      <charset val="128"/>
    </font>
    <font>
      <sz val="8"/>
      <color theme="1"/>
      <name val="ＭＳ 明朝"/>
      <family val="1"/>
      <charset val="128"/>
    </font>
    <font>
      <sz val="6"/>
      <color theme="1"/>
      <name val="ＭＳ 明朝"/>
      <family val="1"/>
      <charset val="128"/>
    </font>
    <font>
      <sz val="34"/>
      <color theme="1"/>
      <name val="ＭＳ 明朝"/>
      <family val="1"/>
      <charset val="128"/>
    </font>
    <font>
      <sz val="12"/>
      <color theme="1"/>
      <name val="ＭＳ 明朝"/>
      <family val="1"/>
      <charset val="128"/>
    </font>
    <font>
      <sz val="14"/>
      <color theme="0"/>
      <name val="ＭＳ 明朝"/>
      <family val="1"/>
      <charset val="128"/>
    </font>
    <font>
      <sz val="14"/>
      <color theme="1"/>
      <name val="ＭＳ ゴシック"/>
      <family val="3"/>
      <charset val="128"/>
    </font>
    <font>
      <sz val="14"/>
      <color theme="1"/>
      <name val="ＭＳ Ｐ明朝"/>
      <family val="1"/>
      <charset val="128"/>
    </font>
    <font>
      <sz val="11"/>
      <name val="ＭＳ Ｐゴシック"/>
      <family val="3"/>
      <charset val="128"/>
    </font>
    <font>
      <sz val="11"/>
      <color indexed="8"/>
      <name val="ＭＳ Ｐゴシック"/>
      <family val="3"/>
      <charset val="128"/>
    </font>
    <font>
      <sz val="11"/>
      <color theme="1"/>
      <name val="游ゴシック"/>
      <family val="2"/>
      <charset val="128"/>
      <scheme val="minor"/>
    </font>
    <font>
      <b/>
      <sz val="16"/>
      <color theme="1"/>
      <name val="ＭＳ 明朝"/>
      <family val="1"/>
      <charset val="128"/>
    </font>
    <font>
      <sz val="18"/>
      <color theme="1"/>
      <name val="ＭＳ 明朝"/>
      <family val="1"/>
      <charset val="128"/>
    </font>
    <font>
      <sz val="10"/>
      <color theme="1"/>
      <name val="ＭＳ 明朝"/>
      <family val="1"/>
      <charset val="128"/>
    </font>
    <font>
      <sz val="24"/>
      <color theme="1"/>
      <name val="ＭＳ 明朝"/>
      <family val="1"/>
      <charset val="128"/>
    </font>
    <font>
      <u/>
      <sz val="14"/>
      <color theme="1"/>
      <name val="ＭＳ 明朝"/>
      <family val="1"/>
      <charset val="128"/>
    </font>
    <font>
      <sz val="32"/>
      <color theme="1"/>
      <name val="ＭＳ 明朝"/>
      <family val="1"/>
      <charset val="128"/>
    </font>
    <font>
      <sz val="9"/>
      <color theme="0"/>
      <name val="Yu Gothic UI"/>
      <family val="3"/>
      <charset val="128"/>
    </font>
    <font>
      <sz val="10"/>
      <color theme="1"/>
      <name val="Yu Gothic UI"/>
      <family val="3"/>
      <charset val="128"/>
    </font>
    <font>
      <sz val="12"/>
      <color theme="1"/>
      <name val="Yu Gothic UI"/>
      <family val="2"/>
      <charset val="128"/>
    </font>
    <font>
      <sz val="12"/>
      <color theme="1"/>
      <name val="Yu Gothic UI"/>
      <family val="3"/>
      <charset val="128"/>
    </font>
    <font>
      <sz val="12"/>
      <color theme="1"/>
      <name val="ＭＳ Ｐ明朝"/>
      <family val="1"/>
      <charset val="128"/>
    </font>
    <font>
      <sz val="13"/>
      <color theme="1"/>
      <name val="ＭＳ 明朝"/>
      <family val="1"/>
      <charset val="128"/>
    </font>
    <font>
      <sz val="18"/>
      <color theme="0"/>
      <name val="ＭＳ 明朝"/>
      <family val="1"/>
      <charset val="128"/>
    </font>
    <font>
      <sz val="16"/>
      <name val="ＭＳ 明朝"/>
      <family val="1"/>
      <charset val="128"/>
    </font>
    <font>
      <sz val="11"/>
      <color theme="1"/>
      <name val="ＭＳ Ｐ明朝"/>
      <family val="1"/>
      <charset val="128"/>
    </font>
    <font>
      <sz val="11"/>
      <color theme="1"/>
      <name val="ＭＳ 明朝"/>
      <family val="1"/>
      <charset val="128"/>
    </font>
    <font>
      <u/>
      <sz val="10"/>
      <color theme="1"/>
      <name val="ＭＳ 明朝"/>
      <family val="1"/>
      <charset val="128"/>
    </font>
    <font>
      <sz val="6"/>
      <name val="ＭＳ Ｐゴシック"/>
      <family val="3"/>
      <charset val="128"/>
    </font>
    <font>
      <sz val="9"/>
      <color theme="1"/>
      <name val="ＭＳ Ｐ明朝"/>
      <family val="1"/>
      <charset val="128"/>
    </font>
    <font>
      <sz val="6"/>
      <name val="游ゴシック"/>
      <family val="2"/>
      <charset val="128"/>
      <scheme val="minor"/>
    </font>
    <font>
      <b/>
      <sz val="16"/>
      <color theme="1"/>
      <name val="ＭＳ Ｐ明朝"/>
      <family val="1"/>
      <charset val="128"/>
    </font>
    <font>
      <sz val="26"/>
      <color theme="1"/>
      <name val="ＭＳ Ｐ明朝"/>
      <family val="1"/>
      <charset val="128"/>
    </font>
    <font>
      <sz val="16"/>
      <color theme="1"/>
      <name val="ＭＳ Ｐ明朝"/>
      <family val="1"/>
      <charset val="128"/>
    </font>
    <font>
      <sz val="18"/>
      <color theme="1"/>
      <name val="ＭＳ Ｐ明朝"/>
      <family val="1"/>
      <charset val="128"/>
    </font>
    <font>
      <sz val="12"/>
      <color indexed="81"/>
      <name val="MS P ゴシック"/>
      <family val="3"/>
      <charset val="128"/>
    </font>
    <font>
      <sz val="14"/>
      <color rgb="FFFF0000"/>
      <name val="ＭＳ Ｐ明朝"/>
      <family val="1"/>
      <charset val="128"/>
    </font>
    <font>
      <sz val="14"/>
      <name val="ＭＳ 明朝"/>
      <family val="1"/>
      <charset val="128"/>
    </font>
    <font>
      <sz val="11"/>
      <color theme="1"/>
      <name val="游ゴシック"/>
      <family val="3"/>
      <charset val="128"/>
      <scheme val="minor"/>
    </font>
    <font>
      <sz val="10"/>
      <color theme="1"/>
      <name val="游ゴシック"/>
      <family val="2"/>
      <charset val="128"/>
      <scheme val="minor"/>
    </font>
    <font>
      <sz val="6"/>
      <name val="游ゴシック"/>
      <family val="3"/>
      <charset val="128"/>
      <scheme val="minor"/>
    </font>
    <font>
      <sz val="12"/>
      <name val="ＭＳ Ｐ明朝"/>
      <family val="1"/>
      <charset val="128"/>
    </font>
    <font>
      <b/>
      <sz val="12"/>
      <name val="ＭＳ Ｐ明朝"/>
      <family val="1"/>
      <charset val="128"/>
    </font>
    <font>
      <sz val="14"/>
      <color rgb="FFFF0000"/>
      <name val="Yu Gothic UI"/>
      <family val="2"/>
      <charset val="128"/>
    </font>
    <font>
      <sz val="14"/>
      <color theme="1"/>
      <name val="Yu Gothic UI"/>
      <family val="3"/>
      <charset val="128"/>
    </font>
    <font>
      <sz val="9"/>
      <name val="ＭＳ 明朝"/>
      <family val="1"/>
      <charset val="128"/>
    </font>
    <font>
      <sz val="11"/>
      <name val="ＭＳ Ｐ明朝"/>
      <family val="1"/>
      <charset val="128"/>
    </font>
    <font>
      <sz val="14"/>
      <name val="ＭＳ Ｐ明朝"/>
      <family val="1"/>
      <charset val="128"/>
    </font>
    <font>
      <sz val="14"/>
      <name val="Yu Gothic UI"/>
      <family val="3"/>
      <charset val="128"/>
    </font>
    <font>
      <sz val="9"/>
      <color theme="1"/>
      <name val="Yu Gothic UI"/>
      <family val="2"/>
      <charset val="128"/>
    </font>
    <font>
      <sz val="12"/>
      <name val="ＭＳ 明朝"/>
      <family val="1"/>
      <charset val="128"/>
    </font>
    <font>
      <sz val="14"/>
      <color rgb="FFFF0000"/>
      <name val="Yu Gothic UI"/>
      <family val="3"/>
      <charset val="128"/>
    </font>
    <font>
      <b/>
      <sz val="8"/>
      <color theme="1"/>
      <name val="Yu Gothic UI"/>
      <family val="3"/>
      <charset val="128"/>
    </font>
    <font>
      <sz val="14"/>
      <name val="Yu Gothic UI"/>
      <family val="2"/>
      <charset val="128"/>
    </font>
    <font>
      <b/>
      <sz val="20"/>
      <color theme="1"/>
      <name val="ＭＳ Ｐ明朝"/>
      <family val="1"/>
      <charset val="128"/>
    </font>
    <font>
      <b/>
      <u/>
      <sz val="20"/>
      <color theme="1"/>
      <name val="ＭＳ Ｐ明朝"/>
      <family val="1"/>
      <charset val="128"/>
    </font>
    <font>
      <b/>
      <sz val="16"/>
      <color rgb="FFFFFF00"/>
      <name val="ＭＳ Ｐゴシック"/>
      <family val="3"/>
      <charset val="128"/>
    </font>
    <font>
      <sz val="16"/>
      <name val="ＭＳ Ｐ明朝"/>
      <family val="1"/>
      <charset val="128"/>
    </font>
    <font>
      <sz val="20"/>
      <name val="ＭＳ Ｐ明朝"/>
      <family val="1"/>
      <charset val="128"/>
    </font>
    <font>
      <sz val="36"/>
      <name val="ＭＳ Ｐ明朝"/>
      <family val="1"/>
      <charset val="128"/>
    </font>
    <font>
      <sz val="22"/>
      <color rgb="FFFFFF00"/>
      <name val="ＭＳ 明朝"/>
      <family val="1"/>
      <charset val="128"/>
    </font>
    <font>
      <sz val="20"/>
      <color theme="1"/>
      <name val="ＭＳ 明朝"/>
      <family val="1"/>
      <charset val="128"/>
    </font>
    <font>
      <sz val="20"/>
      <color theme="1"/>
      <name val="ＭＳ Ｐ明朝"/>
      <family val="1"/>
      <charset val="128"/>
    </font>
    <font>
      <sz val="6"/>
      <name val="ＭＳ 明朝"/>
      <family val="1"/>
      <charset val="128"/>
    </font>
    <font>
      <sz val="10"/>
      <name val="ＭＳ 明朝"/>
      <family val="1"/>
      <charset val="128"/>
    </font>
    <font>
      <sz val="18"/>
      <name val="ＭＳ 明朝"/>
      <family val="1"/>
      <charset val="128"/>
    </font>
    <font>
      <sz val="24"/>
      <name val="ＭＳ 明朝"/>
      <family val="1"/>
      <charset val="128"/>
    </font>
    <font>
      <b/>
      <sz val="14"/>
      <color indexed="81"/>
      <name val="MS P ゴシック"/>
      <family val="3"/>
      <charset val="128"/>
    </font>
    <font>
      <sz val="46"/>
      <color theme="1"/>
      <name val="ＭＳ Ｐ明朝"/>
      <family val="1"/>
      <charset val="128"/>
    </font>
    <font>
      <sz val="40"/>
      <color theme="1"/>
      <name val="ＭＳ Ｐ明朝"/>
      <family val="1"/>
      <charset val="128"/>
    </font>
    <font>
      <sz val="14"/>
      <color rgb="FFFF0000"/>
      <name val="ＭＳ 明朝"/>
      <family val="1"/>
      <charset val="128"/>
    </font>
    <font>
      <sz val="11"/>
      <color rgb="FF9C5700"/>
      <name val="游ゴシック"/>
      <family val="2"/>
      <charset val="128"/>
      <scheme val="minor"/>
    </font>
    <font>
      <sz val="8"/>
      <color theme="0" tint="-0.14999847407452621"/>
      <name val="ＭＳ 明朝"/>
      <family val="1"/>
      <charset val="128"/>
    </font>
    <font>
      <b/>
      <sz val="15"/>
      <color theme="3"/>
      <name val="游ゴシック"/>
      <family val="2"/>
      <charset val="128"/>
      <scheme val="minor"/>
    </font>
    <font>
      <sz val="9"/>
      <color theme="1"/>
      <name val="ＭＳ ゴシック"/>
      <family val="3"/>
      <charset val="128"/>
    </font>
    <font>
      <sz val="8"/>
      <name val="ＭＳ 明朝"/>
      <family val="1"/>
      <charset val="128"/>
    </font>
    <font>
      <b/>
      <sz val="16"/>
      <name val="ＭＳ 明朝"/>
      <family val="1"/>
      <charset val="128"/>
    </font>
    <font>
      <sz val="26"/>
      <name val="ＭＳ 明朝"/>
      <family val="1"/>
      <charset val="128"/>
    </font>
    <font>
      <sz val="13"/>
      <name val="ＭＳ 明朝"/>
      <family val="1"/>
      <charset val="128"/>
    </font>
    <font>
      <sz val="11"/>
      <name val="ＭＳ 明朝"/>
      <family val="1"/>
      <charset val="128"/>
    </font>
    <font>
      <sz val="9"/>
      <color indexed="81"/>
      <name val="MS P ゴシック"/>
      <family val="3"/>
      <charset val="128"/>
    </font>
    <font>
      <b/>
      <sz val="12"/>
      <color indexed="81"/>
      <name val="MS P ゴシック"/>
      <family val="3"/>
      <charset val="128"/>
    </font>
    <font>
      <sz val="9"/>
      <name val="ＭＳ Ｐ明朝"/>
      <family val="1"/>
      <charset val="128"/>
    </font>
    <font>
      <b/>
      <sz val="16"/>
      <name val="ＭＳ Ｐ明朝"/>
      <family val="1"/>
      <charset val="128"/>
    </font>
    <font>
      <sz val="9"/>
      <name val="Yu Gothic UI"/>
      <family val="3"/>
      <charset val="128"/>
    </font>
    <font>
      <b/>
      <sz val="9"/>
      <name val="Yu Gothic UI"/>
      <family val="3"/>
      <charset val="128"/>
    </font>
    <font>
      <u/>
      <sz val="14"/>
      <name val="ＭＳ 明朝"/>
      <family val="1"/>
      <charset val="128"/>
    </font>
    <font>
      <b/>
      <sz val="16"/>
      <color rgb="FFFFFF00"/>
      <name val="HGｺﾞｼｯｸM"/>
      <family val="3"/>
      <charset val="128"/>
    </font>
    <font>
      <sz val="14"/>
      <color theme="1"/>
      <name val="HGｺﾞｼｯｸM"/>
      <family val="3"/>
      <charset val="128"/>
    </font>
    <font>
      <sz val="22"/>
      <color theme="1"/>
      <name val="HGｺﾞｼｯｸM"/>
      <family val="3"/>
      <charset val="128"/>
    </font>
    <font>
      <b/>
      <sz val="14"/>
      <color rgb="FFFFFF00"/>
      <name val="HGｺﾞｼｯｸM"/>
      <family val="3"/>
      <charset val="128"/>
    </font>
    <font>
      <sz val="16"/>
      <color theme="1"/>
      <name val="HGｺﾞｼｯｸM"/>
      <family val="3"/>
      <charset val="128"/>
    </font>
    <font>
      <sz val="26"/>
      <color theme="1"/>
      <name val="HGｺﾞｼｯｸM"/>
      <family val="3"/>
      <charset val="128"/>
    </font>
    <font>
      <b/>
      <sz val="12"/>
      <color rgb="FFFFFF00"/>
      <name val="HGｺﾞｼｯｸM"/>
      <family val="3"/>
      <charset val="128"/>
    </font>
    <font>
      <sz val="10"/>
      <color theme="1"/>
      <name val="HGｺﾞｼｯｸM"/>
      <family val="3"/>
      <charset val="128"/>
    </font>
    <font>
      <sz val="14"/>
      <color theme="0"/>
      <name val="HGｺﾞｼｯｸM"/>
      <family val="3"/>
      <charset val="128"/>
    </font>
    <font>
      <b/>
      <sz val="14"/>
      <color theme="1"/>
      <name val="HGｺﾞｼｯｸM"/>
      <family val="3"/>
      <charset val="128"/>
    </font>
    <font>
      <b/>
      <sz val="14"/>
      <color rgb="FFFF0000"/>
      <name val="HGｺﾞｼｯｸM"/>
      <family val="3"/>
      <charset val="128"/>
    </font>
    <font>
      <b/>
      <sz val="14"/>
      <color rgb="FF0070C0"/>
      <name val="HGｺﾞｼｯｸM"/>
      <family val="3"/>
      <charset val="128"/>
    </font>
    <font>
      <b/>
      <sz val="14"/>
      <color rgb="FF00B050"/>
      <name val="HGｺﾞｼｯｸM"/>
      <family val="3"/>
      <charset val="128"/>
    </font>
    <font>
      <b/>
      <sz val="14"/>
      <color rgb="FFFFC000"/>
      <name val="HGｺﾞｼｯｸM"/>
      <family val="3"/>
      <charset val="128"/>
    </font>
    <font>
      <b/>
      <sz val="14"/>
      <color rgb="FF7030A0"/>
      <name val="HGｺﾞｼｯｸM"/>
      <family val="3"/>
      <charset val="128"/>
    </font>
    <font>
      <sz val="14"/>
      <color rgb="FFFFFF00"/>
      <name val="HGｺﾞｼｯｸM"/>
      <family val="3"/>
      <charset val="128"/>
    </font>
    <font>
      <sz val="10"/>
      <color rgb="FFFFFF00"/>
      <name val="HGｺﾞｼｯｸM"/>
      <family val="3"/>
      <charset val="128"/>
    </font>
    <font>
      <sz val="11"/>
      <color theme="1"/>
      <name val="HGｺﾞｼｯｸM"/>
      <family val="3"/>
      <charset val="128"/>
    </font>
    <font>
      <b/>
      <sz val="11"/>
      <color rgb="FFFFFF00"/>
      <name val="HGｺﾞｼｯｸM"/>
      <family val="3"/>
      <charset val="128"/>
    </font>
    <font>
      <sz val="18"/>
      <color theme="1"/>
      <name val="HGｺﾞｼｯｸM"/>
      <family val="3"/>
      <charset val="128"/>
    </font>
    <font>
      <b/>
      <sz val="24"/>
      <color rgb="FFFFFF00"/>
      <name val="HGｺﾞｼｯｸM"/>
      <family val="3"/>
      <charset val="128"/>
    </font>
    <font>
      <b/>
      <sz val="10"/>
      <color rgb="FFFFFF00"/>
      <name val="HGｺﾞｼｯｸM"/>
      <family val="3"/>
      <charset val="128"/>
    </font>
    <font>
      <sz val="20"/>
      <name val="HGｺﾞｼｯｸM"/>
      <family val="3"/>
      <charset val="128"/>
    </font>
    <font>
      <sz val="12"/>
      <name val="HGｺﾞｼｯｸM"/>
      <family val="3"/>
      <charset val="128"/>
    </font>
    <font>
      <b/>
      <sz val="16"/>
      <name val="Yu Gothic UI"/>
      <family val="3"/>
      <charset val="128"/>
    </font>
    <font>
      <sz val="14"/>
      <color theme="4"/>
      <name val="ＭＳ 明朝"/>
      <family val="1"/>
      <charset val="128"/>
    </font>
    <font>
      <sz val="14"/>
      <color rgb="FF0000CC"/>
      <name val="Yu Gothic UI"/>
      <family val="3"/>
      <charset val="128"/>
    </font>
    <font>
      <b/>
      <sz val="9"/>
      <color indexed="81"/>
      <name val="MS P ゴシック"/>
      <family val="3"/>
      <charset val="128"/>
    </font>
    <font>
      <sz val="14"/>
      <color rgb="FFFFFF00"/>
      <name val="Segoe UI Symbol"/>
      <family val="3"/>
    </font>
    <font>
      <b/>
      <sz val="18"/>
      <color rgb="FFFFFF00"/>
      <name val="ＭＳ Ｐ明朝"/>
      <family val="1"/>
      <charset val="128"/>
    </font>
    <font>
      <b/>
      <sz val="14"/>
      <color rgb="FFFFFF00"/>
      <name val="ＭＳ Ｐ明朝"/>
      <family val="1"/>
      <charset val="128"/>
    </font>
    <font>
      <b/>
      <sz val="11"/>
      <color rgb="FFFFFF00"/>
      <name val="ＭＳ Ｐ明朝"/>
      <family val="1"/>
      <charset val="128"/>
    </font>
    <font>
      <b/>
      <sz val="14"/>
      <color theme="1"/>
      <name val="ＭＳ Ｐ明朝"/>
      <family val="1"/>
      <charset val="128"/>
    </font>
    <font>
      <sz val="24"/>
      <color theme="1"/>
      <name val="ＭＳ Ｐ明朝"/>
      <family val="1"/>
      <charset val="128"/>
    </font>
    <font>
      <u/>
      <sz val="14"/>
      <color theme="1"/>
      <name val="ＭＳ Ｐ明朝"/>
      <family val="1"/>
      <charset val="128"/>
    </font>
    <font>
      <b/>
      <sz val="12"/>
      <color theme="1"/>
      <name val="ＭＳ Ｐ明朝"/>
      <family val="1"/>
      <charset val="128"/>
    </font>
    <font>
      <sz val="10"/>
      <color theme="1"/>
      <name val="ＭＳ Ｐ明朝"/>
      <family val="1"/>
      <charset val="128"/>
    </font>
    <font>
      <u/>
      <sz val="11"/>
      <color theme="1"/>
      <name val="ＭＳ Ｐ明朝"/>
      <family val="1"/>
      <charset val="128"/>
    </font>
    <font>
      <b/>
      <sz val="11"/>
      <color theme="1"/>
      <name val="ＭＳ Ｐ明朝"/>
      <family val="1"/>
      <charset val="128"/>
    </font>
    <font>
      <b/>
      <strike/>
      <sz val="11"/>
      <color rgb="FFFFFF00"/>
      <name val="ＭＳ Ｐ明朝"/>
      <family val="1"/>
      <charset val="128"/>
    </font>
    <font>
      <b/>
      <sz val="20"/>
      <name val="ＭＳ Ｐ明朝"/>
      <family val="1"/>
      <charset val="128"/>
    </font>
    <font>
      <u/>
      <sz val="14"/>
      <name val="Yu Gothic UI"/>
      <family val="2"/>
      <charset val="128"/>
    </font>
    <font>
      <sz val="11"/>
      <name val="Yu Gothic UI"/>
      <family val="3"/>
      <charset val="128"/>
    </font>
  </fonts>
  <fills count="21">
    <fill>
      <patternFill patternType="none"/>
    </fill>
    <fill>
      <patternFill patternType="gray125"/>
    </fill>
    <fill>
      <patternFill patternType="solid">
        <fgColor rgb="FF99CCFF"/>
        <bgColor indexed="64"/>
      </patternFill>
    </fill>
    <fill>
      <patternFill patternType="solid">
        <fgColor rgb="FFDDDDDD"/>
        <bgColor indexed="64"/>
      </patternFill>
    </fill>
    <fill>
      <patternFill patternType="solid">
        <fgColor rgb="FFCCFFFF"/>
        <bgColor indexed="64"/>
      </patternFill>
    </fill>
    <fill>
      <patternFill patternType="solid">
        <fgColor rgb="FFEAEAEA"/>
        <bgColor indexed="64"/>
      </patternFill>
    </fill>
    <fill>
      <patternFill patternType="solid">
        <fgColor rgb="FF333399"/>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66CCFF"/>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0F3FA"/>
        <bgColor indexed="64"/>
      </patternFill>
    </fill>
    <fill>
      <patternFill patternType="solid">
        <fgColor rgb="FFFFFFFF"/>
        <bgColor indexed="64"/>
      </patternFill>
    </fill>
    <fill>
      <patternFill patternType="solid">
        <fgColor rgb="FF5F5F5F"/>
        <bgColor indexed="64"/>
      </patternFill>
    </fill>
    <fill>
      <patternFill patternType="solid">
        <fgColor rgb="FFD9D9D9"/>
        <bgColor indexed="64"/>
      </patternFill>
    </fill>
    <fill>
      <patternFill patternType="solid">
        <fgColor theme="0" tint="-0.34998626667073579"/>
        <bgColor indexed="64"/>
      </patternFill>
    </fill>
  </fills>
  <borders count="274">
    <border>
      <left/>
      <right/>
      <top/>
      <bottom/>
      <diagonal/>
    </border>
    <border>
      <left style="thick">
        <color rgb="FFFF0066"/>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1"/>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auto="1"/>
      </right>
      <top/>
      <bottom style="thin">
        <color theme="0"/>
      </bottom>
      <diagonal/>
    </border>
    <border>
      <left/>
      <right style="thin">
        <color auto="1"/>
      </right>
      <top style="thin">
        <color theme="0"/>
      </top>
      <bottom style="thin">
        <color theme="0"/>
      </bottom>
      <diagonal/>
    </border>
    <border>
      <left/>
      <right style="thin">
        <color auto="1"/>
      </right>
      <top style="thin">
        <color theme="0"/>
      </top>
      <bottom/>
      <diagonal/>
    </border>
    <border>
      <left style="thin">
        <color theme="0"/>
      </left>
      <right style="thin">
        <color theme="0"/>
      </right>
      <top style="thin">
        <color theme="0"/>
      </top>
      <bottom/>
      <diagonal/>
    </border>
    <border>
      <left/>
      <right/>
      <top/>
      <bottom style="dotted">
        <color auto="1"/>
      </bottom>
      <diagonal/>
    </border>
    <border>
      <left/>
      <right style="thin">
        <color theme="0"/>
      </right>
      <top/>
      <bottom/>
      <diagonal/>
    </border>
    <border>
      <left/>
      <right style="thin">
        <color theme="0"/>
      </right>
      <top/>
      <bottom style="thin">
        <color theme="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right/>
      <top/>
      <bottom style="double">
        <color auto="1"/>
      </bottom>
      <diagonal/>
    </border>
    <border>
      <left/>
      <right style="thin">
        <color auto="1"/>
      </right>
      <top/>
      <bottom style="double">
        <color auto="1"/>
      </bottom>
      <diagonal/>
    </border>
    <border>
      <left/>
      <right style="thin">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auto="1"/>
      </bottom>
      <diagonal/>
    </border>
    <border>
      <left/>
      <right style="thin">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style="double">
        <color auto="1"/>
      </top>
      <bottom style="thin">
        <color indexed="64"/>
      </bottom>
      <diagonal/>
    </border>
    <border diagonalUp="1">
      <left style="thin">
        <color auto="1"/>
      </left>
      <right/>
      <top style="thin">
        <color auto="1"/>
      </top>
      <bottom style="thin">
        <color auto="1"/>
      </bottom>
      <diagonal style="hair">
        <color theme="0" tint="-0.24994659260841701"/>
      </diagonal>
    </border>
    <border diagonalUp="1">
      <left/>
      <right style="thin">
        <color auto="1"/>
      </right>
      <top style="thin">
        <color auto="1"/>
      </top>
      <bottom style="thin">
        <color auto="1"/>
      </bottom>
      <diagonal style="hair">
        <color theme="0" tint="-0.24994659260841701"/>
      </diagonal>
    </border>
    <border>
      <left style="thin">
        <color auto="1"/>
      </left>
      <right style="thin">
        <color auto="1"/>
      </right>
      <top style="thin">
        <color auto="1"/>
      </top>
      <bottom style="double">
        <color indexed="64"/>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theme="0"/>
      </left>
      <right style="thin">
        <color theme="0"/>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auto="1"/>
      </right>
      <top style="double">
        <color indexed="64"/>
      </top>
      <bottom style="hair">
        <color indexed="64"/>
      </bottom>
      <diagonal/>
    </border>
    <border>
      <left style="thin">
        <color theme="0"/>
      </left>
      <right style="thin">
        <color auto="1"/>
      </right>
      <top style="thin">
        <color theme="0"/>
      </top>
      <bottom style="thin">
        <color theme="0" tint="-4.9989318521683403E-2"/>
      </bottom>
      <diagonal/>
    </border>
    <border>
      <left/>
      <right/>
      <top style="dotted">
        <color auto="1"/>
      </top>
      <bottom style="dotted">
        <color auto="1"/>
      </bottom>
      <diagonal/>
    </border>
    <border>
      <left style="thin">
        <color auto="1"/>
      </left>
      <right/>
      <top style="medium">
        <color indexed="64"/>
      </top>
      <bottom style="double">
        <color auto="1"/>
      </bottom>
      <diagonal/>
    </border>
    <border>
      <left/>
      <right style="medium">
        <color indexed="64"/>
      </right>
      <top/>
      <bottom style="thin">
        <color auto="1"/>
      </bottom>
      <diagonal/>
    </border>
    <border>
      <left style="thin">
        <color auto="1"/>
      </left>
      <right style="thin">
        <color auto="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auto="1"/>
      </left>
      <right/>
      <top/>
      <bottom style="double">
        <color auto="1"/>
      </bottom>
      <diagonal/>
    </border>
    <border>
      <left/>
      <right/>
      <top style="dotted">
        <color auto="1"/>
      </top>
      <bottom style="thin">
        <color indexed="64"/>
      </bottom>
      <diagonal/>
    </border>
    <border>
      <left/>
      <right style="medium">
        <color indexed="64"/>
      </right>
      <top style="double">
        <color indexed="64"/>
      </top>
      <bottom style="medium">
        <color indexed="64"/>
      </bottom>
      <diagonal/>
    </border>
    <border>
      <left style="thin">
        <color auto="1"/>
      </left>
      <right style="thin">
        <color auto="1"/>
      </right>
      <top style="double">
        <color auto="1"/>
      </top>
      <bottom style="thin">
        <color auto="1"/>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auto="1"/>
      </left>
      <right style="thin">
        <color auto="1"/>
      </right>
      <top style="double">
        <color indexed="64"/>
      </top>
      <bottom style="medium">
        <color indexed="64"/>
      </bottom>
      <diagonal/>
    </border>
    <border>
      <left/>
      <right/>
      <top style="double">
        <color auto="1"/>
      </top>
      <bottom style="medium">
        <color indexed="64"/>
      </bottom>
      <diagonal/>
    </border>
    <border>
      <left style="dashed">
        <color indexed="64"/>
      </left>
      <right style="thin">
        <color auto="1"/>
      </right>
      <top style="thin">
        <color auto="1"/>
      </top>
      <bottom style="double">
        <color indexed="64"/>
      </bottom>
      <diagonal/>
    </border>
    <border>
      <left style="dashed">
        <color indexed="64"/>
      </left>
      <right style="thin">
        <color auto="1"/>
      </right>
      <top style="thin">
        <color auto="1"/>
      </top>
      <bottom style="thin">
        <color auto="1"/>
      </bottom>
      <diagonal/>
    </border>
    <border>
      <left/>
      <right style="medium">
        <color indexed="64"/>
      </right>
      <top/>
      <bottom/>
      <diagonal/>
    </border>
    <border>
      <left style="medium">
        <color indexed="64"/>
      </left>
      <right style="thin">
        <color indexed="64"/>
      </right>
      <top/>
      <bottom/>
      <diagonal/>
    </border>
    <border>
      <left style="dashed">
        <color indexed="64"/>
      </left>
      <right style="thin">
        <color auto="1"/>
      </right>
      <top/>
      <bottom/>
      <diagonal/>
    </border>
    <border>
      <left style="dashed">
        <color indexed="64"/>
      </left>
      <right style="thin">
        <color auto="1"/>
      </right>
      <top/>
      <bottom style="medium">
        <color indexed="64"/>
      </bottom>
      <diagonal/>
    </border>
    <border>
      <left style="dashed">
        <color indexed="64"/>
      </left>
      <right style="thin">
        <color auto="1"/>
      </right>
      <top style="medium">
        <color indexed="64"/>
      </top>
      <bottom/>
      <diagonal/>
    </border>
    <border>
      <left/>
      <right style="thin">
        <color auto="1"/>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bottom style="thin">
        <color theme="0"/>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medium">
        <color theme="1" tint="0.24994659260841701"/>
      </left>
      <right style="medium">
        <color theme="1" tint="0.24994659260841701"/>
      </right>
      <top style="medium">
        <color theme="1" tint="0.24994659260841701"/>
      </top>
      <bottom style="thin">
        <color auto="1"/>
      </bottom>
      <diagonal/>
    </border>
    <border>
      <left style="medium">
        <color theme="1" tint="0.24994659260841701"/>
      </left>
      <right/>
      <top style="medium">
        <color theme="1" tint="0.24994659260841701"/>
      </top>
      <bottom style="thin">
        <color auto="1"/>
      </bottom>
      <diagonal/>
    </border>
    <border>
      <left style="medium">
        <color theme="1" tint="0.24994659260841701"/>
      </left>
      <right style="thin">
        <color auto="1"/>
      </right>
      <top style="medium">
        <color theme="1" tint="0.24994659260841701"/>
      </top>
      <bottom style="thin">
        <color auto="1"/>
      </bottom>
      <diagonal/>
    </border>
    <border>
      <left style="thin">
        <color auto="1"/>
      </left>
      <right style="medium">
        <color theme="1" tint="0.24994659260841701"/>
      </right>
      <top style="medium">
        <color theme="1" tint="0.24994659260841701"/>
      </top>
      <bottom style="thin">
        <color auto="1"/>
      </bottom>
      <diagonal/>
    </border>
    <border>
      <left style="thin">
        <color auto="1"/>
      </left>
      <right style="thin">
        <color auto="1"/>
      </right>
      <top style="medium">
        <color theme="1" tint="0.24994659260841701"/>
      </top>
      <bottom style="thin">
        <color auto="1"/>
      </bottom>
      <diagonal/>
    </border>
    <border>
      <left style="thin">
        <color auto="1"/>
      </left>
      <right/>
      <top style="medium">
        <color theme="1" tint="0.24994659260841701"/>
      </top>
      <bottom style="thin">
        <color auto="1"/>
      </bottom>
      <diagonal/>
    </border>
    <border>
      <left style="medium">
        <color theme="1" tint="0.24994659260841701"/>
      </left>
      <right style="medium">
        <color theme="1" tint="0.24994659260841701"/>
      </right>
      <top style="thin">
        <color auto="1"/>
      </top>
      <bottom style="thin">
        <color auto="1"/>
      </bottom>
      <diagonal/>
    </border>
    <border>
      <left style="medium">
        <color theme="1" tint="0.24994659260841701"/>
      </left>
      <right/>
      <top style="thin">
        <color auto="1"/>
      </top>
      <bottom style="thin">
        <color auto="1"/>
      </bottom>
      <diagonal/>
    </border>
    <border>
      <left style="medium">
        <color theme="1" tint="0.24994659260841701"/>
      </left>
      <right style="thin">
        <color auto="1"/>
      </right>
      <top style="thin">
        <color auto="1"/>
      </top>
      <bottom style="thin">
        <color auto="1"/>
      </bottom>
      <diagonal/>
    </border>
    <border>
      <left style="thin">
        <color auto="1"/>
      </left>
      <right style="medium">
        <color theme="1" tint="0.24994659260841701"/>
      </right>
      <top style="thin">
        <color auto="1"/>
      </top>
      <bottom style="thin">
        <color auto="1"/>
      </bottom>
      <diagonal/>
    </border>
    <border diagonalUp="1">
      <left style="thin">
        <color auto="1"/>
      </left>
      <right/>
      <top style="thin">
        <color auto="1"/>
      </top>
      <bottom style="double">
        <color indexed="64"/>
      </bottom>
      <diagonal style="hair">
        <color theme="0" tint="-0.24994659260841701"/>
      </diagonal>
    </border>
    <border diagonalUp="1">
      <left/>
      <right/>
      <top style="thin">
        <color auto="1"/>
      </top>
      <bottom style="double">
        <color indexed="64"/>
      </bottom>
      <diagonal style="hair">
        <color theme="0" tint="-0.24994659260841701"/>
      </diagonal>
    </border>
    <border diagonalUp="1">
      <left/>
      <right style="thin">
        <color auto="1"/>
      </right>
      <top style="thin">
        <color auto="1"/>
      </top>
      <bottom style="double">
        <color indexed="64"/>
      </bottom>
      <diagonal style="hair">
        <color theme="0" tint="-0.24994659260841701"/>
      </diagonal>
    </border>
    <border>
      <left style="thin">
        <color indexed="64"/>
      </left>
      <right style="thin">
        <color auto="1"/>
      </right>
      <top style="double">
        <color auto="1"/>
      </top>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medium">
        <color theme="1" tint="0.24994659260841701"/>
      </left>
      <right style="medium">
        <color theme="1" tint="0.24994659260841701"/>
      </right>
      <top style="thin">
        <color auto="1"/>
      </top>
      <bottom style="thin">
        <color theme="1" tint="0.24994659260841701"/>
      </bottom>
      <diagonal/>
    </border>
    <border>
      <left style="medium">
        <color theme="1" tint="0.24994659260841701"/>
      </left>
      <right/>
      <top style="thin">
        <color auto="1"/>
      </top>
      <bottom style="thin">
        <color theme="1" tint="0.24994659260841701"/>
      </bottom>
      <diagonal/>
    </border>
    <border>
      <left style="thin">
        <color auto="1"/>
      </left>
      <right style="thin">
        <color auto="1"/>
      </right>
      <top style="thin">
        <color auto="1"/>
      </top>
      <bottom style="thin">
        <color theme="1" tint="0.24994659260841701"/>
      </bottom>
      <diagonal/>
    </border>
    <border>
      <left style="thin">
        <color auto="1"/>
      </left>
      <right/>
      <top style="thin">
        <color auto="1"/>
      </top>
      <bottom style="thin">
        <color theme="1" tint="0.24994659260841701"/>
      </bottom>
      <diagonal/>
    </border>
    <border>
      <left style="medium">
        <color theme="1" tint="0.24994659260841701"/>
      </left>
      <right style="medium">
        <color theme="1" tint="0.24994659260841701"/>
      </right>
      <top style="thin">
        <color theme="1" tint="0.24994659260841701"/>
      </top>
      <bottom style="thin">
        <color theme="1" tint="0.24994659260841701"/>
      </bottom>
      <diagonal/>
    </border>
    <border>
      <left style="medium">
        <color theme="1" tint="0.24994659260841701"/>
      </left>
      <right/>
      <top style="thin">
        <color theme="1" tint="0.24994659260841701"/>
      </top>
      <bottom style="thin">
        <color theme="1" tint="0.24994659260841701"/>
      </bottom>
      <diagonal/>
    </border>
    <border>
      <left style="thin">
        <color auto="1"/>
      </left>
      <right style="thin">
        <color auto="1"/>
      </right>
      <top style="thin">
        <color theme="1" tint="0.24994659260841701"/>
      </top>
      <bottom style="thin">
        <color theme="1" tint="0.24994659260841701"/>
      </bottom>
      <diagonal/>
    </border>
    <border>
      <left style="thin">
        <color auto="1"/>
      </left>
      <right/>
      <top style="thin">
        <color theme="1" tint="0.24994659260841701"/>
      </top>
      <bottom style="thin">
        <color theme="1" tint="0.24994659260841701"/>
      </bottom>
      <diagonal/>
    </border>
    <border>
      <left style="medium">
        <color theme="1" tint="0.24994659260841701"/>
      </left>
      <right style="medium">
        <color theme="1" tint="0.24994659260841701"/>
      </right>
      <top style="thin">
        <color theme="1" tint="0.24994659260841701"/>
      </top>
      <bottom style="thin">
        <color auto="1"/>
      </bottom>
      <diagonal/>
    </border>
    <border>
      <left style="medium">
        <color theme="1" tint="0.24994659260841701"/>
      </left>
      <right/>
      <top style="thin">
        <color theme="1" tint="0.24994659260841701"/>
      </top>
      <bottom style="thin">
        <color auto="1"/>
      </bottom>
      <diagonal/>
    </border>
    <border>
      <left style="thin">
        <color auto="1"/>
      </left>
      <right style="thin">
        <color auto="1"/>
      </right>
      <top style="thin">
        <color theme="1" tint="0.24994659260841701"/>
      </top>
      <bottom style="thin">
        <color auto="1"/>
      </bottom>
      <diagonal/>
    </border>
    <border>
      <left style="thin">
        <color auto="1"/>
      </left>
      <right/>
      <top style="thin">
        <color theme="1" tint="0.24994659260841701"/>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diagonal/>
    </border>
    <border>
      <left style="thin">
        <color auto="1"/>
      </left>
      <right style="medium">
        <color indexed="64"/>
      </right>
      <top/>
      <bottom style="thin">
        <color auto="1"/>
      </bottom>
      <diagonal/>
    </border>
    <border diagonalUp="1">
      <left style="thin">
        <color auto="1"/>
      </left>
      <right style="thin">
        <color indexed="64"/>
      </right>
      <top style="thin">
        <color auto="1"/>
      </top>
      <bottom style="thin">
        <color auto="1"/>
      </bottom>
      <diagonal style="thin">
        <color auto="1"/>
      </diagonal>
    </border>
    <border diagonalUp="1">
      <left style="thin">
        <color auto="1"/>
      </left>
      <right style="thin">
        <color indexed="64"/>
      </right>
      <top style="thin">
        <color auto="1"/>
      </top>
      <bottom style="double">
        <color auto="1"/>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bottom style="thin">
        <color auto="1"/>
      </bottom>
      <diagonal/>
    </border>
    <border>
      <left/>
      <right style="medium">
        <color theme="1" tint="0.24994659260841701"/>
      </right>
      <top/>
      <bottom style="thin">
        <color auto="1"/>
      </bottom>
      <diagonal/>
    </border>
    <border>
      <left/>
      <right style="medium">
        <color theme="1" tint="0.24994659260841701"/>
      </right>
      <top style="thin">
        <color auto="1"/>
      </top>
      <bottom/>
      <diagonal/>
    </border>
    <border>
      <left style="medium">
        <color theme="1" tint="0.24994659260841701"/>
      </left>
      <right style="thin">
        <color indexed="64"/>
      </right>
      <top style="thin">
        <color auto="1"/>
      </top>
      <bottom/>
      <diagonal/>
    </border>
    <border>
      <left style="medium">
        <color theme="1" tint="0.24994659260841701"/>
      </left>
      <right style="thin">
        <color indexed="64"/>
      </right>
      <top/>
      <bottom style="thin">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0"/>
      </left>
      <right/>
      <top/>
      <bottom/>
      <diagonal/>
    </border>
    <border>
      <left style="thin">
        <color theme="0"/>
      </left>
      <right style="thin">
        <color auto="1"/>
      </right>
      <top style="thin">
        <color theme="0" tint="-4.9989318521683403E-2"/>
      </top>
      <bottom style="thin">
        <color theme="0"/>
      </bottom>
      <diagonal/>
    </border>
    <border>
      <left style="thin">
        <color indexed="64"/>
      </left>
      <right/>
      <top style="thin">
        <color indexed="64"/>
      </top>
      <bottom style="thin">
        <color theme="1"/>
      </bottom>
      <diagonal/>
    </border>
    <border>
      <left style="medium">
        <color auto="1"/>
      </left>
      <right style="thin">
        <color indexed="64"/>
      </right>
      <top style="medium">
        <color auto="1"/>
      </top>
      <bottom/>
      <diagonal/>
    </border>
    <border>
      <left style="thin">
        <color indexed="64"/>
      </left>
      <right/>
      <top style="medium">
        <color auto="1"/>
      </top>
      <bottom style="hair">
        <color indexed="64"/>
      </bottom>
      <diagonal/>
    </border>
    <border>
      <left/>
      <right/>
      <top style="medium">
        <color auto="1"/>
      </top>
      <bottom style="hair">
        <color indexed="64"/>
      </bottom>
      <diagonal/>
    </border>
    <border>
      <left/>
      <right style="hair">
        <color auto="1"/>
      </right>
      <top style="medium">
        <color auto="1"/>
      </top>
      <bottom style="hair">
        <color indexed="64"/>
      </bottom>
      <diagonal/>
    </border>
    <border>
      <left style="hair">
        <color auto="1"/>
      </left>
      <right style="thin">
        <color indexed="64"/>
      </right>
      <top style="medium">
        <color auto="1"/>
      </top>
      <bottom/>
      <diagonal/>
    </border>
    <border>
      <left style="medium">
        <color indexed="64"/>
      </left>
      <right style="medium">
        <color auto="1"/>
      </right>
      <top/>
      <bottom/>
      <diagonal/>
    </border>
    <border>
      <left style="medium">
        <color auto="1"/>
      </left>
      <right style="thin">
        <color indexed="64"/>
      </right>
      <top/>
      <bottom style="double">
        <color indexed="64"/>
      </bottom>
      <diagonal/>
    </border>
    <border>
      <left style="thin">
        <color indexed="64"/>
      </left>
      <right style="hair">
        <color auto="1"/>
      </right>
      <top/>
      <bottom style="double">
        <color indexed="64"/>
      </bottom>
      <diagonal/>
    </border>
    <border>
      <left style="hair">
        <color auto="1"/>
      </left>
      <right style="hair">
        <color auto="1"/>
      </right>
      <top/>
      <bottom style="double">
        <color indexed="64"/>
      </bottom>
      <diagonal/>
    </border>
    <border>
      <left style="hair">
        <color auto="1"/>
      </left>
      <right style="thin">
        <color indexed="64"/>
      </right>
      <top/>
      <bottom style="double">
        <color indexed="64"/>
      </bottom>
      <diagonal/>
    </border>
    <border>
      <left/>
      <right style="medium">
        <color indexed="64"/>
      </right>
      <top/>
      <bottom style="double">
        <color indexed="64"/>
      </bottom>
      <diagonal/>
    </border>
    <border>
      <left style="medium">
        <color auto="1"/>
      </left>
      <right style="hair">
        <color auto="1"/>
      </right>
      <top style="medium">
        <color auto="1"/>
      </top>
      <bottom style="double">
        <color indexed="64"/>
      </bottom>
      <diagonal/>
    </border>
    <border>
      <left style="hair">
        <color auto="1"/>
      </left>
      <right style="medium">
        <color auto="1"/>
      </right>
      <top style="medium">
        <color auto="1"/>
      </top>
      <bottom style="double">
        <color indexed="64"/>
      </bottom>
      <diagonal/>
    </border>
    <border>
      <left style="medium">
        <color auto="1"/>
      </left>
      <right style="thin">
        <color indexed="64"/>
      </right>
      <top style="double">
        <color indexed="64"/>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right style="thin">
        <color indexed="64"/>
      </right>
      <top style="double">
        <color indexed="64"/>
      </top>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style="thin">
        <color indexed="64"/>
      </left>
      <right/>
      <top style="double">
        <color indexed="64"/>
      </top>
      <bottom style="medium">
        <color indexed="64"/>
      </bottom>
      <diagonal/>
    </border>
    <border>
      <left/>
      <right style="hair">
        <color auto="1"/>
      </right>
      <top/>
      <bottom style="hair">
        <color indexed="64"/>
      </bottom>
      <diagonal/>
    </border>
    <border>
      <left style="hair">
        <color auto="1"/>
      </left>
      <right style="thin">
        <color indexed="64"/>
      </right>
      <top/>
      <bottom/>
      <diagonal/>
    </border>
    <border>
      <left style="medium">
        <color auto="1"/>
      </left>
      <right style="hair">
        <color auto="1"/>
      </right>
      <top/>
      <bottom style="medium">
        <color indexed="64"/>
      </bottom>
      <diagonal/>
    </border>
    <border>
      <left style="hair">
        <color auto="1"/>
      </left>
      <right style="medium">
        <color auto="1"/>
      </right>
      <top/>
      <bottom style="medium">
        <color auto="1"/>
      </bottom>
      <diagonal/>
    </border>
    <border>
      <left style="medium">
        <color auto="1"/>
      </left>
      <right style="hair">
        <color auto="1"/>
      </right>
      <top/>
      <bottom/>
      <diagonal/>
    </border>
    <border>
      <left style="hair">
        <color auto="1"/>
      </left>
      <right style="medium">
        <color auto="1"/>
      </right>
      <top/>
      <bottom/>
      <diagonal/>
    </border>
    <border>
      <left style="medium">
        <color indexed="64"/>
      </left>
      <right/>
      <top style="double">
        <color indexed="64"/>
      </top>
      <bottom/>
      <diagonal/>
    </border>
    <border>
      <left style="thin">
        <color indexed="64"/>
      </left>
      <right style="thin">
        <color auto="1"/>
      </right>
      <top style="double">
        <color indexed="64"/>
      </top>
      <bottom style="double">
        <color indexed="64"/>
      </bottom>
      <diagonal/>
    </border>
    <border>
      <left style="hair">
        <color auto="1"/>
      </left>
      <right style="double">
        <color auto="1"/>
      </right>
      <top style="medium">
        <color auto="1"/>
      </top>
      <bottom/>
      <diagonal/>
    </border>
    <border>
      <left style="double">
        <color auto="1"/>
      </left>
      <right style="medium">
        <color indexed="64"/>
      </right>
      <top style="medium">
        <color indexed="64"/>
      </top>
      <bottom/>
      <diagonal/>
    </border>
    <border>
      <left style="hair">
        <color auto="1"/>
      </left>
      <right style="double">
        <color auto="1"/>
      </right>
      <top/>
      <bottom style="double">
        <color indexed="64"/>
      </bottom>
      <diagonal/>
    </border>
    <border>
      <left style="double">
        <color auto="1"/>
      </left>
      <right style="medium">
        <color indexed="64"/>
      </right>
      <top/>
      <bottom style="double">
        <color indexed="64"/>
      </bottom>
      <diagonal/>
    </border>
    <border>
      <left style="double">
        <color auto="1"/>
      </left>
      <right style="medium">
        <color indexed="64"/>
      </right>
      <top style="double">
        <color indexed="64"/>
      </top>
      <bottom/>
      <diagonal/>
    </border>
    <border>
      <left style="medium">
        <color auto="1"/>
      </left>
      <right style="hair">
        <color auto="1"/>
      </right>
      <top style="double">
        <color indexed="64"/>
      </top>
      <bottom/>
      <diagonal/>
    </border>
    <border>
      <left style="double">
        <color auto="1"/>
      </left>
      <right style="medium">
        <color indexed="64"/>
      </right>
      <top/>
      <bottom/>
      <diagonal/>
    </border>
    <border>
      <left style="medium">
        <color auto="1"/>
      </left>
      <right style="hair">
        <color auto="1"/>
      </right>
      <top/>
      <bottom style="thin">
        <color indexed="64"/>
      </bottom>
      <diagonal/>
    </border>
    <border>
      <left style="hair">
        <color auto="1"/>
      </left>
      <right style="medium">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double">
        <color auto="1"/>
      </right>
      <top style="hair">
        <color auto="1"/>
      </top>
      <bottom style="thin">
        <color indexed="64"/>
      </bottom>
      <diagonal/>
    </border>
    <border>
      <left style="double">
        <color auto="1"/>
      </left>
      <right style="medium">
        <color indexed="64"/>
      </right>
      <top/>
      <bottom style="thin">
        <color auto="1"/>
      </bottom>
      <diagonal/>
    </border>
    <border>
      <left/>
      <right style="hair">
        <color auto="1"/>
      </right>
      <top style="thin">
        <color indexed="64"/>
      </top>
      <bottom style="medium">
        <color auto="1"/>
      </bottom>
      <diagonal/>
    </border>
    <border>
      <left style="double">
        <color auto="1"/>
      </left>
      <right style="medium">
        <color indexed="64"/>
      </right>
      <top/>
      <bottom style="medium">
        <color indexed="64"/>
      </bottom>
      <diagonal/>
    </border>
    <border>
      <left style="double">
        <color auto="1"/>
      </left>
      <right/>
      <top style="medium">
        <color indexed="64"/>
      </top>
      <bottom/>
      <diagonal/>
    </border>
    <border>
      <left style="double">
        <color auto="1"/>
      </left>
      <right/>
      <top/>
      <bottom style="double">
        <color indexed="64"/>
      </bottom>
      <diagonal/>
    </border>
    <border>
      <left style="thin">
        <color indexed="64"/>
      </left>
      <right style="medium">
        <color indexed="64"/>
      </right>
      <top style="hair">
        <color indexed="64"/>
      </top>
      <bottom/>
      <diagonal/>
    </border>
    <border diagonalUp="1">
      <left style="thin">
        <color auto="1"/>
      </left>
      <right/>
      <top style="double">
        <color indexed="64"/>
      </top>
      <bottom style="thin">
        <color indexed="64"/>
      </bottom>
      <diagonal style="hair">
        <color theme="0" tint="-0.24994659260841701"/>
      </diagonal>
    </border>
    <border diagonalUp="1">
      <left/>
      <right style="thin">
        <color auto="1"/>
      </right>
      <top style="double">
        <color indexed="64"/>
      </top>
      <bottom style="thin">
        <color indexed="64"/>
      </bottom>
      <diagonal style="hair">
        <color theme="0" tint="-0.24994659260841701"/>
      </diagonal>
    </border>
    <border>
      <left/>
      <right style="double">
        <color indexed="64"/>
      </right>
      <top style="double">
        <color indexed="64"/>
      </top>
      <bottom style="double">
        <color indexed="64"/>
      </bottom>
      <diagonal/>
    </border>
    <border diagonalUp="1">
      <left style="thin">
        <color auto="1"/>
      </left>
      <right/>
      <top style="double">
        <color indexed="64"/>
      </top>
      <bottom/>
      <diagonal style="hair">
        <color theme="0" tint="-0.24994659260841701"/>
      </diagonal>
    </border>
    <border diagonalUp="1">
      <left/>
      <right style="thin">
        <color auto="1"/>
      </right>
      <top style="double">
        <color indexed="64"/>
      </top>
      <bottom/>
      <diagonal style="hair">
        <color theme="0" tint="-0.24994659260841701"/>
      </diagonal>
    </border>
    <border diagonalUp="1">
      <left style="thin">
        <color auto="1"/>
      </left>
      <right/>
      <top style="thin">
        <color auto="1"/>
      </top>
      <bottom style="hair">
        <color auto="1"/>
      </bottom>
      <diagonal style="hair">
        <color theme="0" tint="-0.24994659260841701"/>
      </diagonal>
    </border>
    <border diagonalUp="1">
      <left/>
      <right style="thin">
        <color auto="1"/>
      </right>
      <top style="thin">
        <color auto="1"/>
      </top>
      <bottom style="hair">
        <color auto="1"/>
      </bottom>
      <diagonal style="hair">
        <color theme="0" tint="-0.24994659260841701"/>
      </diagonal>
    </border>
    <border diagonalUp="1">
      <left style="thin">
        <color auto="1"/>
      </left>
      <right/>
      <top style="thin">
        <color auto="1"/>
      </top>
      <bottom style="thin">
        <color auto="1"/>
      </bottom>
      <diagonal style="thin">
        <color theme="0" tint="-0.24994659260841701"/>
      </diagonal>
    </border>
    <border diagonalUp="1">
      <left/>
      <right style="thin">
        <color auto="1"/>
      </right>
      <top style="thin">
        <color auto="1"/>
      </top>
      <bottom style="thin">
        <color auto="1"/>
      </bottom>
      <diagonal style="thin">
        <color theme="0" tint="-0.24994659260841701"/>
      </diagonal>
    </border>
    <border diagonalUp="1">
      <left style="thin">
        <color auto="1"/>
      </left>
      <right/>
      <top style="thin">
        <color auto="1"/>
      </top>
      <bottom style="double">
        <color indexed="64"/>
      </bottom>
      <diagonal style="thin">
        <color theme="0" tint="-0.24994659260841701"/>
      </diagonal>
    </border>
    <border diagonalUp="1">
      <left/>
      <right style="thin">
        <color auto="1"/>
      </right>
      <top style="thin">
        <color auto="1"/>
      </top>
      <bottom style="double">
        <color indexed="64"/>
      </bottom>
      <diagonal style="thin">
        <color theme="0" tint="-0.24994659260841701"/>
      </diagonal>
    </border>
    <border>
      <left style="thin">
        <color indexed="64"/>
      </left>
      <right style="hair">
        <color auto="1"/>
      </right>
      <top style="double">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thick">
        <color rgb="FF0000CC"/>
      </left>
      <right/>
      <top style="thick">
        <color rgb="FF0000CC"/>
      </top>
      <bottom style="thin">
        <color auto="1"/>
      </bottom>
      <diagonal/>
    </border>
    <border>
      <left/>
      <right/>
      <top style="thick">
        <color rgb="FF0000CC"/>
      </top>
      <bottom style="thin">
        <color auto="1"/>
      </bottom>
      <diagonal/>
    </border>
    <border>
      <left/>
      <right style="thick">
        <color rgb="FF0000CC"/>
      </right>
      <top style="thick">
        <color rgb="FF0000CC"/>
      </top>
      <bottom style="thin">
        <color auto="1"/>
      </bottom>
      <diagonal/>
    </border>
    <border>
      <left style="thick">
        <color rgb="FF0000CC"/>
      </left>
      <right style="thin">
        <color auto="1"/>
      </right>
      <top style="thin">
        <color auto="1"/>
      </top>
      <bottom style="thin">
        <color auto="1"/>
      </bottom>
      <diagonal/>
    </border>
    <border>
      <left style="thin">
        <color indexed="64"/>
      </left>
      <right style="thick">
        <color rgb="FF0000CC"/>
      </right>
      <top style="thin">
        <color indexed="64"/>
      </top>
      <bottom style="thin">
        <color indexed="64"/>
      </bottom>
      <diagonal/>
    </border>
    <border>
      <left style="thick">
        <color rgb="FF0000CC"/>
      </left>
      <right/>
      <top/>
      <bottom/>
      <diagonal/>
    </border>
    <border>
      <left/>
      <right style="thick">
        <color rgb="FF0000CC"/>
      </right>
      <top/>
      <bottom/>
      <diagonal/>
    </border>
    <border>
      <left style="thick">
        <color rgb="FF0000CC"/>
      </left>
      <right style="thin">
        <color indexed="64"/>
      </right>
      <top style="thin">
        <color indexed="64"/>
      </top>
      <bottom/>
      <diagonal/>
    </border>
    <border>
      <left style="thick">
        <color rgb="FF0000CC"/>
      </left>
      <right style="thin">
        <color indexed="64"/>
      </right>
      <top/>
      <bottom/>
      <diagonal/>
    </border>
    <border>
      <left style="thick">
        <color rgb="FF0000CC"/>
      </left>
      <right style="thin">
        <color indexed="64"/>
      </right>
      <top/>
      <bottom style="thin">
        <color indexed="64"/>
      </bottom>
      <diagonal/>
    </border>
    <border>
      <left style="thick">
        <color rgb="FF0000CC"/>
      </left>
      <right style="thin">
        <color auto="1"/>
      </right>
      <top style="thin">
        <color auto="1"/>
      </top>
      <bottom style="thick">
        <color rgb="FF0000CC"/>
      </bottom>
      <diagonal/>
    </border>
    <border>
      <left style="thin">
        <color indexed="64"/>
      </left>
      <right style="thin">
        <color indexed="64"/>
      </right>
      <top style="thin">
        <color indexed="64"/>
      </top>
      <bottom style="thick">
        <color rgb="FF0000CC"/>
      </bottom>
      <diagonal/>
    </border>
    <border>
      <left style="thin">
        <color auto="1"/>
      </left>
      <right style="thick">
        <color rgb="FF0000CC"/>
      </right>
      <top style="thin">
        <color auto="1"/>
      </top>
      <bottom style="thick">
        <color rgb="FF0000CC"/>
      </bottom>
      <diagonal/>
    </border>
  </borders>
  <cellStyleXfs count="32">
    <xf numFmtId="0" fontId="0" fillId="0" borderId="0">
      <alignment vertical="center"/>
    </xf>
    <xf numFmtId="38" fontId="6" fillId="0" borderId="0" applyFont="0" applyFill="0" applyBorder="0" applyAlignment="0" applyProtection="0">
      <alignment vertical="center"/>
    </xf>
    <xf numFmtId="0" fontId="40" fillId="0" borderId="0"/>
    <xf numFmtId="0" fontId="41" fillId="0" borderId="0">
      <alignment vertical="center"/>
    </xf>
    <xf numFmtId="38" fontId="42" fillId="0" borderId="0" applyFont="0" applyFill="0" applyBorder="0" applyAlignment="0" applyProtection="0">
      <alignment vertical="center"/>
    </xf>
    <xf numFmtId="0" fontId="42" fillId="0" borderId="0">
      <alignment vertical="center"/>
    </xf>
    <xf numFmtId="0" fontId="70" fillId="0" borderId="0">
      <alignment vertical="center"/>
    </xf>
    <xf numFmtId="38" fontId="70" fillId="0" borderId="0" applyFont="0" applyFill="0" applyBorder="0" applyAlignment="0" applyProtection="0">
      <alignment vertical="center"/>
    </xf>
    <xf numFmtId="0" fontId="71" fillId="0" borderId="0">
      <alignment vertical="center"/>
    </xf>
    <xf numFmtId="38" fontId="41" fillId="0" borderId="0" applyFont="0" applyFill="0" applyBorder="0" applyAlignment="0" applyProtection="0">
      <alignment vertical="center"/>
    </xf>
    <xf numFmtId="38" fontId="71" fillId="0" borderId="0" applyFont="0" applyFill="0" applyBorder="0" applyAlignment="0" applyProtection="0">
      <alignment vertical="center"/>
    </xf>
    <xf numFmtId="6" fontId="70" fillId="0" borderId="0" applyFont="0" applyFill="0" applyBorder="0" applyAlignment="0" applyProtection="0">
      <alignment vertical="center"/>
    </xf>
    <xf numFmtId="0" fontId="41" fillId="0" borderId="0">
      <alignment vertical="center"/>
    </xf>
    <xf numFmtId="0" fontId="5" fillId="0" borderId="0">
      <alignment vertical="center"/>
    </xf>
    <xf numFmtId="0" fontId="70" fillId="0" borderId="0">
      <alignment vertical="center"/>
    </xf>
    <xf numFmtId="0" fontId="4" fillId="0" borderId="0">
      <alignment vertical="center"/>
    </xf>
    <xf numFmtId="6" fontId="70" fillId="0" borderId="0" applyFont="0" applyFill="0" applyBorder="0" applyAlignment="0" applyProtection="0">
      <alignment vertical="center"/>
    </xf>
    <xf numFmtId="38" fontId="71" fillId="0" borderId="0" applyFont="0" applyFill="0" applyBorder="0" applyAlignment="0" applyProtection="0">
      <alignment vertical="center"/>
    </xf>
    <xf numFmtId="38" fontId="70" fillId="0" borderId="0" applyFont="0" applyFill="0" applyBorder="0" applyAlignment="0" applyProtection="0">
      <alignment vertical="center"/>
    </xf>
    <xf numFmtId="6" fontId="70" fillId="0" borderId="0" applyFon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59">
    <xf numFmtId="0" fontId="0" fillId="0" borderId="0" xfId="0">
      <alignment vertical="center"/>
    </xf>
    <xf numFmtId="0" fontId="12" fillId="0" borderId="6" xfId="0" applyFont="1" applyBorder="1" applyAlignment="1" applyProtection="1">
      <alignment horizontal="center" vertical="center" shrinkToFit="1"/>
      <protection locked="0"/>
    </xf>
    <xf numFmtId="0" fontId="27" fillId="0" borderId="0" xfId="0" applyNumberFormat="1" applyFont="1" applyAlignment="1" applyProtection="1">
      <alignment horizontal="center" vertical="center" shrinkToFit="1"/>
      <protection locked="0"/>
    </xf>
    <xf numFmtId="56" fontId="12" fillId="0" borderId="15" xfId="0" applyNumberFormat="1" applyFont="1" applyBorder="1" applyAlignment="1" applyProtection="1">
      <alignment horizontal="left" vertical="center" indent="1"/>
      <protection locked="0"/>
    </xf>
    <xf numFmtId="0" fontId="27" fillId="0" borderId="0" xfId="0" applyFont="1" applyProtection="1">
      <alignment vertical="center"/>
    </xf>
    <xf numFmtId="0" fontId="44" fillId="0" borderId="0" xfId="0" applyFont="1">
      <alignment vertical="center"/>
    </xf>
    <xf numFmtId="49" fontId="57" fillId="0" borderId="0" xfId="5" applyNumberFormat="1" applyFont="1" applyAlignment="1">
      <alignment horizontal="center" vertical="center" wrapText="1"/>
    </xf>
    <xf numFmtId="0" fontId="61" fillId="0" borderId="0" xfId="5" applyFont="1" applyAlignment="1">
      <alignment horizontal="center" vertical="center" wrapText="1"/>
    </xf>
    <xf numFmtId="0" fontId="64" fillId="0" borderId="0" xfId="5" applyFont="1" applyAlignment="1">
      <alignment horizontal="center" vertical="center" wrapText="1"/>
    </xf>
    <xf numFmtId="0" fontId="61" fillId="0" borderId="0" xfId="5" applyFont="1" applyAlignment="1">
      <alignment horizontal="center" vertical="center" shrinkToFit="1"/>
    </xf>
    <xf numFmtId="0" fontId="65" fillId="0" borderId="0" xfId="5" applyFont="1" applyAlignment="1">
      <alignment horizontal="center" vertical="center" wrapText="1"/>
    </xf>
    <xf numFmtId="0" fontId="57" fillId="0" borderId="0" xfId="5" applyFont="1" applyAlignment="1" applyProtection="1">
      <alignment horizontal="center" vertical="center" wrapText="1"/>
      <protection locked="0"/>
    </xf>
    <xf numFmtId="49" fontId="57" fillId="0" borderId="0" xfId="5" applyNumberFormat="1" applyFont="1" applyAlignment="1" applyProtection="1">
      <alignment horizontal="center" vertical="center" wrapText="1"/>
      <protection locked="0"/>
    </xf>
    <xf numFmtId="0" fontId="57" fillId="0" borderId="6" xfId="5" applyFont="1" applyBorder="1" applyAlignment="1">
      <alignment horizontal="center" vertical="center" wrapText="1"/>
    </xf>
    <xf numFmtId="198" fontId="73" fillId="0" borderId="81" xfId="2" applyNumberFormat="1" applyFont="1" applyBorder="1" applyAlignment="1">
      <alignment horizontal="center" vertical="center" shrinkToFit="1"/>
    </xf>
    <xf numFmtId="0" fontId="27" fillId="3" borderId="6" xfId="0" applyFont="1" applyFill="1" applyBorder="1" applyAlignment="1" applyProtection="1">
      <alignment horizontal="center" vertical="center"/>
    </xf>
    <xf numFmtId="0" fontId="81" fillId="0" borderId="9" xfId="0" applyFont="1" applyBorder="1" applyAlignment="1" applyProtection="1">
      <alignment vertical="center"/>
    </xf>
    <xf numFmtId="38" fontId="57" fillId="0" borderId="0" xfId="4" applyFont="1" applyAlignment="1" applyProtection="1">
      <alignment horizontal="center" vertical="center" wrapText="1"/>
      <protection locked="0"/>
    </xf>
    <xf numFmtId="0" fontId="36" fillId="0" borderId="0" xfId="0" applyFont="1" applyProtection="1">
      <alignment vertical="center"/>
    </xf>
    <xf numFmtId="201" fontId="57" fillId="0" borderId="0" xfId="5" applyNumberFormat="1" applyFont="1" applyAlignment="1" applyProtection="1">
      <alignment horizontal="center" vertical="center" wrapText="1"/>
      <protection locked="0"/>
    </xf>
    <xf numFmtId="198" fontId="73" fillId="14" borderId="81" xfId="2" applyNumberFormat="1" applyFont="1" applyFill="1" applyBorder="1" applyAlignment="1">
      <alignment horizontal="center" vertical="center" shrinkToFit="1"/>
    </xf>
    <xf numFmtId="198" fontId="73" fillId="15" borderId="81" xfId="2" applyNumberFormat="1" applyFont="1" applyFill="1" applyBorder="1" applyAlignment="1">
      <alignment horizontal="center" vertical="center" shrinkToFit="1"/>
    </xf>
    <xf numFmtId="0" fontId="79" fillId="0" borderId="0" xfId="2" applyFont="1" applyAlignment="1">
      <alignment vertical="center"/>
    </xf>
    <xf numFmtId="0" fontId="73" fillId="0" borderId="0" xfId="2" applyFont="1" applyBorder="1" applyAlignment="1" applyProtection="1">
      <alignment vertical="center"/>
      <protection locked="0"/>
    </xf>
    <xf numFmtId="0" fontId="73" fillId="0" borderId="0" xfId="2" applyFont="1" applyBorder="1" applyAlignment="1" applyProtection="1">
      <alignment vertical="center"/>
    </xf>
    <xf numFmtId="0" fontId="53" fillId="0" borderId="0" xfId="22" applyFont="1" applyBorder="1" applyProtection="1">
      <alignment vertical="center"/>
    </xf>
    <xf numFmtId="0" fontId="27" fillId="0" borderId="0" xfId="0" applyFont="1" applyFill="1" applyProtection="1">
      <alignment vertical="center"/>
    </xf>
    <xf numFmtId="0" fontId="0" fillId="0" borderId="0" xfId="0">
      <alignment vertical="center"/>
    </xf>
    <xf numFmtId="0" fontId="57" fillId="0" borderId="0" xfId="5" applyFont="1" applyAlignment="1">
      <alignment horizontal="center" vertical="center" wrapText="1"/>
    </xf>
    <xf numFmtId="191" fontId="57" fillId="0" borderId="0" xfId="5" applyNumberFormat="1" applyFont="1" applyAlignment="1">
      <alignment horizontal="center" vertical="center" textRotation="255" wrapText="1"/>
    </xf>
    <xf numFmtId="38" fontId="57" fillId="0" borderId="0" xfId="4" applyFont="1" applyAlignment="1">
      <alignment horizontal="center" vertical="center" wrapText="1"/>
    </xf>
    <xf numFmtId="202" fontId="27" fillId="0" borderId="0" xfId="0" applyNumberFormat="1" applyFont="1" applyAlignment="1" applyProtection="1">
      <alignment horizontal="center" vertical="center" shrinkToFit="1"/>
      <protection locked="0"/>
    </xf>
    <xf numFmtId="0" fontId="36" fillId="0" borderId="0" xfId="0" applyFont="1" applyFill="1" applyProtection="1">
      <alignment vertical="center"/>
    </xf>
    <xf numFmtId="0" fontId="69" fillId="0" borderId="0" xfId="0" applyFont="1" applyProtection="1">
      <alignment vertical="center"/>
    </xf>
    <xf numFmtId="0" fontId="37" fillId="0" borderId="0" xfId="0" applyFont="1" applyFill="1" applyProtection="1">
      <alignment vertical="center"/>
    </xf>
    <xf numFmtId="191" fontId="57" fillId="0" borderId="0" xfId="5" applyNumberFormat="1" applyFont="1" applyAlignment="1">
      <alignment horizontal="center" vertical="center" textRotation="255" shrinkToFit="1"/>
    </xf>
    <xf numFmtId="191" fontId="61" fillId="0" borderId="0" xfId="5" applyNumberFormat="1" applyFont="1" applyAlignment="1">
      <alignment horizontal="center" vertical="center" textRotation="255" shrinkToFit="1"/>
    </xf>
    <xf numFmtId="0" fontId="57" fillId="0" borderId="44" xfId="5" applyFont="1" applyBorder="1" applyAlignment="1">
      <alignment horizontal="center" vertical="center" wrapText="1"/>
    </xf>
    <xf numFmtId="0" fontId="57" fillId="16" borderId="6" xfId="5" applyFont="1" applyFill="1" applyBorder="1" applyAlignment="1">
      <alignment horizontal="center" vertical="center" wrapText="1"/>
    </xf>
    <xf numFmtId="0" fontId="57" fillId="0" borderId="135" xfId="5" applyFont="1" applyBorder="1" applyAlignment="1" applyProtection="1">
      <alignment horizontal="center" vertical="center" wrapText="1"/>
      <protection locked="0"/>
    </xf>
    <xf numFmtId="0" fontId="53" fillId="0" borderId="135" xfId="5" applyFont="1" applyBorder="1" applyAlignment="1" applyProtection="1">
      <alignment horizontal="center" vertical="center" wrapText="1"/>
      <protection locked="0"/>
    </xf>
    <xf numFmtId="0" fontId="57" fillId="0" borderId="137" xfId="5" applyFont="1" applyBorder="1" applyAlignment="1" applyProtection="1">
      <alignment horizontal="center" vertical="center" wrapText="1"/>
      <protection locked="0"/>
    </xf>
    <xf numFmtId="191" fontId="57" fillId="0" borderId="138" xfId="5" applyNumberFormat="1" applyFont="1" applyBorder="1" applyAlignment="1" applyProtection="1">
      <alignment horizontal="center" vertical="center" textRotation="255" shrinkToFit="1"/>
      <protection locked="0"/>
    </xf>
    <xf numFmtId="0" fontId="57" fillId="0" borderId="6" xfId="5" applyFont="1" applyBorder="1" applyAlignment="1" applyProtection="1">
      <alignment horizontal="center" vertical="center" wrapText="1"/>
      <protection locked="0"/>
    </xf>
    <xf numFmtId="0" fontId="57" fillId="0" borderId="136" xfId="5" applyFont="1" applyBorder="1" applyAlignment="1" applyProtection="1">
      <alignment horizontal="center" vertical="center" wrapText="1"/>
      <protection locked="0"/>
    </xf>
    <xf numFmtId="0" fontId="57" fillId="0" borderId="7" xfId="5" applyFont="1" applyBorder="1" applyAlignment="1" applyProtection="1">
      <alignment horizontal="center" vertical="center" wrapText="1"/>
      <protection locked="0"/>
    </xf>
    <xf numFmtId="193" fontId="57" fillId="0" borderId="6" xfId="5" applyNumberFormat="1" applyFont="1" applyBorder="1" applyAlignment="1">
      <alignment horizontal="center" vertical="center" wrapText="1"/>
    </xf>
    <xf numFmtId="0" fontId="53" fillId="0" borderId="0" xfId="5" applyFont="1" applyAlignment="1" applyProtection="1">
      <alignment horizontal="center" vertical="center" wrapText="1"/>
      <protection locked="0"/>
    </xf>
    <xf numFmtId="191" fontId="57" fillId="0" borderId="0" xfId="5" applyNumberFormat="1" applyFont="1" applyAlignment="1" applyProtection="1">
      <alignment horizontal="center" vertical="center" textRotation="255" shrinkToFit="1"/>
      <protection locked="0"/>
    </xf>
    <xf numFmtId="0" fontId="91" fillId="0" borderId="0" xfId="2" applyFont="1" applyAlignment="1">
      <alignment vertical="center"/>
    </xf>
    <xf numFmtId="0" fontId="90" fillId="0" borderId="0" xfId="2" applyFont="1" applyAlignment="1">
      <alignment vertical="center"/>
    </xf>
    <xf numFmtId="0" fontId="73" fillId="0" borderId="0" xfId="2" applyFont="1" applyAlignment="1">
      <alignment vertical="center" shrinkToFit="1"/>
    </xf>
    <xf numFmtId="0" fontId="73" fillId="0" borderId="0" xfId="2" applyFont="1" applyAlignment="1">
      <alignment vertical="center"/>
    </xf>
    <xf numFmtId="0" fontId="73" fillId="0" borderId="0" xfId="2" applyFont="1" applyAlignment="1">
      <alignment horizontal="center" vertical="center"/>
    </xf>
    <xf numFmtId="198" fontId="73" fillId="0" borderId="0" xfId="2" applyNumberFormat="1" applyFont="1" applyAlignment="1">
      <alignment vertical="center"/>
    </xf>
    <xf numFmtId="198" fontId="73" fillId="0" borderId="0" xfId="2" applyNumberFormat="1" applyFont="1" applyAlignment="1">
      <alignment horizontal="center" vertical="center"/>
    </xf>
    <xf numFmtId="0" fontId="94" fillId="0" borderId="0" xfId="22" applyFont="1">
      <alignment vertical="center"/>
    </xf>
    <xf numFmtId="0" fontId="39" fillId="0" borderId="0" xfId="22" applyFont="1">
      <alignment vertical="center"/>
    </xf>
    <xf numFmtId="0" fontId="53" fillId="0" borderId="0" xfId="22" applyFont="1">
      <alignment vertical="center"/>
    </xf>
    <xf numFmtId="0" fontId="53" fillId="0" borderId="0" xfId="22" applyFont="1" applyAlignment="1">
      <alignment vertical="center" shrinkToFit="1"/>
    </xf>
    <xf numFmtId="0" fontId="65" fillId="10" borderId="6" xfId="22" applyFont="1" applyFill="1" applyBorder="1" applyAlignment="1">
      <alignment horizontal="center" vertical="center"/>
    </xf>
    <xf numFmtId="49" fontId="73" fillId="0" borderId="0" xfId="9" applyNumberFormat="1" applyFont="1" applyAlignment="1" applyProtection="1">
      <alignment vertical="center" shrinkToFit="1"/>
      <protection locked="0"/>
    </xf>
    <xf numFmtId="0" fontId="53" fillId="0" borderId="0" xfId="22" applyFont="1" applyAlignment="1">
      <alignment horizontal="center" vertical="center"/>
    </xf>
    <xf numFmtId="0" fontId="73" fillId="0" borderId="108" xfId="2" applyFont="1" applyBorder="1" applyAlignment="1">
      <alignment vertical="center" shrinkToFit="1"/>
    </xf>
    <xf numFmtId="0" fontId="73" fillId="0" borderId="111" xfId="2" applyFont="1" applyBorder="1" applyAlignment="1">
      <alignment vertical="center" shrinkToFit="1"/>
    </xf>
    <xf numFmtId="0" fontId="73" fillId="0" borderId="124" xfId="2" applyFont="1" applyBorder="1" applyAlignment="1">
      <alignment horizontal="left" vertical="center" wrapText="1" shrinkToFit="1"/>
    </xf>
    <xf numFmtId="0" fontId="100" fillId="0" borderId="0" xfId="5" applyFont="1" applyAlignment="1">
      <alignment horizontal="center" vertical="center" wrapText="1"/>
    </xf>
    <xf numFmtId="0" fontId="57" fillId="0" borderId="0" xfId="5" applyNumberFormat="1" applyFont="1" applyAlignment="1">
      <alignment horizontal="center" vertical="center" wrapText="1"/>
    </xf>
    <xf numFmtId="0" fontId="57" fillId="0" borderId="0" xfId="5" applyNumberFormat="1" applyFont="1" applyAlignment="1" applyProtection="1">
      <alignment horizontal="center" vertical="center" wrapText="1"/>
      <protection locked="0"/>
    </xf>
    <xf numFmtId="199" fontId="73" fillId="0" borderId="82" xfId="2" applyNumberFormat="1" applyFont="1" applyBorder="1" applyAlignment="1" applyProtection="1">
      <alignment horizontal="center" vertical="center" shrinkToFit="1"/>
      <protection locked="0"/>
    </xf>
    <xf numFmtId="0" fontId="73" fillId="0" borderId="51" xfId="2" applyFont="1" applyBorder="1" applyAlignment="1" applyProtection="1">
      <alignment horizontal="right" vertical="center" shrinkToFit="1"/>
      <protection locked="0"/>
    </xf>
    <xf numFmtId="0" fontId="73" fillId="0" borderId="115" xfId="2" applyFont="1" applyBorder="1" applyAlignment="1" applyProtection="1">
      <alignment horizontal="right" vertical="center" shrinkToFit="1"/>
      <protection locked="0"/>
    </xf>
    <xf numFmtId="0" fontId="73" fillId="0" borderId="83" xfId="2" applyFont="1" applyBorder="1" applyAlignment="1" applyProtection="1">
      <alignment horizontal="right" vertical="center" shrinkToFit="1"/>
      <protection locked="0"/>
    </xf>
    <xf numFmtId="199" fontId="73" fillId="0" borderId="84" xfId="2" applyNumberFormat="1" applyFont="1" applyBorder="1" applyAlignment="1" applyProtection="1">
      <alignment horizontal="center" vertical="center" shrinkToFit="1"/>
      <protection locked="0"/>
    </xf>
    <xf numFmtId="0" fontId="73" fillId="0" borderId="52" xfId="2" applyFont="1" applyBorder="1" applyAlignment="1" applyProtection="1">
      <alignment vertical="center" shrinkToFit="1"/>
      <protection locked="0"/>
    </xf>
    <xf numFmtId="0" fontId="73" fillId="0" borderId="85" xfId="2" applyFont="1" applyBorder="1" applyAlignment="1" applyProtection="1">
      <alignment vertical="center" shrinkToFit="1"/>
      <protection locked="0"/>
    </xf>
    <xf numFmtId="0" fontId="66" fillId="0" borderId="0" xfId="5" applyFont="1" applyAlignment="1">
      <alignment horizontal="center" vertical="center" wrapText="1"/>
    </xf>
    <xf numFmtId="0" fontId="94" fillId="0" borderId="0" xfId="5" applyFont="1" applyAlignment="1">
      <alignment horizontal="center" vertical="center" wrapText="1"/>
    </xf>
    <xf numFmtId="0" fontId="101" fillId="0" borderId="0" xfId="5" applyFont="1" applyAlignment="1">
      <alignment horizontal="center" vertical="center" wrapText="1"/>
    </xf>
    <xf numFmtId="0" fontId="0" fillId="0" borderId="0" xfId="0">
      <alignment vertical="center"/>
    </xf>
    <xf numFmtId="0" fontId="57" fillId="0" borderId="146" xfId="5" applyFont="1" applyBorder="1" applyAlignment="1" applyProtection="1">
      <alignment horizontal="center" vertical="center" wrapText="1"/>
      <protection locked="0"/>
    </xf>
    <xf numFmtId="0" fontId="53" fillId="0" borderId="146" xfId="5" applyFont="1" applyBorder="1" applyAlignment="1" applyProtection="1">
      <alignment horizontal="center" vertical="center" wrapText="1"/>
      <protection locked="0"/>
    </xf>
    <xf numFmtId="0" fontId="57" fillId="0" borderId="147" xfId="5" applyFont="1" applyBorder="1" applyAlignment="1" applyProtection="1">
      <alignment horizontal="center" vertical="center" wrapText="1"/>
      <protection locked="0"/>
    </xf>
    <xf numFmtId="0" fontId="57" fillId="0" borderId="149" xfId="5" applyFont="1" applyBorder="1" applyAlignment="1" applyProtection="1">
      <alignment horizontal="center" vertical="center" wrapText="1"/>
      <protection locked="0"/>
    </xf>
    <xf numFmtId="0" fontId="57" fillId="0" borderId="150" xfId="5" applyFont="1" applyBorder="1" applyAlignment="1" applyProtection="1">
      <alignment horizontal="center" vertical="center" wrapText="1"/>
      <protection locked="0"/>
    </xf>
    <xf numFmtId="0" fontId="53" fillId="0" borderId="150" xfId="5" applyFont="1" applyBorder="1" applyAlignment="1" applyProtection="1">
      <alignment horizontal="center" vertical="center" wrapText="1"/>
      <protection locked="0"/>
    </xf>
    <xf numFmtId="0" fontId="57" fillId="0" borderId="151" xfId="5" applyFont="1" applyBorder="1" applyAlignment="1" applyProtection="1">
      <alignment horizontal="center" vertical="center" wrapText="1"/>
      <protection locked="0"/>
    </xf>
    <xf numFmtId="0" fontId="57" fillId="0" borderId="153" xfId="5" applyFont="1" applyBorder="1" applyAlignment="1" applyProtection="1">
      <alignment horizontal="center" vertical="center" wrapText="1"/>
      <protection locked="0"/>
    </xf>
    <xf numFmtId="0" fontId="57" fillId="0" borderId="154" xfId="5" applyFont="1" applyBorder="1" applyAlignment="1" applyProtection="1">
      <alignment horizontal="center" vertical="center" wrapText="1"/>
      <protection locked="0"/>
    </xf>
    <xf numFmtId="0" fontId="53" fillId="0" borderId="154" xfId="5" applyFont="1" applyBorder="1" applyAlignment="1" applyProtection="1">
      <alignment horizontal="center" vertical="center" wrapText="1"/>
      <protection locked="0"/>
    </xf>
    <xf numFmtId="0" fontId="57" fillId="0" borderId="155" xfId="5" applyFont="1" applyBorder="1" applyAlignment="1" applyProtection="1">
      <alignment horizontal="center" vertical="center" wrapText="1"/>
      <protection locked="0"/>
    </xf>
    <xf numFmtId="0" fontId="57" fillId="0" borderId="157" xfId="5" applyFont="1" applyBorder="1" applyAlignment="1" applyProtection="1">
      <alignment horizontal="center" vertical="center" wrapText="1"/>
      <protection locked="0"/>
    </xf>
    <xf numFmtId="0" fontId="27" fillId="0" borderId="0" xfId="0" applyNumberFormat="1" applyFont="1" applyAlignment="1" applyProtection="1">
      <alignment horizontal="left" vertical="center" shrinkToFit="1"/>
      <protection locked="0"/>
    </xf>
    <xf numFmtId="0" fontId="69" fillId="0" borderId="34" xfId="0" applyFont="1" applyBorder="1" applyAlignment="1" applyProtection="1">
      <alignment horizontal="right" vertical="center"/>
      <protection locked="0"/>
    </xf>
    <xf numFmtId="0" fontId="69" fillId="0" borderId="35" xfId="0" applyFont="1" applyBorder="1" applyAlignment="1" applyProtection="1">
      <alignment horizontal="right" vertical="center"/>
      <protection locked="0"/>
    </xf>
    <xf numFmtId="0" fontId="69" fillId="0" borderId="38" xfId="0" applyFont="1" applyBorder="1" applyAlignment="1" applyProtection="1">
      <alignment horizontal="right" vertical="center"/>
      <protection locked="0"/>
    </xf>
    <xf numFmtId="0" fontId="69" fillId="0" borderId="8" xfId="0" applyFont="1" applyBorder="1" applyProtection="1">
      <alignment vertical="center"/>
      <protection locked="0"/>
    </xf>
    <xf numFmtId="0" fontId="69" fillId="0" borderId="56" xfId="0" applyFont="1" applyBorder="1" applyProtection="1">
      <alignment vertical="center"/>
      <protection locked="0"/>
    </xf>
    <xf numFmtId="0" fontId="110" fillId="0" borderId="6" xfId="0" applyFont="1" applyBorder="1" applyAlignment="1" applyProtection="1">
      <alignment horizontal="center" vertical="center" shrinkToFit="1"/>
      <protection locked="0"/>
    </xf>
    <xf numFmtId="0" fontId="110" fillId="0" borderId="6" xfId="0" applyFont="1" applyBorder="1" applyAlignment="1" applyProtection="1">
      <alignment horizontal="center" vertical="center"/>
      <protection locked="0"/>
    </xf>
    <xf numFmtId="0" fontId="69" fillId="0" borderId="7" xfId="0" applyFont="1" applyBorder="1" applyProtection="1">
      <alignment vertical="center"/>
      <protection locked="0"/>
    </xf>
    <xf numFmtId="0" fontId="69" fillId="0" borderId="53" xfId="0" applyFont="1" applyBorder="1" applyAlignment="1" applyProtection="1">
      <alignment horizontal="center" vertical="center"/>
      <protection locked="0"/>
    </xf>
    <xf numFmtId="205" fontId="110" fillId="0" borderId="6" xfId="0" applyNumberFormat="1" applyFont="1" applyBorder="1" applyAlignment="1" applyProtection="1">
      <alignment horizontal="center" vertical="center" shrinkToFit="1"/>
      <protection locked="0"/>
    </xf>
    <xf numFmtId="0" fontId="110" fillId="0" borderId="6" xfId="0" applyFont="1" applyBorder="1" applyAlignment="1" applyProtection="1">
      <alignment vertical="center" shrinkToFit="1"/>
      <protection locked="0"/>
    </xf>
    <xf numFmtId="0" fontId="78" fillId="0" borderId="0" xfId="5" applyFont="1" applyAlignment="1">
      <alignment horizontal="center" vertical="center" wrapText="1"/>
    </xf>
    <xf numFmtId="0" fontId="78" fillId="0" borderId="0" xfId="5" applyNumberFormat="1" applyFont="1" applyAlignment="1">
      <alignment horizontal="center" vertical="center" wrapText="1"/>
    </xf>
    <xf numFmtId="49" fontId="78" fillId="0" borderId="0" xfId="5" applyNumberFormat="1" applyFont="1" applyAlignment="1">
      <alignment horizontal="center" vertical="center" wrapText="1"/>
    </xf>
    <xf numFmtId="0" fontId="114" fillId="0" borderId="0" xfId="5" applyFont="1" applyAlignment="1">
      <alignment horizontal="center" vertical="center" wrapText="1"/>
    </xf>
    <xf numFmtId="0" fontId="78" fillId="0" borderId="0" xfId="5" applyFont="1" applyAlignment="1" applyProtection="1">
      <alignment horizontal="center" vertical="center" wrapText="1"/>
      <protection locked="0"/>
    </xf>
    <xf numFmtId="38" fontId="114" fillId="0" borderId="0" xfId="4" applyFont="1" applyAlignment="1">
      <alignment horizontal="center" vertical="center" wrapText="1"/>
    </xf>
    <xf numFmtId="191" fontId="114" fillId="0" borderId="0" xfId="5" applyNumberFormat="1" applyFont="1" applyAlignment="1">
      <alignment horizontal="center" vertical="center" textRotation="255" shrinkToFit="1"/>
    </xf>
    <xf numFmtId="0" fontId="114" fillId="0" borderId="0" xfId="5" applyFont="1" applyAlignment="1">
      <alignment horizontal="center" vertical="center" shrinkToFit="1"/>
    </xf>
    <xf numFmtId="38" fontId="78" fillId="0" borderId="0" xfId="4" applyFont="1" applyAlignment="1">
      <alignment horizontal="center" vertical="center" wrapText="1"/>
    </xf>
    <xf numFmtId="191" fontId="78" fillId="0" borderId="0" xfId="5" applyNumberFormat="1" applyFont="1" applyAlignment="1">
      <alignment horizontal="center" vertical="center" textRotation="255" shrinkToFit="1"/>
    </xf>
    <xf numFmtId="0" fontId="44" fillId="0" borderId="0" xfId="0" applyFont="1" applyProtection="1">
      <alignment vertical="center"/>
    </xf>
    <xf numFmtId="0" fontId="39" fillId="0" borderId="0" xfId="0" applyFont="1" applyProtection="1">
      <alignment vertical="center"/>
    </xf>
    <xf numFmtId="0" fontId="57" fillId="0" borderId="0" xfId="0" applyFont="1" applyProtection="1">
      <alignment vertical="center"/>
    </xf>
    <xf numFmtId="0" fontId="30" fillId="0" borderId="0" xfId="0" applyFont="1" applyProtection="1">
      <alignment vertical="center"/>
    </xf>
    <xf numFmtId="0" fontId="39" fillId="0" borderId="9" xfId="0" applyFont="1" applyBorder="1" applyProtection="1">
      <alignment vertical="center"/>
    </xf>
    <xf numFmtId="0" fontId="39" fillId="0" borderId="60" xfId="0" applyFont="1" applyBorder="1" applyProtection="1">
      <alignment vertical="center"/>
    </xf>
    <xf numFmtId="0" fontId="39" fillId="0" borderId="41" xfId="0" applyFont="1" applyFill="1" applyBorder="1" applyProtection="1">
      <alignment vertical="center"/>
    </xf>
    <xf numFmtId="0" fontId="39" fillId="0" borderId="47" xfId="0" applyFont="1" applyFill="1" applyBorder="1" applyProtection="1">
      <alignment vertical="center"/>
    </xf>
    <xf numFmtId="0" fontId="68" fillId="0" borderId="47" xfId="0" applyFont="1" applyBorder="1" applyProtection="1">
      <alignment vertical="center"/>
    </xf>
    <xf numFmtId="0" fontId="39" fillId="0" borderId="41" xfId="0" applyFont="1" applyBorder="1" applyProtection="1">
      <alignment vertical="center"/>
    </xf>
    <xf numFmtId="0" fontId="39" fillId="0" borderId="109" xfId="0" applyFont="1" applyBorder="1" applyProtection="1">
      <alignment vertical="center"/>
    </xf>
    <xf numFmtId="0" fontId="39" fillId="3" borderId="6" xfId="0" applyFont="1" applyFill="1" applyBorder="1" applyAlignment="1" applyProtection="1">
      <alignment horizontal="center" vertical="center"/>
    </xf>
    <xf numFmtId="49" fontId="12" fillId="0" borderId="10" xfId="0" applyNumberFormat="1" applyFont="1" applyBorder="1" applyAlignment="1" applyProtection="1">
      <alignment vertical="center"/>
    </xf>
    <xf numFmtId="0" fontId="110" fillId="0" borderId="53" xfId="0" applyFont="1" applyBorder="1" applyAlignment="1" applyProtection="1">
      <alignment horizontal="center" vertical="center"/>
      <protection locked="0"/>
    </xf>
    <xf numFmtId="0" fontId="110" fillId="0" borderId="65" xfId="0" applyFont="1" applyBorder="1" applyAlignment="1" applyProtection="1">
      <alignment horizontal="center" vertical="center"/>
      <protection locked="0"/>
    </xf>
    <xf numFmtId="0" fontId="110" fillId="0" borderId="81" xfId="0" applyFont="1" applyBorder="1" applyAlignment="1" applyProtection="1">
      <alignment horizontal="center" vertical="center" shrinkToFit="1"/>
      <protection locked="0"/>
    </xf>
    <xf numFmtId="0" fontId="110" fillId="0" borderId="81" xfId="0" applyFont="1" applyBorder="1" applyAlignment="1" applyProtection="1">
      <alignment vertical="center" shrinkToFit="1"/>
      <protection locked="0"/>
    </xf>
    <xf numFmtId="0" fontId="110" fillId="0" borderId="58" xfId="0" applyFont="1" applyBorder="1" applyAlignment="1" applyProtection="1">
      <alignment horizontal="center" vertical="center"/>
      <protection locked="0"/>
    </xf>
    <xf numFmtId="0" fontId="44" fillId="0" borderId="0" xfId="0" applyFont="1" applyBorder="1" applyProtection="1">
      <alignment vertical="center"/>
    </xf>
    <xf numFmtId="0" fontId="27" fillId="0" borderId="0" xfId="0" applyFont="1" applyBorder="1" applyProtection="1">
      <alignment vertical="center"/>
    </xf>
    <xf numFmtId="38" fontId="27" fillId="0" borderId="0" xfId="1" applyFont="1" applyProtection="1">
      <alignment vertical="center"/>
    </xf>
    <xf numFmtId="38" fontId="97" fillId="0" borderId="0" xfId="1" applyFont="1" applyProtection="1">
      <alignment vertical="center"/>
    </xf>
    <xf numFmtId="38" fontId="69" fillId="0" borderId="0" xfId="1" applyFont="1" applyProtection="1">
      <alignment vertical="center"/>
    </xf>
    <xf numFmtId="38" fontId="111" fillId="0" borderId="0" xfId="1" applyFont="1" applyProtection="1">
      <alignment vertical="center"/>
    </xf>
    <xf numFmtId="38" fontId="58" fillId="0" borderId="0" xfId="1" applyFont="1" applyProtection="1">
      <alignment vertical="center"/>
    </xf>
    <xf numFmtId="38" fontId="98" fillId="0" borderId="0" xfId="1" applyFont="1" applyProtection="1">
      <alignment vertical="center"/>
    </xf>
    <xf numFmtId="38" fontId="69" fillId="0" borderId="7" xfId="1" applyFont="1" applyBorder="1" applyAlignment="1" applyProtection="1">
      <alignment horizontal="center" vertical="center"/>
    </xf>
    <xf numFmtId="38" fontId="82" fillId="0" borderId="9" xfId="1" applyFont="1" applyBorder="1" applyAlignment="1" applyProtection="1">
      <alignment vertical="center"/>
    </xf>
    <xf numFmtId="38" fontId="46" fillId="0" borderId="0" xfId="1" applyFont="1" applyProtection="1">
      <alignment vertical="center"/>
    </xf>
    <xf numFmtId="38" fontId="69" fillId="0" borderId="0" xfId="1" applyFont="1" applyAlignment="1" applyProtection="1">
      <alignment horizontal="right" vertical="center"/>
    </xf>
    <xf numFmtId="38" fontId="69" fillId="10" borderId="6" xfId="1" applyFont="1" applyFill="1" applyBorder="1" applyAlignment="1" applyProtection="1">
      <alignment horizontal="center" vertical="center"/>
    </xf>
    <xf numFmtId="38" fontId="69" fillId="0" borderId="6" xfId="1" applyFont="1" applyBorder="1" applyAlignment="1" applyProtection="1">
      <alignment horizontal="center" vertical="center"/>
    </xf>
    <xf numFmtId="38" fontId="69" fillId="0" borderId="69" xfId="1" applyFont="1" applyBorder="1" applyAlignment="1" applyProtection="1">
      <alignment horizontal="center" vertical="center"/>
    </xf>
    <xf numFmtId="38" fontId="69" fillId="0" borderId="43" xfId="1" applyFont="1" applyBorder="1" applyAlignment="1" applyProtection="1">
      <alignment horizontal="center" vertical="center"/>
    </xf>
    <xf numFmtId="196" fontId="69" fillId="0" borderId="0" xfId="1" applyNumberFormat="1" applyFont="1" applyProtection="1">
      <alignment vertical="center"/>
    </xf>
    <xf numFmtId="38" fontId="77" fillId="0" borderId="0" xfId="1" applyFont="1" applyProtection="1">
      <alignment vertical="center"/>
    </xf>
    <xf numFmtId="38" fontId="27" fillId="0" borderId="0" xfId="1" applyFont="1" applyBorder="1" applyProtection="1">
      <alignment vertical="center"/>
    </xf>
    <xf numFmtId="38" fontId="96" fillId="0" borderId="0" xfId="1" applyFont="1" applyProtection="1">
      <alignment vertical="center"/>
    </xf>
    <xf numFmtId="38" fontId="45" fillId="0" borderId="0" xfId="1" applyFont="1" applyProtection="1">
      <alignment vertical="center"/>
    </xf>
    <xf numFmtId="38" fontId="45" fillId="0" borderId="0" xfId="1" applyFont="1" applyBorder="1" applyProtection="1">
      <alignment vertical="center"/>
    </xf>
    <xf numFmtId="38" fontId="96" fillId="0" borderId="0" xfId="1" applyFont="1" applyAlignment="1" applyProtection="1">
      <alignment horizontal="right" vertical="center"/>
    </xf>
    <xf numFmtId="0" fontId="31" fillId="0" borderId="0" xfId="0" applyFont="1" applyProtection="1">
      <alignment vertical="center"/>
    </xf>
    <xf numFmtId="0" fontId="53" fillId="0" borderId="137" xfId="5" applyFont="1" applyBorder="1" applyAlignment="1" applyProtection="1">
      <alignment horizontal="center" vertical="center" wrapText="1"/>
      <protection locked="0"/>
    </xf>
    <xf numFmtId="191" fontId="53" fillId="0" borderId="138" xfId="5" applyNumberFormat="1" applyFont="1" applyBorder="1" applyAlignment="1" applyProtection="1">
      <alignment horizontal="center" vertical="center" textRotation="255" shrinkToFit="1"/>
      <protection locked="0"/>
    </xf>
    <xf numFmtId="0" fontId="53" fillId="0" borderId="135" xfId="5" applyNumberFormat="1" applyFont="1" applyBorder="1" applyAlignment="1" applyProtection="1">
      <alignment horizontal="center" vertical="center" wrapText="1"/>
      <protection locked="0"/>
    </xf>
    <xf numFmtId="49" fontId="53" fillId="0" borderId="135" xfId="5" applyNumberFormat="1" applyFont="1" applyBorder="1" applyAlignment="1" applyProtection="1">
      <alignment horizontal="center" vertical="center" wrapText="1"/>
      <protection locked="0"/>
    </xf>
    <xf numFmtId="0" fontId="53" fillId="0" borderId="138" xfId="5" applyFont="1" applyBorder="1" applyAlignment="1" applyProtection="1">
      <alignment horizontal="center" vertical="center" wrapText="1"/>
      <protection locked="0"/>
    </xf>
    <xf numFmtId="0" fontId="53" fillId="0" borderId="146" xfId="5" applyNumberFormat="1" applyFont="1" applyBorder="1" applyAlignment="1" applyProtection="1">
      <alignment horizontal="center" vertical="center" wrapText="1"/>
      <protection locked="0"/>
    </xf>
    <xf numFmtId="49" fontId="53" fillId="0" borderId="146" xfId="5" applyNumberFormat="1" applyFont="1" applyBorder="1" applyAlignment="1" applyProtection="1">
      <alignment horizontal="center" vertical="center" wrapText="1"/>
      <protection locked="0"/>
    </xf>
    <xf numFmtId="0" fontId="53" fillId="0" borderId="150" xfId="5" applyNumberFormat="1" applyFont="1" applyBorder="1" applyAlignment="1" applyProtection="1">
      <alignment horizontal="center" vertical="center" wrapText="1"/>
      <protection locked="0"/>
    </xf>
    <xf numFmtId="49" fontId="53" fillId="0" borderId="150" xfId="5" applyNumberFormat="1" applyFont="1" applyBorder="1" applyAlignment="1" applyProtection="1">
      <alignment horizontal="center" vertical="center" wrapText="1"/>
      <protection locked="0"/>
    </xf>
    <xf numFmtId="0" fontId="53" fillId="0" borderId="154" xfId="5" applyNumberFormat="1" applyFont="1" applyBorder="1" applyAlignment="1" applyProtection="1">
      <alignment horizontal="center" vertical="center" wrapText="1"/>
      <protection locked="0"/>
    </xf>
    <xf numFmtId="49" fontId="53" fillId="0" borderId="154" xfId="5" applyNumberFormat="1" applyFont="1" applyBorder="1" applyAlignment="1" applyProtection="1">
      <alignment horizontal="center" vertical="center" wrapText="1"/>
      <protection locked="0"/>
    </xf>
    <xf numFmtId="0" fontId="53" fillId="0" borderId="6" xfId="5" applyFont="1" applyBorder="1" applyAlignment="1" applyProtection="1">
      <alignment horizontal="center" vertical="center" wrapText="1"/>
      <protection locked="0"/>
    </xf>
    <xf numFmtId="191" fontId="53" fillId="0" borderId="7" xfId="5" applyNumberFormat="1" applyFont="1" applyBorder="1" applyAlignment="1" applyProtection="1">
      <alignment horizontal="center" vertical="center" textRotation="255" shrinkToFit="1"/>
      <protection locked="0"/>
    </xf>
    <xf numFmtId="0" fontId="53" fillId="0" borderId="148" xfId="5" applyFont="1" applyBorder="1" applyAlignment="1" applyProtection="1">
      <alignment horizontal="center" vertical="center" wrapText="1"/>
      <protection locked="0"/>
    </xf>
    <xf numFmtId="0" fontId="53" fillId="0" borderId="152" xfId="5" applyFont="1" applyBorder="1" applyAlignment="1" applyProtection="1">
      <alignment horizontal="center" vertical="center" wrapText="1"/>
      <protection locked="0"/>
    </xf>
    <xf numFmtId="0" fontId="53" fillId="0" borderId="156" xfId="5" applyFont="1" applyBorder="1" applyAlignment="1" applyProtection="1">
      <alignment horizontal="center" vertical="center" wrapText="1"/>
      <protection locked="0"/>
    </xf>
    <xf numFmtId="0" fontId="122" fillId="0" borderId="0" xfId="0" applyFont="1">
      <alignment vertical="center"/>
    </xf>
    <xf numFmtId="0" fontId="120" fillId="0" borderId="0" xfId="0" applyFont="1">
      <alignment vertical="center"/>
    </xf>
    <xf numFmtId="0" fontId="120" fillId="0" borderId="0" xfId="0" applyFont="1" applyProtection="1">
      <alignment vertical="center"/>
    </xf>
    <xf numFmtId="0" fontId="122" fillId="0" borderId="0" xfId="0" applyFont="1" applyProtection="1">
      <alignment vertical="center"/>
    </xf>
    <xf numFmtId="0" fontId="120" fillId="0" borderId="0" xfId="5" applyFont="1" applyAlignment="1">
      <alignment horizontal="center" vertical="center" wrapText="1"/>
    </xf>
    <xf numFmtId="0" fontId="122" fillId="0" borderId="0" xfId="2" applyFont="1" applyAlignment="1">
      <alignment vertical="center"/>
    </xf>
    <xf numFmtId="0" fontId="120" fillId="0" borderId="0" xfId="5" applyNumberFormat="1" applyFont="1" applyAlignment="1">
      <alignment horizontal="center" vertical="center" wrapText="1"/>
    </xf>
    <xf numFmtId="49" fontId="120" fillId="0" borderId="0" xfId="5" applyNumberFormat="1" applyFont="1" applyAlignment="1">
      <alignment horizontal="center" vertical="center" wrapText="1"/>
    </xf>
    <xf numFmtId="38" fontId="120" fillId="0" borderId="0" xfId="4" applyFont="1" applyAlignment="1">
      <alignment horizontal="center" vertical="center" wrapText="1"/>
    </xf>
    <xf numFmtId="191" fontId="120" fillId="0" borderId="0" xfId="5" applyNumberFormat="1" applyFont="1" applyAlignment="1">
      <alignment horizontal="center" vertical="center" textRotation="255" shrinkToFit="1"/>
    </xf>
    <xf numFmtId="0" fontId="122" fillId="0" borderId="0" xfId="5" applyFont="1" applyAlignment="1">
      <alignment horizontal="left" vertical="center"/>
    </xf>
    <xf numFmtId="38" fontId="138" fillId="0" borderId="0" xfId="1" applyFont="1" applyProtection="1">
      <alignment vertical="center"/>
    </xf>
    <xf numFmtId="38" fontId="120" fillId="0" borderId="0" xfId="1" applyFont="1" applyProtection="1">
      <alignment vertical="center"/>
    </xf>
    <xf numFmtId="38" fontId="122" fillId="0" borderId="0" xfId="1" applyFont="1" applyProtection="1">
      <alignment vertical="center"/>
    </xf>
    <xf numFmtId="38" fontId="137" fillId="0" borderId="0" xfId="1" applyFont="1" applyProtection="1">
      <alignment vertical="center"/>
    </xf>
    <xf numFmtId="38" fontId="139" fillId="0" borderId="0" xfId="1" applyFont="1" applyProtection="1">
      <alignment vertical="center"/>
    </xf>
    <xf numFmtId="38" fontId="140" fillId="0" borderId="0" xfId="1" applyFont="1" applyProtection="1">
      <alignment vertical="center"/>
    </xf>
    <xf numFmtId="0" fontId="122" fillId="0" borderId="0" xfId="0" applyFont="1" applyAlignment="1" applyProtection="1">
      <alignment horizontal="left" vertical="center"/>
    </xf>
    <xf numFmtId="0" fontId="141" fillId="0" borderId="0" xfId="2" applyFont="1" applyFill="1" applyAlignment="1" applyProtection="1">
      <alignment vertical="center"/>
      <protection hidden="1"/>
    </xf>
    <xf numFmtId="0" fontId="119" fillId="0" borderId="0" xfId="2" applyFont="1" applyFill="1" applyAlignment="1">
      <alignment vertical="center"/>
    </xf>
    <xf numFmtId="0" fontId="125" fillId="0" borderId="0" xfId="2" applyFont="1" applyFill="1" applyAlignment="1" applyProtection="1">
      <alignment vertical="center" wrapText="1"/>
      <protection hidden="1"/>
    </xf>
    <xf numFmtId="0" fontId="125" fillId="0" borderId="0" xfId="2" applyFont="1" applyFill="1" applyAlignment="1" applyProtection="1">
      <alignment vertical="center" shrinkToFit="1"/>
      <protection hidden="1"/>
    </xf>
    <xf numFmtId="0" fontId="142" fillId="0" borderId="0" xfId="2" applyFont="1" applyFill="1" applyAlignment="1" applyProtection="1">
      <alignment vertical="center"/>
      <protection hidden="1"/>
    </xf>
    <xf numFmtId="0" fontId="136" fillId="0" borderId="0" xfId="0" applyFont="1" applyFill="1">
      <alignment vertical="center"/>
    </xf>
    <xf numFmtId="0" fontId="125" fillId="0" borderId="0" xfId="2" applyFont="1" applyFill="1" applyAlignment="1">
      <alignment vertical="center"/>
    </xf>
    <xf numFmtId="0" fontId="142" fillId="0" borderId="0" xfId="2" applyFont="1" applyFill="1" applyBorder="1" applyAlignment="1" applyProtection="1">
      <alignment vertical="center"/>
      <protection hidden="1"/>
    </xf>
    <xf numFmtId="0" fontId="141" fillId="0" borderId="0" xfId="2" applyFont="1" applyFill="1" applyAlignment="1">
      <alignment vertical="center"/>
    </xf>
    <xf numFmtId="0" fontId="125" fillId="0" borderId="0" xfId="2" applyFont="1" applyFill="1" applyAlignment="1">
      <alignment vertical="center" shrinkToFit="1"/>
    </xf>
    <xf numFmtId="0" fontId="142" fillId="0" borderId="0" xfId="2" applyFont="1" applyFill="1" applyAlignment="1">
      <alignment vertical="center"/>
    </xf>
    <xf numFmtId="0" fontId="142" fillId="0" borderId="0" xfId="2" applyFont="1" applyFill="1" applyAlignment="1">
      <alignment horizontal="center" vertical="center"/>
    </xf>
    <xf numFmtId="198" fontId="142" fillId="0" borderId="0" xfId="2" applyNumberFormat="1" applyFont="1" applyFill="1" applyAlignment="1">
      <alignment vertical="center"/>
    </xf>
    <xf numFmtId="198" fontId="142" fillId="0" borderId="0" xfId="2" applyNumberFormat="1" applyFont="1" applyFill="1" applyAlignment="1">
      <alignment horizontal="center" vertical="center"/>
    </xf>
    <xf numFmtId="0" fontId="142" fillId="0" borderId="0" xfId="2" applyFont="1" applyFill="1" applyBorder="1" applyAlignment="1" applyProtection="1">
      <alignment vertical="center"/>
    </xf>
    <xf numFmtId="0" fontId="119" fillId="11" borderId="0" xfId="2" applyFont="1" applyFill="1" applyAlignment="1">
      <alignment vertical="center"/>
    </xf>
    <xf numFmtId="38" fontId="122" fillId="0" borderId="0" xfId="1" applyFont="1" applyAlignment="1" applyProtection="1">
      <alignment vertical="center"/>
    </xf>
    <xf numFmtId="38" fontId="122" fillId="0" borderId="0" xfId="1" applyFont="1" applyAlignment="1">
      <alignment vertical="center"/>
    </xf>
    <xf numFmtId="38" fontId="122" fillId="0" borderId="0" xfId="1" applyFont="1" applyAlignment="1">
      <alignment vertical="top"/>
    </xf>
    <xf numFmtId="38" fontId="126" fillId="0" borderId="0" xfId="1" applyFont="1" applyProtection="1">
      <alignment vertical="center"/>
    </xf>
    <xf numFmtId="38" fontId="69" fillId="0" borderId="172" xfId="1" applyFont="1" applyFill="1" applyBorder="1" applyAlignment="1" applyProtection="1">
      <alignment horizontal="center" vertical="center"/>
    </xf>
    <xf numFmtId="38" fontId="69" fillId="0" borderId="173" xfId="1" applyFont="1" applyFill="1" applyBorder="1" applyAlignment="1" applyProtection="1">
      <alignment horizontal="center" vertical="center"/>
    </xf>
    <xf numFmtId="0" fontId="73" fillId="0" borderId="114" xfId="2" applyFont="1" applyBorder="1" applyAlignment="1" applyProtection="1">
      <alignment horizontal="right" vertical="center" shrinkToFit="1"/>
      <protection locked="0"/>
    </xf>
    <xf numFmtId="0" fontId="69" fillId="3" borderId="7" xfId="0" applyFont="1" applyFill="1" applyBorder="1" applyAlignment="1" applyProtection="1">
      <alignment horizontal="center" vertical="center"/>
    </xf>
    <xf numFmtId="0" fontId="69" fillId="0" borderId="0" xfId="0" applyFont="1" applyBorder="1" applyProtection="1">
      <alignment vertical="center"/>
    </xf>
    <xf numFmtId="0" fontId="110" fillId="0" borderId="52" xfId="0" applyFont="1" applyBorder="1" applyAlignment="1" applyProtection="1">
      <alignment horizontal="center" vertical="center"/>
      <protection locked="0"/>
    </xf>
    <xf numFmtId="0" fontId="27" fillId="0" borderId="0" xfId="0" applyFont="1">
      <alignment vertical="center"/>
    </xf>
    <xf numFmtId="0" fontId="43" fillId="0" borderId="0" xfId="0" applyFont="1" applyProtection="1">
      <alignment vertical="center"/>
    </xf>
    <xf numFmtId="0" fontId="122" fillId="0" borderId="0" xfId="0" applyFont="1" applyProtection="1">
      <alignment vertical="center"/>
    </xf>
    <xf numFmtId="0" fontId="24" fillId="0" borderId="0" xfId="0" applyFont="1" applyAlignment="1" applyProtection="1">
      <alignment vertical="center" wrapText="1"/>
    </xf>
    <xf numFmtId="0" fontId="24" fillId="0" borderId="0" xfId="0" applyFont="1" applyAlignment="1" applyProtection="1">
      <alignment vertical="center"/>
    </xf>
    <xf numFmtId="0" fontId="24" fillId="0" borderId="0" xfId="0" applyFont="1" applyProtection="1">
      <alignment vertical="center"/>
    </xf>
    <xf numFmtId="0" fontId="12" fillId="0" borderId="0" xfId="0" applyFont="1" applyProtection="1">
      <alignment vertical="center"/>
    </xf>
    <xf numFmtId="0" fontId="80" fillId="0" borderId="0" xfId="0" applyFont="1" applyProtection="1">
      <alignment vertical="center"/>
    </xf>
    <xf numFmtId="49" fontId="80" fillId="0" borderId="0" xfId="0" applyNumberFormat="1" applyFont="1" applyProtection="1">
      <alignment vertical="center"/>
    </xf>
    <xf numFmtId="0" fontId="18" fillId="0" borderId="0" xfId="0" applyFont="1" applyProtection="1">
      <alignment vertical="center"/>
    </xf>
    <xf numFmtId="0" fontId="20" fillId="0" borderId="0" xfId="0" applyFont="1" applyProtection="1">
      <alignment vertical="center"/>
    </xf>
    <xf numFmtId="0" fontId="20" fillId="6" borderId="1" xfId="0" applyFont="1" applyFill="1" applyBorder="1" applyProtection="1">
      <alignment vertical="center"/>
    </xf>
    <xf numFmtId="0" fontId="85" fillId="0" borderId="0" xfId="0" applyFont="1" applyProtection="1">
      <alignment vertical="center"/>
    </xf>
    <xf numFmtId="0" fontId="51" fillId="0" borderId="9" xfId="0" applyFont="1" applyBorder="1" applyProtection="1">
      <alignment vertical="center"/>
    </xf>
    <xf numFmtId="0" fontId="12" fillId="0" borderId="22" xfId="0" applyFont="1" applyBorder="1" applyAlignment="1" applyProtection="1">
      <alignment vertical="center" wrapText="1"/>
    </xf>
    <xf numFmtId="0" fontId="25" fillId="0" borderId="0" xfId="0" applyFont="1" applyProtection="1">
      <alignment vertical="center"/>
    </xf>
    <xf numFmtId="0" fontId="23" fillId="0" borderId="0" xfId="0" applyFont="1" applyProtection="1">
      <alignment vertical="center"/>
    </xf>
    <xf numFmtId="0" fontId="22" fillId="0" borderId="9" xfId="0" applyFont="1" applyBorder="1" applyProtection="1">
      <alignment vertical="center"/>
    </xf>
    <xf numFmtId="0" fontId="12" fillId="0" borderId="98" xfId="0" applyFont="1" applyBorder="1" applyProtection="1">
      <alignment vertical="center"/>
    </xf>
    <xf numFmtId="0" fontId="85" fillId="0" borderId="98" xfId="0" applyFont="1" applyBorder="1" applyProtection="1">
      <alignment vertical="center"/>
    </xf>
    <xf numFmtId="0" fontId="12" fillId="2" borderId="97" xfId="0" applyFont="1" applyFill="1" applyBorder="1" applyAlignment="1" applyProtection="1">
      <alignment horizontal="left" vertical="center" shrinkToFit="1"/>
    </xf>
    <xf numFmtId="0" fontId="22" fillId="0" borderId="93" xfId="0" applyFont="1" applyBorder="1" applyProtection="1">
      <alignment vertical="center"/>
    </xf>
    <xf numFmtId="0" fontId="76" fillId="0" borderId="98" xfId="0" applyFont="1" applyBorder="1" applyProtection="1">
      <alignment vertical="center"/>
    </xf>
    <xf numFmtId="0" fontId="51" fillId="0" borderId="0" xfId="0" applyFont="1" applyProtection="1">
      <alignment vertical="center"/>
    </xf>
    <xf numFmtId="0" fontId="19" fillId="4" borderId="1" xfId="0" applyFont="1" applyFill="1" applyBorder="1" applyAlignment="1" applyProtection="1">
      <alignment vertical="center"/>
    </xf>
    <xf numFmtId="0" fontId="19" fillId="4" borderId="0" xfId="0" applyFont="1" applyFill="1" applyBorder="1" applyAlignment="1" applyProtection="1">
      <alignment vertical="center"/>
    </xf>
    <xf numFmtId="0" fontId="19" fillId="4" borderId="37" xfId="0" applyFont="1" applyFill="1" applyBorder="1" applyAlignment="1" applyProtection="1">
      <alignment vertical="center"/>
    </xf>
    <xf numFmtId="0" fontId="76" fillId="0" borderId="22" xfId="0" applyFont="1" applyFill="1" applyBorder="1" applyProtection="1">
      <alignment vertical="center"/>
    </xf>
    <xf numFmtId="0" fontId="12" fillId="0" borderId="22" xfId="0" applyFont="1" applyBorder="1" applyProtection="1">
      <alignment vertical="center"/>
    </xf>
    <xf numFmtId="0" fontId="12" fillId="2" borderId="19" xfId="0" applyFont="1" applyFill="1" applyBorder="1" applyAlignment="1" applyProtection="1">
      <alignment horizontal="left" vertical="center" indent="1"/>
    </xf>
    <xf numFmtId="0" fontId="75" fillId="0" borderId="98" xfId="0" applyFont="1" applyBorder="1" applyProtection="1">
      <alignment vertical="center"/>
    </xf>
    <xf numFmtId="0" fontId="13" fillId="0" borderId="0" xfId="0" applyFont="1" applyAlignment="1" applyProtection="1">
      <alignment vertical="center"/>
    </xf>
    <xf numFmtId="0" fontId="19" fillId="0" borderId="0" xfId="0" applyFont="1" applyProtection="1">
      <alignment vertical="center"/>
    </xf>
    <xf numFmtId="0" fontId="25" fillId="0" borderId="0" xfId="0" applyFont="1" applyAlignment="1" applyProtection="1">
      <alignment horizontal="right" vertical="center"/>
    </xf>
    <xf numFmtId="0" fontId="75" fillId="0" borderId="0" xfId="0" applyFont="1" applyProtection="1">
      <alignment vertical="center"/>
    </xf>
    <xf numFmtId="0" fontId="12" fillId="2" borderId="20" xfId="0" applyFont="1" applyFill="1" applyBorder="1" applyAlignment="1" applyProtection="1">
      <alignment horizontal="left" vertical="center" indent="1"/>
    </xf>
    <xf numFmtId="0" fontId="51" fillId="0" borderId="0" xfId="0" applyFont="1" applyBorder="1" applyProtection="1">
      <alignment vertical="center"/>
    </xf>
    <xf numFmtId="0" fontId="52" fillId="0" borderId="0" xfId="0" applyFont="1" applyBorder="1" applyProtection="1">
      <alignment vertical="center"/>
    </xf>
    <xf numFmtId="0" fontId="52" fillId="0" borderId="0" xfId="0" applyFont="1" applyBorder="1" applyAlignment="1" applyProtection="1">
      <alignment vertical="center" shrinkToFit="1"/>
    </xf>
    <xf numFmtId="0" fontId="52" fillId="0" borderId="0" xfId="0" applyFont="1" applyBorder="1" applyAlignment="1" applyProtection="1">
      <alignment horizontal="center" vertical="center" shrinkToFit="1"/>
    </xf>
    <xf numFmtId="0" fontId="11" fillId="0" borderId="0" xfId="0" applyFont="1" applyProtection="1">
      <alignment vertical="center"/>
    </xf>
    <xf numFmtId="0" fontId="49" fillId="0" borderId="0" xfId="0" applyFont="1" applyAlignment="1" applyProtection="1">
      <alignment vertical="center" shrinkToFit="1"/>
    </xf>
    <xf numFmtId="0" fontId="49" fillId="0" borderId="0" xfId="0" applyFont="1" applyAlignment="1" applyProtection="1">
      <alignment vertical="center"/>
    </xf>
    <xf numFmtId="0" fontId="116" fillId="0" borderId="0" xfId="0" applyFont="1" applyAlignment="1" applyProtection="1">
      <alignment horizontal="left" vertical="center" shrinkToFit="1"/>
    </xf>
    <xf numFmtId="0" fontId="49" fillId="0" borderId="0" xfId="0" applyFont="1" applyProtection="1">
      <alignment vertical="center"/>
    </xf>
    <xf numFmtId="0" fontId="85" fillId="0" borderId="11" xfId="0" applyFont="1" applyBorder="1" applyAlignment="1" applyProtection="1">
      <alignment vertical="center"/>
    </xf>
    <xf numFmtId="0" fontId="85" fillId="0" borderId="12" xfId="0" applyFont="1" applyBorder="1" applyAlignment="1" applyProtection="1">
      <alignment vertical="center"/>
    </xf>
    <xf numFmtId="0" fontId="22" fillId="0" borderId="14" xfId="0" applyFont="1" applyBorder="1" applyProtection="1">
      <alignment vertical="center"/>
    </xf>
    <xf numFmtId="0" fontId="50" fillId="0" borderId="0" xfId="0" applyFont="1" applyProtection="1">
      <alignment vertical="center"/>
    </xf>
    <xf numFmtId="0" fontId="12" fillId="0" borderId="107" xfId="0" applyFont="1" applyBorder="1" applyProtection="1">
      <alignment vertical="center"/>
    </xf>
    <xf numFmtId="0" fontId="12" fillId="0" borderId="0" xfId="0" applyFont="1" applyAlignment="1" applyProtection="1">
      <alignment horizontal="left" vertical="center" shrinkToFit="1"/>
    </xf>
    <xf numFmtId="0" fontId="12" fillId="0" borderId="0" xfId="0" applyFont="1" applyAlignment="1" applyProtection="1">
      <alignment vertical="center" shrinkToFit="1"/>
    </xf>
    <xf numFmtId="184" fontId="12" fillId="0" borderId="27" xfId="0" applyNumberFormat="1" applyFont="1" applyBorder="1" applyAlignment="1" applyProtection="1">
      <alignment vertical="center" shrinkToFit="1"/>
    </xf>
    <xf numFmtId="184" fontId="12" fillId="0" borderId="30" xfId="0" applyNumberFormat="1" applyFont="1" applyBorder="1" applyAlignment="1" applyProtection="1">
      <alignment vertical="center" shrinkToFit="1"/>
    </xf>
    <xf numFmtId="0" fontId="119" fillId="0" borderId="0" xfId="0" applyNumberFormat="1" applyFont="1" applyProtection="1">
      <alignment vertical="center"/>
    </xf>
    <xf numFmtId="0" fontId="120" fillId="0" borderId="0" xfId="0" applyNumberFormat="1" applyFont="1" applyProtection="1">
      <alignment vertical="center"/>
    </xf>
    <xf numFmtId="0" fontId="121" fillId="0" borderId="0" xfId="0" applyNumberFormat="1" applyFont="1" applyProtection="1">
      <alignment vertical="center"/>
    </xf>
    <xf numFmtId="0" fontId="27" fillId="0" borderId="0" xfId="0" applyNumberFormat="1" applyFont="1" applyAlignment="1" applyProtection="1">
      <alignment vertical="center"/>
    </xf>
    <xf numFmtId="0" fontId="27" fillId="0" borderId="0" xfId="0" applyNumberFormat="1" applyFont="1" applyProtection="1">
      <alignment vertical="center"/>
    </xf>
    <xf numFmtId="0" fontId="121" fillId="0" borderId="0" xfId="0" applyNumberFormat="1" applyFont="1" applyAlignment="1" applyProtection="1">
      <alignment vertical="center"/>
    </xf>
    <xf numFmtId="0" fontId="29" fillId="0" borderId="0" xfId="0" applyNumberFormat="1" applyFont="1" applyAlignment="1" applyProtection="1">
      <alignment vertical="center"/>
    </xf>
    <xf numFmtId="0" fontId="122" fillId="0" borderId="0" xfId="0" applyNumberFormat="1" applyFont="1" applyProtection="1">
      <alignment vertical="center"/>
    </xf>
    <xf numFmtId="0" fontId="37" fillId="0" borderId="0" xfId="0" applyNumberFormat="1" applyFont="1" applyProtection="1">
      <alignment vertical="center"/>
    </xf>
    <xf numFmtId="182" fontId="27" fillId="0" borderId="0" xfId="0" applyNumberFormat="1" applyFont="1" applyFill="1" applyAlignment="1" applyProtection="1">
      <alignment vertical="center"/>
    </xf>
    <xf numFmtId="0" fontId="123" fillId="0" borderId="0" xfId="0" applyNumberFormat="1" applyFont="1" applyProtection="1">
      <alignment vertical="center"/>
    </xf>
    <xf numFmtId="0" fontId="44" fillId="0" borderId="0" xfId="0" applyNumberFormat="1" applyFont="1" applyProtection="1">
      <alignment vertical="center"/>
    </xf>
    <xf numFmtId="0" fontId="69" fillId="0" borderId="0" xfId="0" applyNumberFormat="1" applyFont="1" applyAlignment="1" applyProtection="1">
      <alignment horizontal="right" vertical="center"/>
    </xf>
    <xf numFmtId="0" fontId="27" fillId="0" borderId="0" xfId="0" applyNumberFormat="1" applyFont="1" applyFill="1" applyAlignment="1" applyProtection="1">
      <alignment vertical="center" wrapText="1" shrinkToFit="1"/>
    </xf>
    <xf numFmtId="0" fontId="124" fillId="0" borderId="0" xfId="0" applyNumberFormat="1" applyFont="1" applyProtection="1">
      <alignment vertical="center"/>
    </xf>
    <xf numFmtId="0" fontId="27" fillId="0" borderId="0" xfId="0" applyNumberFormat="1" applyFont="1" applyFill="1" applyAlignment="1" applyProtection="1">
      <alignment horizontal="left" vertical="center" indent="1"/>
    </xf>
    <xf numFmtId="0" fontId="88" fillId="0" borderId="0" xfId="12" applyFont="1" applyProtection="1">
      <alignment vertical="center"/>
    </xf>
    <xf numFmtId="179" fontId="27" fillId="0" borderId="0" xfId="0" applyNumberFormat="1" applyFont="1" applyFill="1" applyAlignment="1" applyProtection="1">
      <alignment vertical="center"/>
    </xf>
    <xf numFmtId="0" fontId="102" fillId="0" borderId="0" xfId="0" applyNumberFormat="1" applyFont="1" applyProtection="1">
      <alignment vertical="center"/>
    </xf>
    <xf numFmtId="0" fontId="27" fillId="0" borderId="0" xfId="0" applyNumberFormat="1" applyFont="1" applyAlignment="1" applyProtection="1">
      <alignment horizontal="left" vertical="center" indent="1"/>
    </xf>
    <xf numFmtId="182" fontId="69" fillId="0" borderId="0" xfId="0" applyNumberFormat="1" applyFont="1" applyFill="1" applyAlignment="1" applyProtection="1">
      <alignment vertical="center"/>
    </xf>
    <xf numFmtId="0" fontId="69" fillId="0" borderId="0" xfId="0" applyNumberFormat="1" applyFont="1" applyFill="1" applyAlignment="1" applyProtection="1">
      <alignment vertical="center" wrapText="1" shrinkToFit="1"/>
    </xf>
    <xf numFmtId="0" fontId="69" fillId="0" borderId="0" xfId="0" applyNumberFormat="1" applyFont="1" applyFill="1" applyAlignment="1" applyProtection="1">
      <alignment horizontal="left" vertical="center" indent="1"/>
    </xf>
    <xf numFmtId="0" fontId="31" fillId="0" borderId="0" xfId="0" applyNumberFormat="1" applyFont="1" applyProtection="1">
      <alignment vertical="center"/>
    </xf>
    <xf numFmtId="179" fontId="69" fillId="0" borderId="0" xfId="0" applyNumberFormat="1" applyFont="1" applyFill="1" applyAlignment="1" applyProtection="1">
      <alignment vertical="center"/>
    </xf>
    <xf numFmtId="0" fontId="27" fillId="0" borderId="0" xfId="0" applyNumberFormat="1" applyFont="1" applyFill="1" applyProtection="1">
      <alignment vertical="center"/>
    </xf>
    <xf numFmtId="0" fontId="37" fillId="0" borderId="0" xfId="0" applyNumberFormat="1" applyFont="1" applyAlignment="1" applyProtection="1">
      <alignment horizontal="left" vertical="center"/>
    </xf>
    <xf numFmtId="0" fontId="27" fillId="0" borderId="0" xfId="0" applyNumberFormat="1" applyFont="1" applyAlignment="1" applyProtection="1">
      <alignment horizontal="left" vertical="center"/>
    </xf>
    <xf numFmtId="0" fontId="123" fillId="0" borderId="0" xfId="0" applyNumberFormat="1" applyFont="1" applyAlignment="1" applyProtection="1">
      <alignment horizontal="left" vertical="center"/>
    </xf>
    <xf numFmtId="0" fontId="44" fillId="0" borderId="0" xfId="0" applyNumberFormat="1" applyFont="1" applyAlignment="1" applyProtection="1">
      <alignment horizontal="left" vertical="center"/>
    </xf>
    <xf numFmtId="0" fontId="27" fillId="0" borderId="0" xfId="0" applyNumberFormat="1" applyFont="1" applyFill="1" applyAlignment="1" applyProtection="1">
      <alignment vertical="center" shrinkToFit="1"/>
    </xf>
    <xf numFmtId="0" fontId="29" fillId="0" borderId="0" xfId="0" applyNumberFormat="1" applyFont="1" applyProtection="1">
      <alignment vertical="center"/>
    </xf>
    <xf numFmtId="0" fontId="48" fillId="0" borderId="0" xfId="0" applyNumberFormat="1" applyFont="1" applyProtection="1">
      <alignment vertical="center"/>
    </xf>
    <xf numFmtId="0" fontId="144" fillId="0" borderId="0" xfId="0" applyNumberFormat="1" applyFont="1" applyAlignment="1" applyProtection="1">
      <alignment vertical="center" wrapText="1"/>
    </xf>
    <xf numFmtId="0" fontId="27" fillId="0" borderId="0" xfId="0" applyNumberFormat="1" applyFont="1" applyAlignment="1" applyProtection="1">
      <alignment vertical="center" wrapText="1"/>
    </xf>
    <xf numFmtId="0" fontId="27" fillId="0" borderId="0" xfId="0" applyNumberFormat="1" applyFont="1" applyAlignment="1" applyProtection="1">
      <alignment horizontal="left" vertical="center" wrapText="1"/>
    </xf>
    <xf numFmtId="181" fontId="26" fillId="0" borderId="0" xfId="1" applyNumberFormat="1" applyFont="1" applyAlignment="1" applyProtection="1">
      <alignment vertical="center"/>
    </xf>
    <xf numFmtId="0" fontId="34" fillId="0" borderId="0" xfId="0" applyNumberFormat="1" applyFont="1" applyProtection="1">
      <alignment vertical="center"/>
    </xf>
    <xf numFmtId="0" fontId="33" fillId="0" borderId="0" xfId="0" applyNumberFormat="1" applyFont="1" applyProtection="1">
      <alignment vertical="center"/>
    </xf>
    <xf numFmtId="0" fontId="35" fillId="0" borderId="0" xfId="0" applyNumberFormat="1" applyFont="1" applyProtection="1">
      <alignment vertical="center"/>
    </xf>
    <xf numFmtId="0" fontId="27" fillId="0" borderId="0" xfId="0" applyNumberFormat="1" applyFont="1" applyAlignment="1" applyProtection="1">
      <alignment horizontal="right" vertical="center"/>
    </xf>
    <xf numFmtId="0" fontId="27" fillId="0" borderId="34" xfId="0" applyNumberFormat="1" applyFont="1" applyBorder="1" applyAlignment="1" applyProtection="1">
      <alignment horizontal="center"/>
    </xf>
    <xf numFmtId="0" fontId="27" fillId="0" borderId="36" xfId="0" applyNumberFormat="1" applyFont="1" applyBorder="1" applyAlignment="1" applyProtection="1">
      <alignment horizontal="center"/>
    </xf>
    <xf numFmtId="0" fontId="27" fillId="0" borderId="0" xfId="0" applyNumberFormat="1" applyFont="1" applyBorder="1" applyAlignment="1" applyProtection="1">
      <alignment vertical="center"/>
    </xf>
    <xf numFmtId="0" fontId="27" fillId="0" borderId="40" xfId="0" applyNumberFormat="1" applyFont="1" applyBorder="1" applyAlignment="1" applyProtection="1">
      <alignment horizontal="center" vertical="top"/>
    </xf>
    <xf numFmtId="0" fontId="27" fillId="0" borderId="41" xfId="0" applyNumberFormat="1" applyFont="1" applyBorder="1" applyAlignment="1" applyProtection="1">
      <alignment horizontal="center" vertical="top"/>
    </xf>
    <xf numFmtId="0" fontId="27" fillId="0" borderId="0" xfId="0" applyNumberFormat="1" applyFont="1" applyAlignment="1" applyProtection="1">
      <alignment horizontal="center" vertical="center"/>
    </xf>
    <xf numFmtId="38" fontId="27" fillId="0" borderId="0" xfId="1" applyFont="1" applyBorder="1" applyAlignment="1" applyProtection="1">
      <alignment vertical="center"/>
    </xf>
    <xf numFmtId="0" fontId="32" fillId="0" borderId="0" xfId="0" applyNumberFormat="1" applyFont="1" applyProtection="1">
      <alignment vertical="center"/>
    </xf>
    <xf numFmtId="0" fontId="122" fillId="0" borderId="0" xfId="12" applyFont="1" applyProtection="1">
      <alignment vertical="center"/>
    </xf>
    <xf numFmtId="0" fontId="120" fillId="0" borderId="0" xfId="0" applyNumberFormat="1" applyFont="1" applyAlignment="1" applyProtection="1">
      <alignment vertical="center"/>
    </xf>
    <xf numFmtId="0" fontId="27" fillId="0" borderId="0" xfId="0" applyNumberFormat="1" applyFont="1" applyAlignment="1" applyProtection="1">
      <alignment vertical="top" wrapText="1"/>
    </xf>
    <xf numFmtId="0" fontId="120" fillId="0" borderId="0" xfId="0" applyNumberFormat="1" applyFont="1" applyAlignment="1" applyProtection="1">
      <alignment vertical="center" wrapText="1"/>
    </xf>
    <xf numFmtId="0" fontId="27" fillId="0" borderId="0" xfId="0" applyNumberFormat="1" applyFont="1" applyAlignment="1" applyProtection="1">
      <alignment vertical="top"/>
    </xf>
    <xf numFmtId="0" fontId="121" fillId="0" borderId="0" xfId="0" applyNumberFormat="1" applyFont="1" applyAlignment="1" applyProtection="1">
      <alignment horizontal="center" vertical="center"/>
    </xf>
    <xf numFmtId="0" fontId="29" fillId="0" borderId="0" xfId="0" applyNumberFormat="1" applyFont="1" applyAlignment="1" applyProtection="1">
      <alignment horizontal="center" vertical="center"/>
    </xf>
    <xf numFmtId="0" fontId="27" fillId="0" borderId="0" xfId="0" applyNumberFormat="1" applyFont="1" applyFill="1" applyAlignment="1" applyProtection="1">
      <alignment horizontal="center" vertical="center"/>
    </xf>
    <xf numFmtId="0" fontId="27" fillId="5" borderId="0" xfId="0" applyNumberFormat="1" applyFont="1" applyFill="1" applyAlignment="1" applyProtection="1">
      <alignment horizontal="center" vertical="center"/>
    </xf>
    <xf numFmtId="0" fontId="37" fillId="0" borderId="0" xfId="0" applyNumberFormat="1" applyFont="1" applyFill="1" applyProtection="1">
      <alignment vertical="center"/>
    </xf>
    <xf numFmtId="0" fontId="37" fillId="0" borderId="0" xfId="0" applyNumberFormat="1" applyFont="1" applyAlignment="1" applyProtection="1">
      <alignment vertical="center"/>
    </xf>
    <xf numFmtId="0" fontId="92" fillId="0" borderId="0" xfId="0" applyNumberFormat="1" applyFont="1" applyProtection="1">
      <alignment vertical="center"/>
    </xf>
    <xf numFmtId="0" fontId="27" fillId="0" borderId="0" xfId="0" applyNumberFormat="1" applyFont="1" applyAlignment="1" applyProtection="1">
      <alignment horizontal="left" vertical="top" wrapText="1"/>
    </xf>
    <xf numFmtId="0" fontId="30" fillId="0" borderId="0" xfId="0" applyNumberFormat="1" applyFont="1" applyProtection="1">
      <alignment vertical="center"/>
    </xf>
    <xf numFmtId="0" fontId="119" fillId="0" borderId="0" xfId="0" applyFont="1" applyProtection="1">
      <alignment vertical="center"/>
    </xf>
    <xf numFmtId="0" fontId="93" fillId="0" borderId="0" xfId="0" applyFont="1" applyProtection="1">
      <alignment vertical="center"/>
    </xf>
    <xf numFmtId="0" fontId="27" fillId="0" borderId="0" xfId="0" applyFont="1" applyAlignment="1" applyProtection="1">
      <alignment vertical="center" wrapText="1"/>
    </xf>
    <xf numFmtId="0" fontId="45" fillId="0" borderId="0" xfId="0" applyFont="1" applyProtection="1">
      <alignment vertical="center"/>
    </xf>
    <xf numFmtId="0" fontId="38" fillId="0" borderId="0" xfId="0" applyFont="1" applyProtection="1">
      <alignment vertical="center"/>
    </xf>
    <xf numFmtId="0" fontId="33" fillId="0" borderId="0" xfId="0" applyFont="1" applyProtection="1">
      <alignment vertical="center"/>
    </xf>
    <xf numFmtId="49" fontId="27" fillId="0" borderId="0" xfId="0" applyNumberFormat="1" applyFont="1" applyProtection="1">
      <alignment vertical="center"/>
    </xf>
    <xf numFmtId="0" fontId="31" fillId="0" borderId="0" xfId="0" applyFont="1" applyAlignment="1" applyProtection="1">
      <alignment vertical="top"/>
    </xf>
    <xf numFmtId="0" fontId="27" fillId="0" borderId="37" xfId="0" applyFont="1" applyFill="1" applyBorder="1" applyAlignment="1" applyProtection="1">
      <alignment horizontal="left" vertical="center" indent="1" shrinkToFit="1"/>
    </xf>
    <xf numFmtId="0" fontId="31" fillId="0" borderId="0" xfId="0" applyFont="1" applyFill="1" applyProtection="1">
      <alignment vertical="center"/>
    </xf>
    <xf numFmtId="0" fontId="27" fillId="0" borderId="0" xfId="0" applyFont="1" applyFill="1" applyAlignment="1" applyProtection="1">
      <alignment vertical="center" shrinkToFit="1"/>
    </xf>
    <xf numFmtId="0" fontId="31" fillId="0" borderId="0" xfId="0" applyFont="1" applyFill="1" applyAlignment="1" applyProtection="1">
      <alignment vertical="center"/>
    </xf>
    <xf numFmtId="0" fontId="122" fillId="0" borderId="0" xfId="0" applyFont="1" applyFill="1" applyBorder="1" applyAlignment="1" applyProtection="1">
      <alignment vertical="center"/>
    </xf>
    <xf numFmtId="0" fontId="120" fillId="0" borderId="0" xfId="0" applyFont="1" applyBorder="1" applyProtection="1">
      <alignment vertical="center"/>
    </xf>
    <xf numFmtId="0" fontId="127" fillId="0" borderId="0" xfId="0" applyFont="1" applyProtection="1">
      <alignment vertical="center"/>
    </xf>
    <xf numFmtId="0" fontId="97" fillId="0" borderId="0" xfId="0" applyFont="1" applyBorder="1" applyAlignment="1" applyProtection="1">
      <alignment vertical="center" shrinkToFit="1"/>
    </xf>
    <xf numFmtId="0" fontId="108" fillId="0" borderId="0" xfId="0" applyFont="1" applyBorder="1" applyAlignment="1" applyProtection="1">
      <alignment vertical="center"/>
    </xf>
    <xf numFmtId="0" fontId="69" fillId="0" borderId="0" xfId="0" applyFont="1" applyBorder="1" applyAlignment="1" applyProtection="1">
      <alignment vertical="center"/>
    </xf>
    <xf numFmtId="0" fontId="69" fillId="0" borderId="0" xfId="0" applyFont="1" applyAlignment="1" applyProtection="1">
      <alignment vertical="center" wrapText="1"/>
    </xf>
    <xf numFmtId="0" fontId="69" fillId="3" borderId="62" xfId="0" applyFont="1" applyFill="1" applyBorder="1" applyAlignment="1" applyProtection="1">
      <alignment horizontal="center" vertical="center"/>
    </xf>
    <xf numFmtId="0" fontId="109" fillId="0" borderId="0" xfId="0" applyFont="1" applyBorder="1" applyAlignment="1" applyProtection="1">
      <alignment vertical="center" shrinkToFit="1"/>
    </xf>
    <xf numFmtId="0" fontId="69" fillId="3" borderId="53" xfId="0" applyFont="1" applyFill="1" applyBorder="1" applyAlignment="1" applyProtection="1">
      <alignment horizontal="center" vertical="center"/>
    </xf>
    <xf numFmtId="0" fontId="69" fillId="3" borderId="65" xfId="0" applyFont="1" applyFill="1" applyBorder="1" applyAlignment="1" applyProtection="1">
      <alignment horizontal="center" vertical="center"/>
    </xf>
    <xf numFmtId="0" fontId="69" fillId="3" borderId="161" xfId="0" applyFont="1" applyFill="1" applyBorder="1" applyAlignment="1" applyProtection="1">
      <alignment horizontal="center" vertical="center"/>
    </xf>
    <xf numFmtId="0" fontId="69" fillId="0" borderId="73" xfId="0" applyFont="1" applyBorder="1" applyProtection="1">
      <alignment vertical="center"/>
    </xf>
    <xf numFmtId="0" fontId="69" fillId="0" borderId="163" xfId="0" applyFont="1" applyBorder="1" applyProtection="1">
      <alignment vertical="center"/>
    </xf>
    <xf numFmtId="0" fontId="69" fillId="0" borderId="0" xfId="0" applyFont="1" applyBorder="1" applyAlignment="1" applyProtection="1">
      <alignment horizontal="right" vertical="center"/>
    </xf>
    <xf numFmtId="0" fontId="69" fillId="0" borderId="9" xfId="0" applyFont="1" applyBorder="1" applyAlignment="1" applyProtection="1">
      <alignment horizontal="right" vertical="center"/>
    </xf>
    <xf numFmtId="0" fontId="69" fillId="0" borderId="8" xfId="0" applyFont="1" applyBorder="1" applyProtection="1">
      <alignment vertical="center"/>
    </xf>
    <xf numFmtId="0" fontId="69" fillId="0" borderId="61" xfId="0" applyFont="1" applyBorder="1" applyAlignment="1" applyProtection="1">
      <alignment horizontal="right" vertical="center"/>
    </xf>
    <xf numFmtId="0" fontId="69" fillId="3" borderId="57" xfId="0" applyFont="1" applyFill="1" applyBorder="1" applyAlignment="1" applyProtection="1">
      <alignment horizontal="center" vertical="center"/>
    </xf>
    <xf numFmtId="0" fontId="69" fillId="3" borderId="86" xfId="0" applyFont="1" applyFill="1" applyBorder="1" applyAlignment="1" applyProtection="1">
      <alignment horizontal="center" vertical="center"/>
    </xf>
    <xf numFmtId="0" fontId="98" fillId="0" borderId="0" xfId="0" applyFont="1" applyBorder="1" applyAlignment="1" applyProtection="1">
      <alignment vertical="center" shrinkToFit="1"/>
    </xf>
    <xf numFmtId="0" fontId="95" fillId="0" borderId="0" xfId="0" applyFont="1" applyBorder="1" applyAlignment="1" applyProtection="1">
      <alignment vertical="center"/>
    </xf>
    <xf numFmtId="0" fontId="69" fillId="0" borderId="9" xfId="0" applyFont="1" applyBorder="1" applyProtection="1">
      <alignment vertical="center"/>
    </xf>
    <xf numFmtId="0" fontId="95" fillId="0" borderId="0" xfId="0" applyFont="1" applyBorder="1" applyProtection="1">
      <alignment vertical="center"/>
    </xf>
    <xf numFmtId="189" fontId="69" fillId="0" borderId="7" xfId="0" applyNumberFormat="1" applyFont="1" applyBorder="1" applyProtection="1">
      <alignment vertical="center"/>
    </xf>
    <xf numFmtId="0" fontId="69" fillId="0" borderId="58" xfId="0" applyFont="1" applyBorder="1" applyProtection="1">
      <alignment vertical="center"/>
    </xf>
    <xf numFmtId="0" fontId="69" fillId="0" borderId="73" xfId="0" applyFont="1" applyBorder="1" applyAlignment="1" applyProtection="1">
      <alignment horizontal="center" vertical="center"/>
    </xf>
    <xf numFmtId="0" fontId="69" fillId="0" borderId="0" xfId="0" applyFont="1" applyAlignment="1" applyProtection="1">
      <alignment horizontal="center" vertical="center"/>
    </xf>
    <xf numFmtId="185" fontId="69" fillId="0" borderId="0" xfId="0" applyNumberFormat="1" applyFont="1" applyProtection="1">
      <alignment vertical="center"/>
    </xf>
    <xf numFmtId="0" fontId="95" fillId="0" borderId="0" xfId="0" applyFont="1" applyBorder="1" applyAlignment="1" applyProtection="1">
      <alignment vertical="center" shrinkToFit="1"/>
    </xf>
    <xf numFmtId="0" fontId="69" fillId="0" borderId="0" xfId="0" applyFont="1" applyFill="1" applyBorder="1" applyProtection="1">
      <alignment vertical="center"/>
    </xf>
    <xf numFmtId="0" fontId="55" fillId="0" borderId="0" xfId="0" applyFont="1" applyBorder="1" applyAlignment="1" applyProtection="1">
      <alignment vertical="center" shrinkToFit="1"/>
    </xf>
    <xf numFmtId="0" fontId="128" fillId="0" borderId="0" xfId="0" applyFont="1" applyProtection="1">
      <alignment vertical="center"/>
    </xf>
    <xf numFmtId="0" fontId="118" fillId="0" borderId="8" xfId="0" applyFont="1" applyBorder="1" applyAlignment="1" applyProtection="1">
      <alignment horizontal="left" vertical="center" indent="1" shrinkToFit="1"/>
    </xf>
    <xf numFmtId="0" fontId="122" fillId="0" borderId="0" xfId="0" applyNumberFormat="1" applyFont="1" applyAlignment="1" applyProtection="1">
      <alignment vertical="center"/>
    </xf>
    <xf numFmtId="0" fontId="31" fillId="0" borderId="0" xfId="0" applyNumberFormat="1" applyFont="1" applyAlignment="1" applyProtection="1">
      <alignment vertical="center"/>
    </xf>
    <xf numFmtId="0" fontId="134" fillId="0" borderId="0" xfId="0" applyNumberFormat="1" applyFont="1" applyProtection="1">
      <alignment vertical="center"/>
    </xf>
    <xf numFmtId="0" fontId="28" fillId="0" borderId="0" xfId="0" applyNumberFormat="1" applyFont="1" applyProtection="1">
      <alignment vertical="center"/>
    </xf>
    <xf numFmtId="0" fontId="122" fillId="0" borderId="0" xfId="1" applyNumberFormat="1" applyFont="1" applyAlignment="1" applyProtection="1">
      <alignment vertical="center"/>
    </xf>
    <xf numFmtId="0" fontId="45" fillId="0" borderId="0" xfId="0" applyNumberFormat="1" applyFont="1" applyProtection="1">
      <alignment vertical="center"/>
    </xf>
    <xf numFmtId="0" fontId="135" fillId="0" borderId="0" xfId="0" applyNumberFormat="1" applyFont="1" applyProtection="1">
      <alignment vertical="center"/>
    </xf>
    <xf numFmtId="0" fontId="27" fillId="0" borderId="6" xfId="0" applyNumberFormat="1" applyFont="1" applyBorder="1" applyAlignment="1" applyProtection="1">
      <alignment horizontal="center" vertical="center"/>
    </xf>
    <xf numFmtId="0" fontId="45" fillId="0" borderId="0" xfId="0" applyNumberFormat="1" applyFont="1" applyAlignment="1" applyProtection="1">
      <alignment vertical="center"/>
    </xf>
    <xf numFmtId="0" fontId="44" fillId="0" borderId="0" xfId="0" applyNumberFormat="1" applyFont="1" applyBorder="1" applyProtection="1">
      <alignment vertical="center"/>
    </xf>
    <xf numFmtId="0" fontId="134" fillId="0" borderId="0" xfId="0" applyNumberFormat="1" applyFont="1" applyBorder="1" applyProtection="1">
      <alignment vertical="center"/>
    </xf>
    <xf numFmtId="0" fontId="27" fillId="0" borderId="0" xfId="0" applyNumberFormat="1" applyFont="1" applyBorder="1" applyProtection="1">
      <alignment vertical="center"/>
    </xf>
    <xf numFmtId="0" fontId="69" fillId="0" borderId="0" xfId="0" applyFont="1" applyProtection="1">
      <alignment vertical="center"/>
    </xf>
    <xf numFmtId="0" fontId="69" fillId="0" borderId="0" xfId="0" applyFont="1" applyBorder="1" applyProtection="1">
      <alignment vertical="center"/>
    </xf>
    <xf numFmtId="0" fontId="110" fillId="0" borderId="52" xfId="0" applyFont="1" applyBorder="1" applyAlignment="1" applyProtection="1">
      <alignment horizontal="center" vertical="center"/>
      <protection locked="0"/>
    </xf>
    <xf numFmtId="191" fontId="53" fillId="0" borderId="8" xfId="5" applyNumberFormat="1" applyFont="1" applyBorder="1" applyAlignment="1" applyProtection="1">
      <alignment horizontal="center" vertical="center" shrinkToFit="1"/>
      <protection locked="0"/>
    </xf>
    <xf numFmtId="0" fontId="19" fillId="4" borderId="1" xfId="0" applyFont="1" applyFill="1" applyBorder="1" applyProtection="1">
      <alignment vertical="center"/>
    </xf>
    <xf numFmtId="0" fontId="13" fillId="0" borderId="0" xfId="0" applyFont="1" applyProtection="1">
      <alignment vertical="center"/>
    </xf>
    <xf numFmtId="0" fontId="19" fillId="4" borderId="0" xfId="0" applyFont="1" applyFill="1" applyProtection="1">
      <alignment vertical="center"/>
    </xf>
    <xf numFmtId="0" fontId="51" fillId="0" borderId="0" xfId="0" applyFont="1" applyBorder="1" applyAlignment="1" applyProtection="1">
      <alignment horizontal="center" vertical="center" shrinkToFit="1"/>
    </xf>
    <xf numFmtId="0" fontId="27" fillId="0" borderId="0" xfId="0" applyNumberFormat="1" applyFont="1" applyProtection="1">
      <alignment vertical="center"/>
    </xf>
    <xf numFmtId="0" fontId="45" fillId="0" borderId="0" xfId="0" applyNumberFormat="1" applyFont="1" applyProtection="1">
      <alignment vertical="center"/>
    </xf>
    <xf numFmtId="0" fontId="43" fillId="0" borderId="0" xfId="0" applyFont="1" applyProtection="1">
      <alignment vertical="center"/>
    </xf>
    <xf numFmtId="0" fontId="22" fillId="0" borderId="39" xfId="0" applyFont="1" applyBorder="1" applyProtection="1">
      <alignment vertical="center"/>
    </xf>
    <xf numFmtId="0" fontId="12" fillId="2" borderId="189" xfId="0" applyFont="1" applyFill="1" applyBorder="1" applyAlignment="1" applyProtection="1">
      <alignment horizontal="left" vertical="center" shrinkToFit="1"/>
    </xf>
    <xf numFmtId="0" fontId="22" fillId="0" borderId="33" xfId="0" applyFont="1" applyBorder="1" applyProtection="1">
      <alignment vertical="center"/>
    </xf>
    <xf numFmtId="0" fontId="12" fillId="0" borderId="0" xfId="0" applyFont="1" applyBorder="1" applyProtection="1">
      <alignment vertical="center"/>
    </xf>
    <xf numFmtId="0" fontId="12" fillId="0" borderId="0" xfId="0" applyFont="1" applyFill="1" applyAlignment="1" applyProtection="1">
      <alignment horizontal="center" vertical="center"/>
    </xf>
    <xf numFmtId="0" fontId="145" fillId="0" borderId="0"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2" fillId="0" borderId="0" xfId="0" applyFont="1" applyFill="1" applyAlignment="1" applyProtection="1">
      <alignment vertical="center"/>
    </xf>
    <xf numFmtId="0" fontId="12" fillId="0" borderId="190" xfId="0" applyFont="1" applyBorder="1" applyAlignment="1" applyProtection="1">
      <alignment horizontal="left" vertical="center" indent="1"/>
      <protection locked="0"/>
    </xf>
    <xf numFmtId="207" fontId="12" fillId="0" borderId="13" xfId="0" applyNumberFormat="1" applyFont="1" applyBorder="1" applyAlignment="1" applyProtection="1">
      <alignment horizontal="left" vertical="center" indent="1"/>
      <protection locked="0"/>
    </xf>
    <xf numFmtId="38" fontId="12" fillId="0" borderId="0" xfId="1" applyFont="1" applyFill="1" applyBorder="1" applyAlignment="1" applyProtection="1">
      <alignment horizontal="right" vertical="center" indent="1"/>
    </xf>
    <xf numFmtId="38" fontId="12" fillId="0" borderId="0" xfId="1" applyFont="1" applyBorder="1" applyAlignment="1" applyProtection="1">
      <alignment horizontal="right" vertical="center" indent="1"/>
    </xf>
    <xf numFmtId="184" fontId="12" fillId="0" borderId="187" xfId="0" applyNumberFormat="1" applyFont="1" applyBorder="1" applyAlignment="1" applyProtection="1">
      <alignment vertical="center" shrinkToFit="1"/>
    </xf>
    <xf numFmtId="0" fontId="123" fillId="0" borderId="0" xfId="0" applyFont="1" applyProtection="1">
      <alignment vertical="center"/>
    </xf>
    <xf numFmtId="0" fontId="27" fillId="10" borderId="6" xfId="0" applyFont="1" applyFill="1" applyBorder="1" applyAlignment="1" applyProtection="1">
      <alignment horizontal="center" vertical="center"/>
    </xf>
    <xf numFmtId="0" fontId="27" fillId="0" borderId="0" xfId="0" applyFont="1" applyAlignment="1" applyProtection="1">
      <alignment horizontal="center" vertical="center"/>
    </xf>
    <xf numFmtId="0" fontId="27" fillId="0" borderId="0" xfId="0" applyFont="1" applyAlignment="1" applyProtection="1">
      <alignment horizontal="left" vertical="center" indent="1" shrinkToFit="1"/>
    </xf>
    <xf numFmtId="0" fontId="29" fillId="0" borderId="0" xfId="0" applyFont="1" applyProtection="1">
      <alignment vertical="center"/>
    </xf>
    <xf numFmtId="0" fontId="27" fillId="0" borderId="6" xfId="0" applyFont="1" applyBorder="1" applyAlignment="1" applyProtection="1">
      <alignment horizontal="center" vertical="center"/>
    </xf>
    <xf numFmtId="0" fontId="27" fillId="10" borderId="6" xfId="0" applyFont="1" applyFill="1" applyBorder="1" applyAlignment="1" applyProtection="1">
      <alignment horizontal="center" vertical="center" wrapText="1"/>
    </xf>
    <xf numFmtId="0" fontId="36" fillId="0" borderId="0" xfId="0" applyFont="1" applyAlignment="1" applyProtection="1">
      <alignment horizontal="center" vertical="center"/>
    </xf>
    <xf numFmtId="0" fontId="27" fillId="0" borderId="8" xfId="0" applyFont="1" applyBorder="1" applyAlignment="1" applyProtection="1">
      <alignment horizontal="right" vertical="center"/>
    </xf>
    <xf numFmtId="0" fontId="37" fillId="0" borderId="34" xfId="0" applyFont="1" applyBorder="1" applyProtection="1">
      <alignment vertical="center"/>
    </xf>
    <xf numFmtId="0" fontId="37" fillId="0" borderId="38" xfId="0" applyFont="1" applyBorder="1" applyProtection="1">
      <alignment vertical="center"/>
    </xf>
    <xf numFmtId="0" fontId="95" fillId="0" borderId="116" xfId="0" applyFont="1" applyBorder="1" applyAlignment="1" applyProtection="1">
      <alignment vertical="center" shrinkToFit="1"/>
    </xf>
    <xf numFmtId="0" fontId="69" fillId="0" borderId="0" xfId="0" applyFont="1" applyFill="1" applyBorder="1" applyAlignment="1" applyProtection="1">
      <alignment vertical="center"/>
    </xf>
    <xf numFmtId="0" fontId="27" fillId="0" borderId="38" xfId="0" applyNumberFormat="1" applyFont="1" applyBorder="1" applyProtection="1">
      <alignment vertical="center"/>
    </xf>
    <xf numFmtId="0" fontId="45" fillId="0" borderId="38" xfId="0" applyNumberFormat="1" applyFont="1" applyBorder="1" applyProtection="1">
      <alignment vertical="center"/>
    </xf>
    <xf numFmtId="0" fontId="79" fillId="0" borderId="47" xfId="0" applyFont="1" applyFill="1" applyBorder="1" applyProtection="1">
      <alignment vertical="center"/>
    </xf>
    <xf numFmtId="0" fontId="39" fillId="0" borderId="229" xfId="0" applyFont="1" applyBorder="1" applyAlignment="1" applyProtection="1">
      <alignment vertical="center"/>
    </xf>
    <xf numFmtId="0" fontId="39" fillId="0" borderId="145" xfId="0" applyFont="1" applyBorder="1" applyAlignment="1" applyProtection="1">
      <alignment vertical="center" wrapText="1"/>
    </xf>
    <xf numFmtId="0" fontId="39" fillId="0" borderId="60" xfId="0" applyFont="1" applyBorder="1" applyAlignment="1" applyProtection="1">
      <alignment vertical="center"/>
    </xf>
    <xf numFmtId="0" fontId="39" fillId="0" borderId="145" xfId="0" applyFont="1" applyBorder="1" applyAlignment="1" applyProtection="1">
      <alignment vertical="center"/>
    </xf>
    <xf numFmtId="0" fontId="39" fillId="0" borderId="213" xfId="0" applyFont="1" applyBorder="1" applyAlignment="1" applyProtection="1">
      <alignment vertical="center"/>
    </xf>
    <xf numFmtId="0" fontId="39" fillId="0" borderId="249" xfId="0" applyFont="1" applyBorder="1" applyAlignment="1" applyProtection="1">
      <alignment vertical="center"/>
    </xf>
    <xf numFmtId="0" fontId="69" fillId="0" borderId="174" xfId="0" applyFont="1" applyFill="1" applyBorder="1" applyAlignment="1" applyProtection="1">
      <alignment horizontal="left" vertical="center"/>
    </xf>
    <xf numFmtId="0" fontId="69" fillId="0" borderId="175" xfId="0" applyFont="1" applyFill="1" applyBorder="1" applyAlignment="1" applyProtection="1">
      <alignment horizontal="left" vertical="center"/>
    </xf>
    <xf numFmtId="0" fontId="69" fillId="0" borderId="124" xfId="0" applyFont="1" applyBorder="1" applyAlignment="1" applyProtection="1">
      <alignment horizontal="center" vertical="center"/>
      <protection locked="0"/>
    </xf>
    <xf numFmtId="0" fontId="69" fillId="0" borderId="175" xfId="0" applyFont="1" applyFill="1" applyBorder="1" applyAlignment="1" applyProtection="1">
      <alignment horizontal="left" vertical="center" shrinkToFit="1"/>
    </xf>
    <xf numFmtId="0" fontId="69" fillId="0" borderId="0" xfId="0" applyFont="1" applyBorder="1" applyAlignment="1" applyProtection="1">
      <alignment horizontal="center" vertical="center"/>
    </xf>
    <xf numFmtId="0" fontId="27" fillId="0" borderId="34" xfId="0" applyFont="1" applyBorder="1" applyProtection="1">
      <alignment vertical="center"/>
      <protection locked="0"/>
    </xf>
    <xf numFmtId="0" fontId="27" fillId="0" borderId="35" xfId="0" applyFont="1" applyBorder="1" applyProtection="1">
      <alignment vertical="center"/>
      <protection locked="0"/>
    </xf>
    <xf numFmtId="0" fontId="27" fillId="0" borderId="36" xfId="0" applyFont="1" applyBorder="1" applyProtection="1">
      <alignment vertical="center"/>
      <protection locked="0"/>
    </xf>
    <xf numFmtId="0" fontId="27" fillId="0" borderId="38" xfId="0" applyFont="1" applyBorder="1" applyProtection="1">
      <alignment vertical="center"/>
      <protection locked="0"/>
    </xf>
    <xf numFmtId="0" fontId="27" fillId="0" borderId="0" xfId="0" applyFont="1" applyBorder="1" applyProtection="1">
      <alignment vertical="center"/>
      <protection locked="0"/>
    </xf>
    <xf numFmtId="0" fontId="27" fillId="0" borderId="39" xfId="0" applyFont="1" applyBorder="1" applyProtection="1">
      <alignment vertical="center"/>
      <protection locked="0"/>
    </xf>
    <xf numFmtId="0" fontId="27" fillId="0" borderId="40" xfId="0" applyFont="1" applyBorder="1" applyProtection="1">
      <alignment vertical="center"/>
      <protection locked="0"/>
    </xf>
    <xf numFmtId="0" fontId="27" fillId="0" borderId="37" xfId="0" applyFont="1" applyBorder="1" applyProtection="1">
      <alignment vertical="center"/>
      <protection locked="0"/>
    </xf>
    <xf numFmtId="0" fontId="27" fillId="0" borderId="41" xfId="0" applyFont="1" applyBorder="1" applyProtection="1">
      <alignment vertical="center"/>
      <protection locked="0"/>
    </xf>
    <xf numFmtId="0" fontId="44" fillId="0" borderId="0" xfId="0" applyFont="1" applyProtection="1">
      <alignment vertical="center"/>
      <protection locked="0"/>
    </xf>
    <xf numFmtId="0" fontId="43" fillId="0" borderId="0" xfId="0" applyFont="1" applyProtection="1">
      <alignment vertical="center"/>
      <protection locked="0"/>
    </xf>
    <xf numFmtId="0" fontId="27" fillId="0" borderId="0" xfId="0" applyFont="1" applyProtection="1">
      <alignment vertical="center"/>
      <protection locked="0"/>
    </xf>
    <xf numFmtId="0" fontId="80" fillId="0" borderId="98" xfId="0" applyFont="1" applyBorder="1" applyProtection="1">
      <alignment vertical="center"/>
    </xf>
    <xf numFmtId="0" fontId="80" fillId="0" borderId="0" xfId="0" applyFont="1" applyFill="1" applyBorder="1" applyAlignment="1" applyProtection="1">
      <alignment horizontal="center" vertical="center" shrinkToFit="1"/>
    </xf>
    <xf numFmtId="0" fontId="27" fillId="0" borderId="0" xfId="0" applyNumberFormat="1" applyFont="1" applyProtection="1">
      <alignment vertical="center"/>
    </xf>
    <xf numFmtId="0" fontId="69" fillId="0" borderId="159" xfId="0" applyFont="1" applyBorder="1" applyAlignment="1" applyProtection="1">
      <alignment horizontal="center" vertical="center"/>
      <protection locked="0"/>
    </xf>
    <xf numFmtId="0" fontId="39" fillId="0" borderId="9" xfId="0" applyFont="1" applyBorder="1">
      <alignment vertical="center"/>
    </xf>
    <xf numFmtId="0" fontId="39" fillId="0" borderId="47" xfId="0" applyFont="1" applyBorder="1">
      <alignment vertical="center"/>
    </xf>
    <xf numFmtId="0" fontId="57" fillId="0" borderId="0" xfId="5" applyNumberFormat="1" applyFont="1" applyAlignment="1" applyProtection="1">
      <alignment horizontal="center" vertical="center" textRotation="255" shrinkToFit="1"/>
      <protection locked="0"/>
    </xf>
    <xf numFmtId="0" fontId="24" fillId="0" borderId="8" xfId="0" applyFont="1" applyBorder="1" applyAlignment="1" applyProtection="1">
      <alignment horizontal="right" vertical="center"/>
      <protection locked="0"/>
    </xf>
    <xf numFmtId="0" fontId="84" fillId="0" borderId="7" xfId="0" applyFont="1" applyBorder="1" applyAlignment="1" applyProtection="1">
      <alignment horizontal="left" vertical="center" indent="2"/>
      <protection locked="0"/>
    </xf>
    <xf numFmtId="0" fontId="57" fillId="0" borderId="8" xfId="5" applyNumberFormat="1" applyFont="1" applyBorder="1" applyAlignment="1" applyProtection="1">
      <alignment horizontal="center" vertical="center" shrinkToFit="1"/>
      <protection locked="0"/>
    </xf>
    <xf numFmtId="0" fontId="134" fillId="0" borderId="0" xfId="0" applyFont="1" applyFill="1" applyBorder="1" applyAlignment="1" applyProtection="1">
      <alignment vertical="center"/>
    </xf>
    <xf numFmtId="38" fontId="53" fillId="0" borderId="0" xfId="1" applyFont="1" applyAlignment="1" applyProtection="1">
      <alignment horizontal="center" vertical="center" wrapText="1"/>
      <protection locked="0"/>
    </xf>
    <xf numFmtId="0" fontId="148" fillId="0" borderId="0" xfId="0" applyFont="1" applyProtection="1">
      <alignment vertical="center"/>
    </xf>
    <xf numFmtId="38" fontId="149" fillId="0" borderId="0" xfId="1" applyFont="1" applyAlignment="1">
      <alignment vertical="center"/>
    </xf>
    <xf numFmtId="0" fontId="149" fillId="0" borderId="0" xfId="0" applyFont="1" applyAlignment="1" applyProtection="1">
      <alignment vertical="center"/>
    </xf>
    <xf numFmtId="0" fontId="149" fillId="0" borderId="0" xfId="0" applyFont="1" applyProtection="1">
      <alignment vertical="center"/>
    </xf>
    <xf numFmtId="0" fontId="66" fillId="0" borderId="0" xfId="0" applyFont="1" applyProtection="1">
      <alignment vertical="center"/>
    </xf>
    <xf numFmtId="0" fontId="39" fillId="0" borderId="0" xfId="0" applyFont="1" applyAlignment="1" applyProtection="1">
      <alignment horizontal="right" vertical="center"/>
    </xf>
    <xf numFmtId="0" fontId="39" fillId="0" borderId="0" xfId="0" applyFont="1" applyAlignment="1" applyProtection="1">
      <alignment vertical="center" shrinkToFit="1"/>
    </xf>
    <xf numFmtId="0" fontId="57" fillId="0" borderId="0" xfId="0" applyFont="1" applyAlignment="1" applyProtection="1">
      <alignment horizontal="right" vertical="center"/>
    </xf>
    <xf numFmtId="0" fontId="57" fillId="0" borderId="0" xfId="0" applyFont="1" applyAlignment="1" applyProtection="1">
      <alignment vertical="center" shrinkToFit="1"/>
    </xf>
    <xf numFmtId="0" fontId="150" fillId="0" borderId="0" xfId="0" applyFont="1" applyProtection="1">
      <alignment vertical="center"/>
    </xf>
    <xf numFmtId="0" fontId="64" fillId="0" borderId="0" xfId="0" applyFont="1" applyProtection="1">
      <alignment vertical="center"/>
    </xf>
    <xf numFmtId="0" fontId="57" fillId="0" borderId="0" xfId="0" applyFont="1" applyAlignment="1" applyProtection="1">
      <alignment horizontal="center" vertical="center"/>
    </xf>
    <xf numFmtId="0" fontId="39" fillId="0" borderId="9" xfId="0" applyFont="1" applyBorder="1" applyAlignment="1" applyProtection="1">
      <alignment vertical="center"/>
    </xf>
    <xf numFmtId="0" fontId="39" fillId="0" borderId="0" xfId="0" applyFont="1" applyAlignment="1" applyProtection="1">
      <alignment vertical="center"/>
    </xf>
    <xf numFmtId="0" fontId="152" fillId="0" borderId="0" xfId="0" applyFont="1" applyProtection="1">
      <alignment vertical="center"/>
    </xf>
    <xf numFmtId="194" fontId="39" fillId="0" borderId="8" xfId="0" applyNumberFormat="1" applyFont="1" applyBorder="1" applyAlignment="1" applyProtection="1">
      <alignment horizontal="right" vertical="center"/>
    </xf>
    <xf numFmtId="38" fontId="39" fillId="0" borderId="7" xfId="1" applyFont="1" applyBorder="1" applyProtection="1">
      <alignment vertical="center"/>
    </xf>
    <xf numFmtId="0" fontId="39" fillId="0" borderId="9" xfId="0" applyFont="1" applyBorder="1" applyAlignment="1" applyProtection="1">
      <alignment horizontal="right" vertical="center"/>
    </xf>
    <xf numFmtId="194" fontId="39" fillId="0" borderId="35" xfId="0" applyNumberFormat="1" applyFont="1" applyBorder="1" applyAlignment="1" applyProtection="1">
      <alignment horizontal="right" vertical="center"/>
    </xf>
    <xf numFmtId="38" fontId="39" fillId="0" borderId="45" xfId="1" applyFont="1" applyBorder="1" applyProtection="1">
      <alignment vertical="center"/>
    </xf>
    <xf numFmtId="0" fontId="39" fillId="0" borderId="47" xfId="0" applyFont="1" applyBorder="1" applyAlignment="1" applyProtection="1">
      <alignment horizontal="right" vertical="center"/>
    </xf>
    <xf numFmtId="3" fontId="39" fillId="0" borderId="46" xfId="0" applyNumberFormat="1" applyFont="1" applyFill="1" applyBorder="1" applyAlignment="1" applyProtection="1">
      <alignment vertical="center" shrinkToFit="1"/>
    </xf>
    <xf numFmtId="0" fontId="39" fillId="0" borderId="47" xfId="0" applyFont="1" applyFill="1" applyBorder="1" applyAlignment="1" applyProtection="1">
      <alignment horizontal="right" vertical="center"/>
    </xf>
    <xf numFmtId="194" fontId="39" fillId="10" borderId="41" xfId="0" applyNumberFormat="1" applyFont="1" applyFill="1" applyBorder="1" applyAlignment="1" applyProtection="1">
      <alignment horizontal="right" vertical="center"/>
    </xf>
    <xf numFmtId="3" fontId="39" fillId="0" borderId="37" xfId="0" applyNumberFormat="1" applyFont="1" applyBorder="1" applyAlignment="1" applyProtection="1">
      <alignment vertical="center" shrinkToFit="1"/>
    </xf>
    <xf numFmtId="0" fontId="39" fillId="0" borderId="41" xfId="0" applyFont="1" applyBorder="1" applyAlignment="1" applyProtection="1">
      <alignment horizontal="right" vertical="center"/>
    </xf>
    <xf numFmtId="0" fontId="57" fillId="4" borderId="7" xfId="0" applyFont="1" applyFill="1" applyBorder="1" applyAlignment="1" applyProtection="1">
      <alignment vertical="center" textRotation="255"/>
    </xf>
    <xf numFmtId="194" fontId="39" fillId="0" borderId="46" xfId="0" applyNumberFormat="1" applyFont="1" applyBorder="1" applyAlignment="1" applyProtection="1">
      <alignment horizontal="right" vertical="center"/>
    </xf>
    <xf numFmtId="3" fontId="39" fillId="0" borderId="46" xfId="0" applyNumberFormat="1" applyFont="1" applyBorder="1" applyAlignment="1" applyProtection="1">
      <alignment vertical="center" shrinkToFit="1"/>
    </xf>
    <xf numFmtId="38" fontId="39" fillId="0" borderId="94" xfId="1" applyFont="1" applyBorder="1" applyAlignment="1" applyProtection="1">
      <alignment vertical="center" shrinkToFit="1"/>
    </xf>
    <xf numFmtId="0" fontId="39" fillId="0" borderId="96" xfId="0" applyFont="1" applyBorder="1" applyAlignment="1" applyProtection="1">
      <alignment horizontal="right" vertical="center"/>
    </xf>
    <xf numFmtId="38" fontId="39" fillId="0" borderId="94" xfId="1" applyFont="1" applyBorder="1" applyProtection="1">
      <alignment vertical="center"/>
    </xf>
    <xf numFmtId="3" fontId="39" fillId="0" borderId="95" xfId="0" applyNumberFormat="1" applyFont="1" applyBorder="1" applyAlignment="1" applyProtection="1">
      <alignment vertical="center" shrinkToFit="1"/>
    </xf>
    <xf numFmtId="38" fontId="39" fillId="0" borderId="28" xfId="1" applyFont="1" applyBorder="1" applyAlignment="1" applyProtection="1">
      <alignment vertical="center" shrinkToFit="1"/>
    </xf>
    <xf numFmtId="0" fontId="39" fillId="0" borderId="30" xfId="0" applyFont="1" applyBorder="1" applyAlignment="1" applyProtection="1">
      <alignment horizontal="right" vertical="center"/>
    </xf>
    <xf numFmtId="38" fontId="39" fillId="0" borderId="28" xfId="1" applyFont="1" applyBorder="1" applyProtection="1">
      <alignment vertical="center"/>
    </xf>
    <xf numFmtId="3" fontId="39" fillId="0" borderId="29" xfId="0" applyNumberFormat="1" applyFont="1" applyBorder="1" applyAlignment="1" applyProtection="1">
      <alignment vertical="center" shrinkToFit="1"/>
    </xf>
    <xf numFmtId="38" fontId="39" fillId="0" borderId="70" xfId="1" applyFont="1" applyBorder="1" applyAlignment="1" applyProtection="1">
      <alignment vertical="center" shrinkToFit="1"/>
    </xf>
    <xf numFmtId="0" fontId="39" fillId="0" borderId="72" xfId="0" applyFont="1" applyBorder="1" applyAlignment="1" applyProtection="1">
      <alignment horizontal="right" vertical="center"/>
    </xf>
    <xf numFmtId="38" fontId="39" fillId="0" borderId="70" xfId="1" applyFont="1" applyBorder="1" applyProtection="1">
      <alignment vertical="center"/>
    </xf>
    <xf numFmtId="3" fontId="39" fillId="0" borderId="71" xfId="0" applyNumberFormat="1" applyFont="1" applyBorder="1" applyAlignment="1" applyProtection="1">
      <alignment vertical="center" shrinkToFit="1"/>
    </xf>
    <xf numFmtId="194" fontId="39" fillId="10" borderId="145" xfId="0" applyNumberFormat="1" applyFont="1" applyFill="1" applyBorder="1" applyAlignment="1" applyProtection="1">
      <alignment horizontal="right" vertical="center"/>
    </xf>
    <xf numFmtId="3" fontId="39" fillId="0" borderId="144" xfId="0" applyNumberFormat="1" applyFont="1" applyBorder="1" applyAlignment="1" applyProtection="1">
      <alignment vertical="center" shrinkToFit="1"/>
    </xf>
    <xf numFmtId="0" fontId="39" fillId="0" borderId="145" xfId="0" applyFont="1" applyBorder="1" applyAlignment="1" applyProtection="1">
      <alignment horizontal="right" vertical="center"/>
    </xf>
    <xf numFmtId="3" fontId="39" fillId="17" borderId="0" xfId="0" applyNumberFormat="1" applyFont="1" applyFill="1" applyBorder="1" applyAlignment="1" applyProtection="1">
      <alignment horizontal="right" vertical="center"/>
    </xf>
    <xf numFmtId="0" fontId="39" fillId="17" borderId="93" xfId="0" applyFont="1" applyFill="1" applyBorder="1" applyAlignment="1" applyProtection="1">
      <alignment horizontal="right" vertical="center"/>
    </xf>
    <xf numFmtId="38" fontId="39" fillId="0" borderId="38" xfId="1" applyFont="1" applyBorder="1" applyProtection="1">
      <alignment vertical="center"/>
    </xf>
    <xf numFmtId="0" fontId="39" fillId="17" borderId="39" xfId="0" applyNumberFormat="1" applyFont="1" applyFill="1" applyBorder="1" applyAlignment="1" applyProtection="1">
      <alignment horizontal="right" vertical="center"/>
    </xf>
    <xf numFmtId="3" fontId="39" fillId="0" borderId="38" xfId="0" applyNumberFormat="1" applyFont="1" applyBorder="1" applyAlignment="1" applyProtection="1">
      <alignment vertical="center" shrinkToFit="1"/>
    </xf>
    <xf numFmtId="0" fontId="39" fillId="0" borderId="39" xfId="0" applyFont="1" applyBorder="1" applyAlignment="1" applyProtection="1">
      <alignment horizontal="right" vertical="center"/>
    </xf>
    <xf numFmtId="3" fontId="39" fillId="17" borderId="28" xfId="0" applyNumberFormat="1" applyFont="1" applyFill="1" applyBorder="1" applyAlignment="1" applyProtection="1">
      <alignment horizontal="right" vertical="center"/>
    </xf>
    <xf numFmtId="0" fontId="39" fillId="17" borderId="30" xfId="0" applyFont="1" applyFill="1" applyBorder="1" applyAlignment="1" applyProtection="1">
      <alignment horizontal="right" vertical="center"/>
    </xf>
    <xf numFmtId="38" fontId="39" fillId="0" borderId="185" xfId="1" applyFont="1" applyBorder="1" applyProtection="1">
      <alignment vertical="center"/>
    </xf>
    <xf numFmtId="0" fontId="39" fillId="17" borderId="30" xfId="0" applyNumberFormat="1" applyFont="1" applyFill="1" applyBorder="1" applyAlignment="1" applyProtection="1">
      <alignment horizontal="right" vertical="center"/>
    </xf>
    <xf numFmtId="3" fontId="39" fillId="0" borderId="185" xfId="0" applyNumberFormat="1" applyFont="1" applyBorder="1" applyAlignment="1" applyProtection="1">
      <alignment vertical="center" shrinkToFit="1"/>
    </xf>
    <xf numFmtId="0" fontId="39" fillId="0" borderId="187" xfId="0" applyFont="1" applyBorder="1" applyAlignment="1" applyProtection="1">
      <alignment horizontal="right" vertical="center"/>
    </xf>
    <xf numFmtId="0" fontId="39" fillId="17" borderId="39" xfId="0" applyFont="1" applyFill="1" applyBorder="1" applyAlignment="1" applyProtection="1">
      <alignment horizontal="right" vertical="center"/>
    </xf>
    <xf numFmtId="3" fontId="39" fillId="0" borderId="28" xfId="0" applyNumberFormat="1" applyFont="1" applyBorder="1" applyAlignment="1" applyProtection="1">
      <alignment vertical="center" shrinkToFit="1"/>
    </xf>
    <xf numFmtId="3" fontId="39" fillId="17" borderId="106" xfId="0" applyNumberFormat="1" applyFont="1" applyFill="1" applyBorder="1" applyAlignment="1" applyProtection="1">
      <alignment horizontal="right" vertical="center"/>
    </xf>
    <xf numFmtId="0" fontId="39" fillId="17" borderId="72" xfId="0" applyFont="1" applyFill="1" applyBorder="1" applyAlignment="1" applyProtection="1">
      <alignment horizontal="right" vertical="center"/>
    </xf>
    <xf numFmtId="38" fontId="39" fillId="0" borderId="91" xfId="1" applyFont="1" applyBorder="1" applyProtection="1">
      <alignment vertical="center"/>
    </xf>
    <xf numFmtId="0" fontId="39" fillId="17" borderId="72" xfId="0" applyNumberFormat="1" applyFont="1" applyFill="1" applyBorder="1" applyAlignment="1" applyProtection="1">
      <alignment horizontal="right" vertical="center"/>
    </xf>
    <xf numFmtId="3" fontId="39" fillId="0" borderId="70" xfId="0" applyNumberFormat="1" applyFont="1" applyBorder="1" applyAlignment="1" applyProtection="1">
      <alignment vertical="center" shrinkToFit="1"/>
    </xf>
    <xf numFmtId="0" fontId="39" fillId="10" borderId="38" xfId="0" applyFont="1" applyFill="1" applyBorder="1" applyAlignment="1" applyProtection="1">
      <alignment horizontal="right" vertical="center"/>
    </xf>
    <xf numFmtId="0" fontId="39" fillId="10" borderId="144" xfId="0" applyFont="1" applyFill="1" applyBorder="1" applyAlignment="1" applyProtection="1">
      <alignment horizontal="right" vertical="center"/>
    </xf>
    <xf numFmtId="38" fontId="39" fillId="0" borderId="40" xfId="1" applyFont="1" applyBorder="1" applyAlignment="1" applyProtection="1">
      <alignment vertical="center" shrinkToFit="1"/>
    </xf>
    <xf numFmtId="38" fontId="39" fillId="0" borderId="40" xfId="1" applyFont="1" applyBorder="1" applyProtection="1">
      <alignment vertical="center"/>
    </xf>
    <xf numFmtId="0" fontId="39" fillId="0" borderId="8" xfId="0" applyFont="1" applyBorder="1" applyAlignment="1" applyProtection="1">
      <alignment horizontal="left" vertical="center" indent="1"/>
    </xf>
    <xf numFmtId="0" fontId="39" fillId="0" borderId="35" xfId="0" applyFont="1" applyBorder="1" applyAlignment="1" applyProtection="1">
      <alignment horizontal="left" vertical="center" indent="1"/>
    </xf>
    <xf numFmtId="38" fontId="39" fillId="0" borderId="7" xfId="1" applyFont="1" applyBorder="1" applyAlignment="1" applyProtection="1">
      <alignment vertical="center" shrinkToFit="1"/>
    </xf>
    <xf numFmtId="0" fontId="39" fillId="0" borderId="36" xfId="0" applyFont="1" applyBorder="1" applyAlignment="1" applyProtection="1">
      <alignment horizontal="right" vertical="center"/>
    </xf>
    <xf numFmtId="3" fontId="39" fillId="0" borderId="35" xfId="0" applyNumberFormat="1" applyFont="1" applyBorder="1" applyAlignment="1" applyProtection="1">
      <alignment vertical="center" shrinkToFit="1"/>
    </xf>
    <xf numFmtId="38" fontId="39" fillId="0" borderId="25" xfId="1" applyFont="1" applyBorder="1" applyAlignment="1" applyProtection="1">
      <alignment vertical="center" shrinkToFit="1"/>
    </xf>
    <xf numFmtId="0" fontId="39" fillId="0" borderId="27" xfId="0" applyFont="1" applyBorder="1" applyAlignment="1" applyProtection="1">
      <alignment horizontal="right" vertical="center"/>
    </xf>
    <xf numFmtId="38" fontId="39" fillId="0" borderId="34" xfId="1" applyFont="1" applyBorder="1" applyProtection="1">
      <alignment vertical="center"/>
    </xf>
    <xf numFmtId="3" fontId="39" fillId="0" borderId="26" xfId="0" applyNumberFormat="1" applyFont="1" applyBorder="1" applyAlignment="1" applyProtection="1">
      <alignment vertical="center" shrinkToFit="1"/>
    </xf>
    <xf numFmtId="38" fontId="39" fillId="0" borderId="185" xfId="1" applyFont="1" applyBorder="1" applyAlignment="1" applyProtection="1">
      <alignment vertical="center" shrinkToFit="1"/>
    </xf>
    <xf numFmtId="0" fontId="39" fillId="10" borderId="59" xfId="0" applyFont="1" applyFill="1" applyBorder="1" applyAlignment="1" applyProtection="1">
      <alignment horizontal="right" vertical="center"/>
    </xf>
    <xf numFmtId="3" fontId="39" fillId="0" borderId="59" xfId="0" applyNumberFormat="1" applyFont="1" applyBorder="1" applyAlignment="1" applyProtection="1">
      <alignment vertical="center" shrinkToFit="1"/>
    </xf>
    <xf numFmtId="0" fontId="39" fillId="0" borderId="60" xfId="0" applyFont="1" applyBorder="1" applyAlignment="1" applyProtection="1">
      <alignment horizontal="right" vertical="center"/>
    </xf>
    <xf numFmtId="3" fontId="39" fillId="0" borderId="143" xfId="0" applyNumberFormat="1" applyFont="1" applyBorder="1" applyAlignment="1" applyProtection="1">
      <alignment vertical="center" shrinkToFit="1"/>
    </xf>
    <xf numFmtId="0" fontId="39" fillId="0" borderId="93" xfId="0" applyFont="1" applyBorder="1" applyAlignment="1" applyProtection="1">
      <alignment horizontal="right" vertical="center"/>
    </xf>
    <xf numFmtId="3" fontId="39" fillId="0" borderId="92" xfId="0" applyNumberFormat="1" applyFont="1" applyBorder="1" applyAlignment="1" applyProtection="1">
      <alignment vertical="center" shrinkToFit="1"/>
    </xf>
    <xf numFmtId="38" fontId="39" fillId="0" borderId="31" xfId="1" applyFont="1" applyBorder="1" applyAlignment="1" applyProtection="1">
      <alignment vertical="center" shrinkToFit="1"/>
    </xf>
    <xf numFmtId="0" fontId="39" fillId="0" borderId="33" xfId="0" applyFont="1" applyBorder="1" applyAlignment="1" applyProtection="1">
      <alignment horizontal="right" vertical="center"/>
    </xf>
    <xf numFmtId="38" fontId="39" fillId="0" borderId="31" xfId="1" applyFont="1" applyBorder="1" applyProtection="1">
      <alignment vertical="center"/>
    </xf>
    <xf numFmtId="3" fontId="39" fillId="0" borderId="32" xfId="0" applyNumberFormat="1" applyFont="1" applyBorder="1" applyAlignment="1" applyProtection="1">
      <alignment vertical="center" shrinkToFit="1"/>
    </xf>
    <xf numFmtId="194" fontId="39" fillId="0" borderId="41" xfId="0" applyNumberFormat="1" applyFont="1" applyBorder="1" applyAlignment="1" applyProtection="1">
      <alignment horizontal="right" vertical="center"/>
    </xf>
    <xf numFmtId="3" fontId="39" fillId="0" borderId="40" xfId="0" applyNumberFormat="1" applyFont="1" applyBorder="1" applyAlignment="1" applyProtection="1">
      <alignment vertical="center" shrinkToFit="1"/>
    </xf>
    <xf numFmtId="3" fontId="39" fillId="0" borderId="8" xfId="0" applyNumberFormat="1" applyFont="1" applyBorder="1" applyAlignment="1" applyProtection="1">
      <alignment vertical="center" shrinkToFit="1"/>
    </xf>
    <xf numFmtId="194" fontId="39" fillId="0" borderId="26" xfId="0" applyNumberFormat="1" applyFont="1" applyBorder="1" applyAlignment="1" applyProtection="1">
      <alignment horizontal="right" vertical="center"/>
    </xf>
    <xf numFmtId="38" fontId="39" fillId="0" borderId="25" xfId="1" applyFont="1" applyBorder="1" applyProtection="1">
      <alignment vertical="center"/>
    </xf>
    <xf numFmtId="194" fontId="39" fillId="10" borderId="60" xfId="0" applyNumberFormat="1" applyFont="1" applyFill="1" applyBorder="1" applyAlignment="1" applyProtection="1">
      <alignment horizontal="right" vertical="center"/>
    </xf>
    <xf numFmtId="194" fontId="79" fillId="10" borderId="41" xfId="0" applyNumberFormat="1" applyFont="1" applyFill="1" applyBorder="1" applyAlignment="1" applyProtection="1">
      <alignment horizontal="right" vertical="center"/>
    </xf>
    <xf numFmtId="3" fontId="153" fillId="0" borderId="46" xfId="0" applyNumberFormat="1" applyFont="1" applyBorder="1" applyAlignment="1" applyProtection="1">
      <alignment vertical="center" shrinkToFit="1"/>
    </xf>
    <xf numFmtId="194" fontId="39" fillId="3" borderId="60" xfId="0" applyNumberFormat="1" applyFont="1" applyFill="1" applyBorder="1" applyAlignment="1" applyProtection="1">
      <alignment horizontal="right" vertical="center"/>
    </xf>
    <xf numFmtId="0" fontId="39" fillId="0" borderId="0" xfId="0" applyFont="1" applyFill="1" applyBorder="1" applyAlignment="1" applyProtection="1">
      <alignment vertical="center"/>
    </xf>
    <xf numFmtId="194" fontId="39" fillId="10" borderId="110" xfId="0" applyNumberFormat="1" applyFont="1" applyFill="1" applyBorder="1" applyAlignment="1" applyProtection="1">
      <alignment horizontal="right" vertical="center"/>
    </xf>
    <xf numFmtId="3" fontId="39" fillId="0" borderId="105" xfId="0" applyNumberFormat="1" applyFont="1" applyBorder="1" applyAlignment="1" applyProtection="1">
      <alignment vertical="center" shrinkToFit="1"/>
    </xf>
    <xf numFmtId="0" fontId="39" fillId="0" borderId="110" xfId="0" applyFont="1" applyBorder="1" applyAlignment="1" applyProtection="1">
      <alignment horizontal="right" vertical="center"/>
    </xf>
    <xf numFmtId="38" fontId="39" fillId="0" borderId="7" xfId="1" applyFont="1" applyBorder="1" applyProtection="1">
      <alignment vertical="center"/>
      <protection locked="0"/>
    </xf>
    <xf numFmtId="3" fontId="153" fillId="0" borderId="37" xfId="0" applyNumberFormat="1" applyFont="1" applyBorder="1" applyAlignment="1" applyProtection="1">
      <alignment vertical="center" shrinkToFit="1"/>
    </xf>
    <xf numFmtId="0" fontId="150" fillId="0" borderId="0" xfId="29" applyFont="1" applyAlignment="1">
      <alignment horizontal="left" vertical="center"/>
    </xf>
    <xf numFmtId="0" fontId="57" fillId="0" borderId="0" xfId="29" applyFont="1" applyProtection="1">
      <alignment vertical="center"/>
    </xf>
    <xf numFmtId="0" fontId="57" fillId="0" borderId="0" xfId="29" applyFont="1" applyAlignment="1" applyProtection="1">
      <alignment horizontal="center" vertical="center"/>
    </xf>
    <xf numFmtId="208" fontId="154" fillId="0" borderId="0" xfId="30" applyNumberFormat="1" applyFont="1" applyProtection="1">
      <alignment vertical="center"/>
    </xf>
    <xf numFmtId="38" fontId="57" fillId="0" borderId="196" xfId="30" applyFont="1" applyFill="1" applyBorder="1" applyAlignment="1" applyProtection="1">
      <alignment horizontal="center" vertical="center"/>
    </xf>
    <xf numFmtId="38" fontId="57" fillId="0" borderId="0" xfId="30" applyFont="1" applyBorder="1" applyAlignment="1" applyProtection="1">
      <alignment horizontal="center" vertical="center"/>
    </xf>
    <xf numFmtId="0" fontId="57" fillId="19" borderId="198" xfId="29" applyFont="1" applyFill="1" applyBorder="1" applyAlignment="1" applyProtection="1">
      <alignment horizontal="center" vertical="center"/>
    </xf>
    <xf numFmtId="0" fontId="57" fillId="19" borderId="199" xfId="29" applyFont="1" applyFill="1" applyBorder="1" applyAlignment="1" applyProtection="1">
      <alignment horizontal="center" vertical="center"/>
    </xf>
    <xf numFmtId="38" fontId="57" fillId="0" borderId="0" xfId="30" applyFont="1" applyBorder="1" applyProtection="1">
      <alignment vertical="center"/>
    </xf>
    <xf numFmtId="38" fontId="57" fillId="0" borderId="234" xfId="30" applyFont="1" applyBorder="1" applyProtection="1">
      <alignment vertical="center"/>
    </xf>
    <xf numFmtId="38" fontId="57" fillId="0" borderId="196" xfId="30" applyFont="1" applyFill="1" applyBorder="1" applyProtection="1">
      <alignment vertical="center"/>
    </xf>
    <xf numFmtId="218" fontId="57" fillId="0" borderId="210" xfId="30" applyNumberFormat="1" applyFont="1" applyBorder="1" applyProtection="1">
      <alignment vertical="center"/>
    </xf>
    <xf numFmtId="38" fontId="57" fillId="0" borderId="236" xfId="30" applyFont="1" applyBorder="1" applyProtection="1">
      <alignment vertical="center"/>
    </xf>
    <xf numFmtId="219" fontId="57" fillId="0" borderId="238" xfId="30" applyNumberFormat="1" applyFont="1" applyBorder="1" applyProtection="1">
      <alignment vertical="center"/>
    </xf>
    <xf numFmtId="209" fontId="57" fillId="0" borderId="209" xfId="29" applyNumberFormat="1" applyFont="1" applyBorder="1" applyAlignment="1" applyProtection="1">
      <alignment horizontal="center" vertical="center"/>
    </xf>
    <xf numFmtId="220" fontId="57" fillId="0" borderId="210" xfId="30" applyNumberFormat="1" applyFont="1" applyBorder="1" applyProtection="1">
      <alignment vertical="center"/>
    </xf>
    <xf numFmtId="209" fontId="57" fillId="0" borderId="216" xfId="29" applyNumberFormat="1" applyFont="1" applyBorder="1" applyAlignment="1" applyProtection="1">
      <alignment horizontal="center" vertical="center"/>
    </xf>
    <xf numFmtId="220" fontId="57" fillId="0" borderId="217" xfId="30" applyNumberFormat="1" applyFont="1" applyBorder="1" applyProtection="1">
      <alignment vertical="center"/>
    </xf>
    <xf numFmtId="221" fontId="57" fillId="0" borderId="241" xfId="31" applyNumberFormat="1" applyFont="1" applyBorder="1" applyProtection="1">
      <alignment vertical="center"/>
    </xf>
    <xf numFmtId="221" fontId="57" fillId="0" borderId="196" xfId="31" applyNumberFormat="1" applyFont="1" applyFill="1" applyBorder="1" applyProtection="1">
      <alignment vertical="center"/>
    </xf>
    <xf numFmtId="0" fontId="57" fillId="0" borderId="75" xfId="29" applyFont="1" applyBorder="1" applyProtection="1">
      <alignment vertical="center"/>
    </xf>
    <xf numFmtId="38" fontId="57" fillId="0" borderId="0" xfId="30" applyFont="1" applyFill="1" applyBorder="1" applyProtection="1">
      <alignment vertical="center"/>
    </xf>
    <xf numFmtId="209" fontId="57" fillId="0" borderId="0" xfId="29" applyNumberFormat="1" applyFont="1" applyBorder="1" applyAlignment="1" applyProtection="1">
      <alignment horizontal="center" vertical="center"/>
    </xf>
    <xf numFmtId="220" fontId="57" fillId="0" borderId="0" xfId="30" applyNumberFormat="1" applyFont="1" applyBorder="1" applyProtection="1">
      <alignment vertical="center"/>
    </xf>
    <xf numFmtId="0" fontId="57" fillId="0" borderId="0" xfId="29" applyFont="1" applyBorder="1" applyProtection="1">
      <alignment vertical="center"/>
    </xf>
    <xf numFmtId="0" fontId="57" fillId="0" borderId="0" xfId="29" applyFont="1" applyBorder="1" applyAlignment="1" applyProtection="1">
      <alignment horizontal="right" vertical="center"/>
    </xf>
    <xf numFmtId="0" fontId="57" fillId="0" borderId="175" xfId="29" applyFont="1" applyBorder="1" applyProtection="1">
      <alignment vertical="center"/>
    </xf>
    <xf numFmtId="0" fontId="157" fillId="0" borderId="0" xfId="0" applyFont="1" applyProtection="1">
      <alignment vertical="center"/>
    </xf>
    <xf numFmtId="0" fontId="158" fillId="0" borderId="0" xfId="0" applyFont="1" applyProtection="1">
      <alignment vertical="center"/>
    </xf>
    <xf numFmtId="0" fontId="74" fillId="0" borderId="0" xfId="28" applyFont="1" applyProtection="1">
      <alignment vertical="center"/>
    </xf>
    <xf numFmtId="0" fontId="159" fillId="0" borderId="0" xfId="28" applyFont="1" applyProtection="1">
      <alignment vertical="center"/>
    </xf>
    <xf numFmtId="0" fontId="73" fillId="0" borderId="0" xfId="28" applyFont="1" applyProtection="1">
      <alignment vertical="center"/>
    </xf>
    <xf numFmtId="0" fontId="73" fillId="0" borderId="0" xfId="28" applyFont="1" applyAlignment="1" applyProtection="1">
      <alignment vertical="center" shrinkToFit="1"/>
    </xf>
    <xf numFmtId="0" fontId="89" fillId="0" borderId="0" xfId="28" applyFont="1" applyAlignment="1" applyProtection="1">
      <alignment horizontal="center" vertical="center"/>
    </xf>
    <xf numFmtId="49" fontId="89" fillId="0" borderId="0" xfId="9" applyNumberFormat="1" applyFont="1" applyFill="1" applyBorder="1" applyAlignment="1" applyProtection="1">
      <alignment horizontal="center" vertical="center" shrinkToFit="1"/>
    </xf>
    <xf numFmtId="0" fontId="73" fillId="0" borderId="0" xfId="28" applyFont="1" applyAlignment="1" applyProtection="1">
      <alignment horizontal="center" vertical="center"/>
    </xf>
    <xf numFmtId="0" fontId="57" fillId="0" borderId="39" xfId="0" applyFont="1" applyBorder="1" applyProtection="1">
      <alignment vertical="center"/>
    </xf>
    <xf numFmtId="0" fontId="53" fillId="0" borderId="0" xfId="0" applyFont="1" applyAlignment="1" applyProtection="1">
      <alignment horizontal="center" vertical="center"/>
    </xf>
    <xf numFmtId="0" fontId="53" fillId="0" borderId="35" xfId="0" applyFont="1" applyBorder="1" applyAlignment="1" applyProtection="1">
      <alignment horizontal="center" vertical="center"/>
    </xf>
    <xf numFmtId="0" fontId="53" fillId="0" borderId="0" xfId="0" applyFont="1">
      <alignment vertical="center"/>
    </xf>
    <xf numFmtId="0" fontId="154" fillId="0" borderId="0" xfId="0" applyFont="1" applyProtection="1">
      <alignment vertical="center"/>
    </xf>
    <xf numFmtId="0" fontId="57" fillId="10" borderId="6" xfId="0" applyFont="1" applyFill="1" applyBorder="1" applyAlignment="1" applyProtection="1">
      <alignment horizontal="center" vertical="center"/>
    </xf>
    <xf numFmtId="0" fontId="156" fillId="0" borderId="0" xfId="0" applyFont="1" applyProtection="1">
      <alignment vertical="center"/>
    </xf>
    <xf numFmtId="0" fontId="57" fillId="0" borderId="6" xfId="0" applyFont="1" applyBorder="1" applyAlignment="1" applyProtection="1">
      <alignment vertical="center" wrapText="1"/>
    </xf>
    <xf numFmtId="0" fontId="57" fillId="0" borderId="42" xfId="0" applyFont="1" applyBorder="1" applyAlignment="1" applyProtection="1">
      <alignment vertical="center" wrapText="1"/>
    </xf>
    <xf numFmtId="0" fontId="57" fillId="0" borderId="44" xfId="0" applyFont="1" applyBorder="1" applyAlignment="1" applyProtection="1">
      <alignment vertical="center" wrapText="1"/>
    </xf>
    <xf numFmtId="0" fontId="57" fillId="0" borderId="0" xfId="0" applyFont="1">
      <alignment vertical="center"/>
    </xf>
    <xf numFmtId="0" fontId="155" fillId="10" borderId="6" xfId="0" applyFont="1" applyFill="1" applyBorder="1" applyAlignment="1">
      <alignment horizontal="center" vertical="center"/>
    </xf>
    <xf numFmtId="0" fontId="149" fillId="0" borderId="0" xfId="2" applyFont="1" applyAlignment="1">
      <alignment vertical="center"/>
    </xf>
    <xf numFmtId="0" fontId="57" fillId="0" borderId="0" xfId="26" applyFont="1" applyProtection="1">
      <alignment vertical="center"/>
    </xf>
    <xf numFmtId="38" fontId="57" fillId="0" borderId="0" xfId="27" applyFont="1" applyProtection="1">
      <alignment vertical="center"/>
    </xf>
    <xf numFmtId="0" fontId="57" fillId="0" borderId="0" xfId="26" applyFont="1" applyAlignment="1" applyProtection="1">
      <alignment horizontal="center" vertical="center"/>
    </xf>
    <xf numFmtId="208" fontId="154" fillId="0" borderId="0" xfId="27" applyNumberFormat="1" applyFont="1" applyProtection="1">
      <alignment vertical="center"/>
    </xf>
    <xf numFmtId="208" fontId="65" fillId="0" borderId="0" xfId="27" applyNumberFormat="1" applyFont="1" applyProtection="1">
      <alignment vertical="center"/>
    </xf>
    <xf numFmtId="208" fontId="57" fillId="0" borderId="0" xfId="27" applyNumberFormat="1" applyFont="1" applyProtection="1">
      <alignment vertical="center"/>
    </xf>
    <xf numFmtId="38" fontId="57" fillId="0" borderId="196" xfId="27" applyFont="1" applyFill="1" applyBorder="1" applyAlignment="1" applyProtection="1">
      <alignment horizontal="center" vertical="center"/>
    </xf>
    <xf numFmtId="38" fontId="57" fillId="0" borderId="0" xfId="27" applyFont="1" applyBorder="1" applyAlignment="1" applyProtection="1">
      <alignment horizontal="center" vertical="center"/>
    </xf>
    <xf numFmtId="0" fontId="57" fillId="3" borderId="198" xfId="26" applyFont="1" applyFill="1" applyBorder="1" applyAlignment="1" applyProtection="1">
      <alignment horizontal="center" vertical="center"/>
    </xf>
    <xf numFmtId="0" fontId="57" fillId="3" borderId="199" xfId="26" applyFont="1" applyFill="1" applyBorder="1" applyAlignment="1" applyProtection="1">
      <alignment horizontal="center" vertical="center"/>
    </xf>
    <xf numFmtId="38" fontId="57" fillId="3" borderId="199" xfId="27" applyFont="1" applyFill="1" applyBorder="1" applyAlignment="1" applyProtection="1">
      <alignment horizontal="center" vertical="center"/>
    </xf>
    <xf numFmtId="38" fontId="57" fillId="0" borderId="0" xfId="27" applyFont="1" applyBorder="1" applyProtection="1">
      <alignment vertical="center"/>
    </xf>
    <xf numFmtId="0" fontId="57" fillId="0" borderId="202" xfId="26" applyFont="1" applyBorder="1" applyAlignment="1" applyProtection="1">
      <alignment horizontal="center" vertical="center"/>
    </xf>
    <xf numFmtId="0" fontId="57" fillId="0" borderId="203" xfId="26" applyFont="1" applyBorder="1" applyAlignment="1" applyProtection="1">
      <alignment horizontal="center" vertical="center"/>
    </xf>
    <xf numFmtId="38" fontId="156" fillId="0" borderId="196" xfId="27" applyFont="1" applyBorder="1" applyProtection="1">
      <alignment vertical="center"/>
    </xf>
    <xf numFmtId="209" fontId="57" fillId="0" borderId="209" xfId="26" applyNumberFormat="1" applyFont="1" applyBorder="1" applyAlignment="1" applyProtection="1">
      <alignment horizontal="center" vertical="center"/>
    </xf>
    <xf numFmtId="38" fontId="57" fillId="0" borderId="210" xfId="27" applyFont="1" applyBorder="1" applyProtection="1">
      <alignment vertical="center"/>
    </xf>
    <xf numFmtId="209" fontId="57" fillId="0" borderId="214" xfId="26" applyNumberFormat="1" applyFont="1" applyBorder="1" applyAlignment="1" applyProtection="1">
      <alignment horizontal="center" vertical="center"/>
    </xf>
    <xf numFmtId="38" fontId="57" fillId="0" borderId="215" xfId="27" applyFont="1" applyBorder="1" applyProtection="1">
      <alignment vertical="center"/>
    </xf>
    <xf numFmtId="38" fontId="156" fillId="0" borderId="0" xfId="27" applyFont="1" applyBorder="1" applyProtection="1">
      <alignment vertical="center"/>
    </xf>
    <xf numFmtId="210" fontId="57" fillId="0" borderId="216" xfId="26" applyNumberFormat="1" applyFont="1" applyBorder="1" applyAlignment="1" applyProtection="1">
      <alignment horizontal="center" vertical="center"/>
    </xf>
    <xf numFmtId="38" fontId="57" fillId="0" borderId="217" xfId="27" applyFont="1" applyBorder="1" applyProtection="1">
      <alignment vertical="center"/>
    </xf>
    <xf numFmtId="0" fontId="57" fillId="0" borderId="159" xfId="26" applyFont="1" applyBorder="1" applyAlignment="1" applyProtection="1">
      <alignment horizontal="center" vertical="center"/>
    </xf>
    <xf numFmtId="38" fontId="156" fillId="0" borderId="159" xfId="27" applyFont="1" applyFill="1" applyBorder="1" applyProtection="1">
      <alignment vertical="center"/>
    </xf>
    <xf numFmtId="38" fontId="156" fillId="0" borderId="0" xfId="27" applyFont="1" applyFill="1" applyBorder="1" applyProtection="1">
      <alignment vertical="center"/>
    </xf>
    <xf numFmtId="38" fontId="57" fillId="0" borderId="0" xfId="27" applyFont="1" applyFill="1" applyBorder="1" applyProtection="1">
      <alignment vertical="center"/>
    </xf>
    <xf numFmtId="0" fontId="57" fillId="0" borderId="224" xfId="26" applyFont="1" applyBorder="1" applyAlignment="1" applyProtection="1">
      <alignment horizontal="center" vertical="center"/>
    </xf>
    <xf numFmtId="0" fontId="57" fillId="0" borderId="225" xfId="26" applyFont="1" applyBorder="1" applyAlignment="1" applyProtection="1">
      <alignment horizontal="center" vertical="center"/>
    </xf>
    <xf numFmtId="38" fontId="57" fillId="0" borderId="0" xfId="27" applyFont="1" applyFill="1" applyBorder="1" applyAlignment="1" applyProtection="1">
      <alignment horizontal="center" vertical="center"/>
    </xf>
    <xf numFmtId="211" fontId="57" fillId="0" borderId="209" xfId="26" applyNumberFormat="1" applyFont="1" applyBorder="1" applyAlignment="1" applyProtection="1">
      <alignment horizontal="center" vertical="center"/>
    </xf>
    <xf numFmtId="212" fontId="57" fillId="0" borderId="210" xfId="26" applyNumberFormat="1" applyFont="1" applyBorder="1" applyProtection="1">
      <alignment vertical="center"/>
    </xf>
    <xf numFmtId="211" fontId="57" fillId="0" borderId="214" xfId="26" applyNumberFormat="1" applyFont="1" applyBorder="1" applyAlignment="1" applyProtection="1">
      <alignment horizontal="center" vertical="center"/>
    </xf>
    <xf numFmtId="0" fontId="57" fillId="0" borderId="215" xfId="26" applyFont="1" applyBorder="1" applyProtection="1">
      <alignment vertical="center"/>
    </xf>
    <xf numFmtId="213" fontId="57" fillId="0" borderId="216" xfId="26" applyNumberFormat="1" applyFont="1" applyBorder="1" applyAlignment="1" applyProtection="1">
      <alignment horizontal="center" vertical="center"/>
    </xf>
    <xf numFmtId="0" fontId="57" fillId="0" borderId="217" xfId="26" applyFont="1" applyBorder="1" applyProtection="1">
      <alignment vertical="center"/>
    </xf>
    <xf numFmtId="214" fontId="57" fillId="0" borderId="214" xfId="26" applyNumberFormat="1" applyFont="1" applyBorder="1" applyAlignment="1" applyProtection="1">
      <alignment horizontal="center" vertical="center"/>
    </xf>
    <xf numFmtId="215" fontId="57" fillId="0" borderId="215" xfId="27" applyNumberFormat="1" applyFont="1" applyBorder="1" applyProtection="1">
      <alignment vertical="center"/>
    </xf>
    <xf numFmtId="216" fontId="57" fillId="0" borderId="216" xfId="26" applyNumberFormat="1" applyFont="1" applyBorder="1" applyAlignment="1" applyProtection="1">
      <alignment horizontal="center" vertical="center"/>
    </xf>
    <xf numFmtId="0" fontId="57" fillId="0" borderId="226" xfId="26" applyFont="1" applyBorder="1" applyAlignment="1" applyProtection="1">
      <alignment horizontal="center" vertical="center"/>
    </xf>
    <xf numFmtId="0" fontId="57" fillId="0" borderId="227" xfId="26" applyFont="1" applyBorder="1" applyAlignment="1" applyProtection="1">
      <alignment horizontal="center" vertical="center"/>
    </xf>
    <xf numFmtId="217" fontId="57" fillId="0" borderId="209" xfId="26" applyNumberFormat="1" applyFont="1" applyBorder="1" applyAlignment="1" applyProtection="1">
      <alignment horizontal="center" vertical="center"/>
    </xf>
    <xf numFmtId="0" fontId="57" fillId="0" borderId="214" xfId="26" applyFont="1" applyBorder="1" applyAlignment="1" applyProtection="1">
      <alignment horizontal="center" vertical="center"/>
    </xf>
    <xf numFmtId="0" fontId="57" fillId="0" borderId="216" xfId="26" applyFont="1" applyBorder="1" applyAlignment="1" applyProtection="1">
      <alignment horizontal="center" vertical="center"/>
    </xf>
    <xf numFmtId="38" fontId="156" fillId="0" borderId="175" xfId="27" applyFont="1" applyFill="1" applyBorder="1" applyProtection="1">
      <alignment vertical="center"/>
    </xf>
    <xf numFmtId="38" fontId="156" fillId="0" borderId="196" xfId="26" applyNumberFormat="1" applyFont="1" applyBorder="1" applyProtection="1">
      <alignment vertical="center"/>
    </xf>
    <xf numFmtId="49" fontId="89" fillId="0" borderId="37" xfId="9" applyNumberFormat="1" applyFont="1" applyFill="1" applyBorder="1" applyAlignment="1" applyProtection="1">
      <alignment horizontal="center" vertical="center" shrinkToFit="1"/>
    </xf>
    <xf numFmtId="0" fontId="73" fillId="0" borderId="0" xfId="28" applyFont="1" applyBorder="1" applyProtection="1">
      <alignment vertical="center"/>
    </xf>
    <xf numFmtId="224" fontId="156" fillId="0" borderId="6" xfId="1" applyNumberFormat="1" applyFont="1" applyBorder="1" applyProtection="1">
      <alignment vertical="center"/>
    </xf>
    <xf numFmtId="224" fontId="156" fillId="0" borderId="69" xfId="1" applyNumberFormat="1" applyFont="1" applyBorder="1" applyProtection="1">
      <alignment vertical="center"/>
    </xf>
    <xf numFmtId="224" fontId="156" fillId="0" borderId="43" xfId="1" applyNumberFormat="1" applyFont="1" applyBorder="1" applyProtection="1">
      <alignment vertical="center"/>
    </xf>
    <xf numFmtId="224" fontId="156" fillId="0" borderId="44" xfId="1" applyNumberFormat="1" applyFont="1" applyBorder="1" applyProtection="1">
      <alignment vertical="center"/>
    </xf>
    <xf numFmtId="224" fontId="156" fillId="0" borderId="109" xfId="1" applyNumberFormat="1" applyFont="1" applyBorder="1" applyProtection="1">
      <alignment vertical="center"/>
    </xf>
    <xf numFmtId="224" fontId="156" fillId="0" borderId="104" xfId="1" applyNumberFormat="1" applyFont="1" applyBorder="1" applyProtection="1">
      <alignment vertical="center"/>
    </xf>
    <xf numFmtId="224" fontId="156" fillId="0" borderId="6" xfId="0" applyNumberFormat="1" applyFont="1" applyBorder="1" applyProtection="1">
      <alignment vertical="center"/>
    </xf>
    <xf numFmtId="224" fontId="156" fillId="0" borderId="43" xfId="0" applyNumberFormat="1" applyFont="1" applyBorder="1" applyProtection="1">
      <alignment vertical="center"/>
    </xf>
    <xf numFmtId="224" fontId="156" fillId="0" borderId="69" xfId="0" applyNumberFormat="1" applyFont="1" applyBorder="1" applyProtection="1">
      <alignment vertical="center"/>
    </xf>
    <xf numFmtId="224" fontId="156" fillId="0" borderId="44" xfId="0" applyNumberFormat="1" applyFont="1" applyBorder="1" applyProtection="1">
      <alignment vertical="center"/>
    </xf>
    <xf numFmtId="224" fontId="156" fillId="0" borderId="109" xfId="0" applyNumberFormat="1" applyFont="1" applyBorder="1" applyProtection="1">
      <alignment vertical="center"/>
    </xf>
    <xf numFmtId="224" fontId="69" fillId="0" borderId="6" xfId="1" applyNumberFormat="1" applyFont="1" applyBorder="1" applyAlignment="1" applyProtection="1">
      <alignment horizontal="right" vertical="center"/>
    </xf>
    <xf numFmtId="224" fontId="69" fillId="0" borderId="7" xfId="1" applyNumberFormat="1" applyFont="1" applyBorder="1" applyAlignment="1" applyProtection="1">
      <alignment horizontal="right" vertical="center"/>
    </xf>
    <xf numFmtId="224" fontId="69" fillId="0" borderId="69" xfId="1" applyNumberFormat="1" applyFont="1" applyBorder="1" applyAlignment="1" applyProtection="1">
      <alignment horizontal="right" vertical="center"/>
    </xf>
    <xf numFmtId="224" fontId="69" fillId="0" borderId="45" xfId="1" applyNumberFormat="1" applyFont="1" applyBorder="1" applyAlignment="1" applyProtection="1">
      <alignment horizontal="right" vertical="center"/>
    </xf>
    <xf numFmtId="224" fontId="69" fillId="0" borderId="43" xfId="1" applyNumberFormat="1" applyFont="1" applyBorder="1" applyAlignment="1" applyProtection="1">
      <alignment horizontal="right" vertical="center"/>
    </xf>
    <xf numFmtId="224" fontId="69" fillId="0" borderId="40" xfId="1" applyNumberFormat="1" applyFont="1" applyBorder="1" applyAlignment="1" applyProtection="1">
      <alignment horizontal="right" vertical="center"/>
    </xf>
    <xf numFmtId="0" fontId="39" fillId="0" borderId="213" xfId="0" applyFont="1" applyBorder="1" applyAlignment="1" applyProtection="1">
      <alignment horizontal="left" vertical="center"/>
    </xf>
    <xf numFmtId="224" fontId="47" fillId="0" borderId="0" xfId="1" applyNumberFormat="1" applyFont="1" applyAlignment="1" applyProtection="1">
      <alignment vertical="center"/>
    </xf>
    <xf numFmtId="201" fontId="57" fillId="0" borderId="136" xfId="5" applyNumberFormat="1" applyFont="1" applyBorder="1" applyAlignment="1" applyProtection="1">
      <alignment horizontal="right" vertical="center" shrinkToFit="1"/>
      <protection locked="0"/>
    </xf>
    <xf numFmtId="186" fontId="53" fillId="0" borderId="135" xfId="5" applyNumberFormat="1" applyFont="1" applyBorder="1" applyAlignment="1" applyProtection="1">
      <alignment vertical="center" shrinkToFit="1"/>
      <protection locked="0"/>
    </xf>
    <xf numFmtId="186" fontId="53" fillId="0" borderId="135" xfId="5" applyNumberFormat="1" applyFont="1" applyBorder="1" applyAlignment="1" applyProtection="1">
      <alignment vertical="center"/>
      <protection locked="0"/>
    </xf>
    <xf numFmtId="186" fontId="53" fillId="0" borderId="135" xfId="1" applyNumberFormat="1" applyFont="1" applyBorder="1" applyAlignment="1" applyProtection="1">
      <alignment vertical="center"/>
      <protection locked="0"/>
    </xf>
    <xf numFmtId="186" fontId="53" fillId="0" borderId="146" xfId="1" applyNumberFormat="1" applyFont="1" applyBorder="1" applyAlignment="1" applyProtection="1">
      <alignment vertical="center"/>
      <protection locked="0"/>
    </xf>
    <xf numFmtId="186" fontId="53" fillId="0" borderId="146" xfId="5" applyNumberFormat="1" applyFont="1" applyBorder="1" applyAlignment="1" applyProtection="1">
      <alignment vertical="center"/>
      <protection locked="0"/>
    </xf>
    <xf numFmtId="186" fontId="53" fillId="0" borderId="150" xfId="1" applyNumberFormat="1" applyFont="1" applyBorder="1" applyAlignment="1" applyProtection="1">
      <alignment vertical="center"/>
      <protection locked="0"/>
    </xf>
    <xf numFmtId="186" fontId="53" fillId="0" borderId="150" xfId="5" applyNumberFormat="1" applyFont="1" applyBorder="1" applyAlignment="1" applyProtection="1">
      <alignment vertical="center"/>
      <protection locked="0"/>
    </xf>
    <xf numFmtId="186" fontId="53" fillId="0" borderId="154" xfId="1" applyNumberFormat="1" applyFont="1" applyBorder="1" applyAlignment="1" applyProtection="1">
      <alignment vertical="center"/>
      <protection locked="0"/>
    </xf>
    <xf numFmtId="186" fontId="53" fillId="0" borderId="154" xfId="5" applyNumberFormat="1" applyFont="1" applyBorder="1" applyAlignment="1" applyProtection="1">
      <alignment vertical="center"/>
      <protection locked="0"/>
    </xf>
    <xf numFmtId="184" fontId="53" fillId="0" borderId="6" xfId="5" applyNumberFormat="1" applyFont="1" applyBorder="1" applyAlignment="1">
      <alignment vertical="center"/>
    </xf>
    <xf numFmtId="192" fontId="53" fillId="0" borderId="6" xfId="5" applyNumberFormat="1" applyFont="1" applyBorder="1" applyAlignment="1">
      <alignment vertical="center"/>
    </xf>
    <xf numFmtId="184" fontId="53" fillId="0" borderId="148" xfId="5" applyNumberFormat="1" applyFont="1" applyBorder="1" applyAlignment="1">
      <alignment vertical="center"/>
    </xf>
    <xf numFmtId="192" fontId="53" fillId="0" borderId="148" xfId="5" applyNumberFormat="1" applyFont="1" applyBorder="1" applyAlignment="1">
      <alignment vertical="center"/>
    </xf>
    <xf numFmtId="184" fontId="53" fillId="0" borderId="152" xfId="5" applyNumberFormat="1" applyFont="1" applyBorder="1" applyAlignment="1">
      <alignment vertical="center"/>
    </xf>
    <xf numFmtId="192" fontId="53" fillId="0" borderId="152" xfId="5" applyNumberFormat="1" applyFont="1" applyBorder="1" applyAlignment="1">
      <alignment vertical="center"/>
    </xf>
    <xf numFmtId="184" fontId="53" fillId="0" borderId="156" xfId="5" applyNumberFormat="1" applyFont="1" applyBorder="1" applyAlignment="1">
      <alignment vertical="center"/>
    </xf>
    <xf numFmtId="192" fontId="53" fillId="0" borderId="156" xfId="5" applyNumberFormat="1" applyFont="1" applyBorder="1" applyAlignment="1">
      <alignment vertical="center"/>
    </xf>
    <xf numFmtId="223" fontId="53" fillId="0" borderId="6" xfId="4" applyNumberFormat="1" applyFont="1" applyBorder="1" applyAlignment="1">
      <alignment vertical="center"/>
    </xf>
    <xf numFmtId="223" fontId="53" fillId="0" borderId="148" xfId="4" applyNumberFormat="1" applyFont="1" applyBorder="1" applyAlignment="1">
      <alignment vertical="center"/>
    </xf>
    <xf numFmtId="223" fontId="53" fillId="0" borderId="152" xfId="4" applyNumberFormat="1" applyFont="1" applyBorder="1" applyAlignment="1">
      <alignment vertical="center"/>
    </xf>
    <xf numFmtId="223" fontId="53" fillId="0" borderId="156" xfId="4" applyNumberFormat="1" applyFont="1" applyBorder="1" applyAlignment="1">
      <alignment vertical="center"/>
    </xf>
    <xf numFmtId="225" fontId="53" fillId="0" borderId="7" xfId="1" applyNumberFormat="1" applyFont="1" applyBorder="1" applyAlignment="1" applyProtection="1">
      <alignment vertical="center" shrinkToFit="1"/>
      <protection locked="0"/>
    </xf>
    <xf numFmtId="224" fontId="57" fillId="0" borderId="205" xfId="1" applyNumberFormat="1" applyFont="1" applyBorder="1" applyProtection="1">
      <alignment vertical="center"/>
      <protection locked="0"/>
    </xf>
    <xf numFmtId="224" fontId="57" fillId="0" borderId="206" xfId="1" applyNumberFormat="1" applyFont="1" applyBorder="1" applyProtection="1">
      <alignment vertical="center"/>
      <protection locked="0"/>
    </xf>
    <xf numFmtId="224" fontId="57" fillId="0" borderId="206" xfId="1" applyNumberFormat="1" applyFont="1" applyFill="1" applyBorder="1" applyProtection="1">
      <alignment vertical="center"/>
      <protection locked="0"/>
    </xf>
    <xf numFmtId="224" fontId="57" fillId="0" borderId="207" xfId="1" applyNumberFormat="1" applyFont="1" applyBorder="1" applyProtection="1">
      <alignment vertical="center"/>
      <protection locked="0"/>
    </xf>
    <xf numFmtId="224" fontId="156" fillId="0" borderId="246" xfId="1" applyNumberFormat="1" applyFont="1" applyBorder="1" applyProtection="1">
      <alignment vertical="center"/>
    </xf>
    <xf numFmtId="224" fontId="57" fillId="0" borderId="211" xfId="1" applyNumberFormat="1" applyFont="1" applyBorder="1" applyProtection="1">
      <alignment vertical="center"/>
      <protection locked="0"/>
    </xf>
    <xf numFmtId="224" fontId="57" fillId="0" borderId="212" xfId="1" applyNumberFormat="1" applyFont="1" applyBorder="1" applyProtection="1">
      <alignment vertical="center"/>
      <protection locked="0"/>
    </xf>
    <xf numFmtId="224" fontId="57" fillId="0" borderId="212" xfId="1" applyNumberFormat="1" applyFont="1" applyFill="1" applyBorder="1" applyProtection="1">
      <alignment vertical="center"/>
      <protection locked="0"/>
    </xf>
    <xf numFmtId="224" fontId="57" fillId="0" borderId="213" xfId="1" applyNumberFormat="1" applyFont="1" applyBorder="1" applyProtection="1">
      <alignment vertical="center"/>
      <protection locked="0"/>
    </xf>
    <xf numFmtId="224" fontId="57" fillId="0" borderId="218" xfId="1" applyNumberFormat="1" applyFont="1" applyBorder="1" applyProtection="1">
      <alignment vertical="center"/>
      <protection locked="0"/>
    </xf>
    <xf numFmtId="224" fontId="57" fillId="0" borderId="219" xfId="1" applyNumberFormat="1" applyFont="1" applyBorder="1" applyProtection="1">
      <alignment vertical="center"/>
      <protection locked="0"/>
    </xf>
    <xf numFmtId="224" fontId="57" fillId="0" borderId="219" xfId="1" applyNumberFormat="1" applyFont="1" applyFill="1" applyBorder="1" applyProtection="1">
      <alignment vertical="center"/>
      <protection locked="0"/>
    </xf>
    <xf numFmtId="224" fontId="57" fillId="0" borderId="220" xfId="1" applyNumberFormat="1" applyFont="1" applyBorder="1" applyProtection="1">
      <alignment vertical="center"/>
      <protection locked="0"/>
    </xf>
    <xf numFmtId="224" fontId="156" fillId="0" borderId="108" xfId="1" applyNumberFormat="1" applyFont="1" applyBorder="1" applyProtection="1">
      <alignment vertical="center"/>
    </xf>
    <xf numFmtId="224" fontId="57" fillId="0" borderId="6" xfId="0" applyNumberFormat="1" applyFont="1" applyBorder="1" applyProtection="1">
      <alignment vertical="center"/>
      <protection locked="0"/>
    </xf>
    <xf numFmtId="224" fontId="57" fillId="0" borderId="69" xfId="0" applyNumberFormat="1" applyFont="1" applyBorder="1" applyProtection="1">
      <alignment vertical="center"/>
      <protection locked="0"/>
    </xf>
    <xf numFmtId="224" fontId="57" fillId="0" borderId="42" xfId="0" applyNumberFormat="1" applyFont="1" applyBorder="1" applyProtection="1">
      <alignment vertical="center"/>
      <protection locked="0"/>
    </xf>
    <xf numFmtId="224" fontId="57" fillId="0" borderId="44" xfId="0" applyNumberFormat="1" applyFont="1" applyBorder="1" applyProtection="1">
      <alignment vertical="center"/>
      <protection locked="0"/>
    </xf>
    <xf numFmtId="226" fontId="57" fillId="0" borderId="206" xfId="30" applyNumberFormat="1" applyFont="1" applyFill="1" applyBorder="1" applyProtection="1">
      <alignment vertical="center"/>
      <protection locked="0"/>
    </xf>
    <xf numFmtId="227" fontId="57" fillId="0" borderId="210" xfId="29" applyNumberFormat="1" applyFont="1" applyBorder="1" applyProtection="1">
      <alignment vertical="center"/>
      <protection locked="0"/>
    </xf>
    <xf numFmtId="226" fontId="57" fillId="0" borderId="212" xfId="30" applyNumberFormat="1" applyFont="1" applyFill="1" applyBorder="1" applyProtection="1">
      <alignment vertical="center"/>
      <protection locked="0"/>
    </xf>
    <xf numFmtId="227" fontId="57" fillId="0" borderId="215" xfId="29" applyNumberFormat="1" applyFont="1" applyBorder="1" applyProtection="1">
      <alignment vertical="center"/>
      <protection locked="0"/>
    </xf>
    <xf numFmtId="226" fontId="57" fillId="0" borderId="239" xfId="30" applyNumberFormat="1" applyFont="1" applyFill="1" applyBorder="1" applyProtection="1">
      <alignment vertical="center"/>
      <protection locked="0"/>
    </xf>
    <xf numFmtId="227" fontId="57" fillId="0" borderId="240" xfId="29" applyNumberFormat="1" applyFont="1" applyBorder="1" applyProtection="1">
      <alignment vertical="center"/>
      <protection locked="0"/>
    </xf>
    <xf numFmtId="227" fontId="57" fillId="0" borderId="225" xfId="29" applyNumberFormat="1" applyFont="1" applyBorder="1" applyProtection="1">
      <alignment vertical="center"/>
      <protection locked="0"/>
    </xf>
    <xf numFmtId="224" fontId="156" fillId="0" borderId="243" xfId="30" applyNumberFormat="1" applyFont="1" applyBorder="1">
      <alignment vertical="center"/>
    </xf>
    <xf numFmtId="224" fontId="156" fillId="0" borderId="243" xfId="30" applyNumberFormat="1" applyFont="1" applyBorder="1" applyAlignment="1">
      <alignment vertical="center"/>
    </xf>
    <xf numFmtId="228" fontId="73" fillId="0" borderId="53" xfId="2" applyNumberFormat="1" applyFont="1" applyBorder="1" applyAlignment="1" applyProtection="1">
      <alignment vertical="center" shrinkToFit="1"/>
      <protection locked="0"/>
    </xf>
    <xf numFmtId="228" fontId="73" fillId="15" borderId="6" xfId="2" applyNumberFormat="1" applyFont="1" applyFill="1" applyBorder="1" applyAlignment="1" applyProtection="1">
      <alignment vertical="center" shrinkToFit="1"/>
      <protection locked="0"/>
    </xf>
    <xf numFmtId="228" fontId="73" fillId="15" borderId="6" xfId="2" applyNumberFormat="1" applyFont="1" applyFill="1" applyBorder="1" applyAlignment="1">
      <alignment vertical="center" shrinkToFit="1"/>
    </xf>
    <xf numFmtId="228" fontId="73" fillId="14" borderId="6" xfId="2" applyNumberFormat="1" applyFont="1" applyFill="1" applyBorder="1" applyAlignment="1" applyProtection="1">
      <alignment vertical="center" shrinkToFit="1"/>
      <protection locked="0"/>
    </xf>
    <xf numFmtId="228" fontId="73" fillId="14" borderId="6" xfId="2" applyNumberFormat="1" applyFont="1" applyFill="1" applyBorder="1" applyAlignment="1">
      <alignment vertical="center" shrinkToFit="1"/>
    </xf>
    <xf numFmtId="228" fontId="73" fillId="0" borderId="6" xfId="2" applyNumberFormat="1" applyFont="1" applyBorder="1" applyAlignment="1">
      <alignment vertical="center" shrinkToFit="1"/>
    </xf>
    <xf numFmtId="228" fontId="73" fillId="15" borderId="112" xfId="2" applyNumberFormat="1" applyFont="1" applyFill="1" applyBorder="1" applyAlignment="1">
      <alignment vertical="center" shrinkToFit="1"/>
    </xf>
    <xf numFmtId="228" fontId="73" fillId="14" borderId="112" xfId="2" applyNumberFormat="1" applyFont="1" applyFill="1" applyBorder="1" applyAlignment="1">
      <alignment vertical="center" shrinkToFit="1"/>
    </xf>
    <xf numFmtId="228" fontId="73" fillId="0" borderId="112" xfId="2" applyNumberFormat="1" applyFont="1" applyBorder="1" applyAlignment="1">
      <alignment vertical="center" shrinkToFit="1"/>
    </xf>
    <xf numFmtId="229" fontId="74" fillId="15" borderId="123" xfId="2" applyNumberFormat="1" applyFont="1" applyFill="1" applyBorder="1" applyAlignment="1">
      <alignment horizontal="right" vertical="center" shrinkToFit="1"/>
    </xf>
    <xf numFmtId="229" fontId="74" fillId="14" borderId="123" xfId="2" applyNumberFormat="1" applyFont="1" applyFill="1" applyBorder="1" applyAlignment="1">
      <alignment horizontal="right" vertical="center" shrinkToFit="1"/>
    </xf>
    <xf numFmtId="229" fontId="74" fillId="0" borderId="123" xfId="2" applyNumberFormat="1" applyFont="1" applyBorder="1" applyAlignment="1">
      <alignment horizontal="right" vertical="center" shrinkToFit="1"/>
    </xf>
    <xf numFmtId="0" fontId="20" fillId="6" borderId="1" xfId="0" applyFont="1" applyFill="1" applyBorder="1">
      <alignment vertical="center"/>
    </xf>
    <xf numFmtId="0" fontId="80" fillId="0" borderId="22" xfId="0" applyFont="1" applyBorder="1" applyProtection="1">
      <alignment vertical="center"/>
    </xf>
    <xf numFmtId="0" fontId="80" fillId="0" borderId="98" xfId="0" applyFont="1" applyBorder="1">
      <alignment vertical="center"/>
    </xf>
    <xf numFmtId="0" fontId="33" fillId="10" borderId="6" xfId="22" applyFont="1" applyFill="1" applyBorder="1" applyAlignment="1" applyProtection="1">
      <alignment horizontal="center" vertical="center" wrapText="1"/>
    </xf>
    <xf numFmtId="0" fontId="12" fillId="0" borderId="6" xfId="0" applyFont="1" applyBorder="1" applyAlignment="1" applyProtection="1">
      <alignment horizontal="center" vertical="center" shrinkToFit="1"/>
    </xf>
    <xf numFmtId="0" fontId="33" fillId="20" borderId="0" xfId="22" applyFont="1" applyFill="1" applyProtection="1">
      <alignment vertical="center"/>
    </xf>
    <xf numFmtId="0" fontId="33" fillId="20" borderId="0" xfId="22" applyFont="1" applyFill="1" applyAlignment="1" applyProtection="1">
      <alignment horizontal="left" vertical="center"/>
    </xf>
    <xf numFmtId="0" fontId="33" fillId="20" borderId="0" xfId="22" applyFont="1" applyFill="1" applyAlignment="1" applyProtection="1">
      <alignment vertical="center" wrapText="1"/>
    </xf>
    <xf numFmtId="0" fontId="33" fillId="20" borderId="0" xfId="22" applyFont="1" applyFill="1" applyAlignment="1" applyProtection="1">
      <alignment horizontal="center" vertical="center"/>
    </xf>
    <xf numFmtId="0" fontId="106" fillId="20" borderId="0" xfId="22" applyFont="1" applyFill="1" applyAlignment="1" applyProtection="1">
      <alignment horizontal="left" vertical="center"/>
    </xf>
    <xf numFmtId="0" fontId="33" fillId="0" borderId="0" xfId="22" applyFont="1" applyFill="1" applyBorder="1" applyProtection="1">
      <alignment vertical="center"/>
    </xf>
    <xf numFmtId="0" fontId="33" fillId="0" borderId="6" xfId="22" applyFont="1" applyFill="1" applyBorder="1" applyAlignment="1" applyProtection="1">
      <alignment vertical="center" wrapText="1"/>
    </xf>
    <xf numFmtId="0" fontId="107" fillId="0" borderId="6" xfId="22" applyFont="1" applyFill="1" applyBorder="1" applyAlignment="1" applyProtection="1">
      <alignment vertical="center" wrapText="1"/>
    </xf>
    <xf numFmtId="0" fontId="33" fillId="0" borderId="6" xfId="22" applyFont="1" applyFill="1" applyBorder="1" applyAlignment="1" applyProtection="1">
      <alignment horizontal="left" vertical="center" wrapText="1"/>
    </xf>
    <xf numFmtId="0" fontId="33" fillId="0" borderId="6" xfId="22" applyFont="1" applyFill="1" applyBorder="1" applyAlignment="1" applyProtection="1">
      <alignment horizontal="left" vertical="center" shrinkToFit="1"/>
    </xf>
    <xf numFmtId="0" fontId="33" fillId="0" borderId="6" xfId="22" applyFont="1" applyFill="1" applyBorder="1" applyAlignment="1" applyProtection="1">
      <alignment horizontal="left" vertical="center" wrapText="1" shrinkToFit="1"/>
    </xf>
    <xf numFmtId="0" fontId="33" fillId="0" borderId="6" xfId="25" applyFont="1" applyFill="1" applyBorder="1" applyAlignment="1">
      <alignment vertical="center" wrapText="1"/>
    </xf>
    <xf numFmtId="0" fontId="33" fillId="0" borderId="42" xfId="22" applyFont="1" applyFill="1" applyBorder="1" applyAlignment="1" applyProtection="1">
      <alignment horizontal="left" vertical="center" wrapText="1"/>
    </xf>
    <xf numFmtId="0" fontId="33" fillId="10" borderId="265" xfId="22" applyFont="1" applyFill="1" applyBorder="1" applyAlignment="1" applyProtection="1">
      <alignment horizontal="center" vertical="center"/>
    </xf>
    <xf numFmtId="0" fontId="104" fillId="0" borderId="265" xfId="22" applyFont="1" applyFill="1" applyBorder="1" applyAlignment="1" applyProtection="1">
      <alignment horizontal="center" vertical="center"/>
      <protection locked="0"/>
    </xf>
    <xf numFmtId="0" fontId="33" fillId="0" borderId="266" xfId="22" applyFont="1" applyFill="1" applyBorder="1" applyProtection="1">
      <alignment vertical="center"/>
    </xf>
    <xf numFmtId="0" fontId="33" fillId="0" borderId="267" xfId="22" applyFont="1" applyFill="1" applyBorder="1" applyAlignment="1" applyProtection="1">
      <alignment horizontal="center" vertical="center"/>
    </xf>
    <xf numFmtId="0" fontId="33" fillId="0" borderId="264" xfId="22" applyFont="1" applyFill="1" applyBorder="1" applyAlignment="1" applyProtection="1">
      <alignment vertical="center" wrapText="1"/>
    </xf>
    <xf numFmtId="0" fontId="33" fillId="0" borderId="268" xfId="22" applyFont="1" applyFill="1" applyBorder="1" applyAlignment="1" applyProtection="1">
      <alignment horizontal="left" vertical="center" wrapText="1"/>
    </xf>
    <xf numFmtId="0" fontId="33" fillId="0" borderId="271" xfId="22" applyFont="1" applyFill="1" applyBorder="1" applyAlignment="1" applyProtection="1">
      <alignment horizontal="left" vertical="center" wrapText="1"/>
    </xf>
    <xf numFmtId="0" fontId="33" fillId="0" borderId="272" xfId="22" applyFont="1" applyFill="1" applyBorder="1" applyAlignment="1" applyProtection="1">
      <alignment vertical="center" wrapText="1"/>
    </xf>
    <xf numFmtId="0" fontId="104" fillId="0" borderId="273" xfId="22" applyFont="1" applyFill="1" applyBorder="1" applyAlignment="1" applyProtection="1">
      <alignment horizontal="center" vertical="center"/>
      <protection locked="0"/>
    </xf>
    <xf numFmtId="0" fontId="12" fillId="3" borderId="23" xfId="0" applyFont="1" applyFill="1" applyBorder="1" applyAlignment="1" applyProtection="1">
      <alignment horizontal="center" vertical="center"/>
    </xf>
    <xf numFmtId="0" fontId="12" fillId="2" borderId="5" xfId="0" applyFont="1" applyFill="1" applyBorder="1" applyAlignment="1" applyProtection="1">
      <alignment horizontal="center" vertical="center" shrinkToFit="1"/>
    </xf>
    <xf numFmtId="0" fontId="12" fillId="2" borderId="19" xfId="0" applyFont="1" applyFill="1" applyBorder="1" applyAlignment="1" applyProtection="1">
      <alignment horizontal="center" vertical="center" shrinkToFit="1"/>
    </xf>
    <xf numFmtId="184" fontId="12" fillId="0" borderId="185" xfId="0" applyNumberFormat="1" applyFont="1" applyBorder="1" applyAlignment="1" applyProtection="1">
      <alignment horizontal="right" vertical="center" shrinkToFit="1"/>
      <protection locked="0"/>
    </xf>
    <xf numFmtId="184" fontId="12" fillId="0" borderId="186" xfId="0" applyNumberFormat="1" applyFont="1" applyBorder="1" applyAlignment="1" applyProtection="1">
      <alignment horizontal="right" vertical="center" shrinkToFit="1"/>
      <protection locked="0"/>
    </xf>
    <xf numFmtId="184" fontId="12" fillId="0" borderId="28" xfId="0" applyNumberFormat="1" applyFont="1" applyBorder="1" applyAlignment="1" applyProtection="1">
      <alignment horizontal="right" vertical="center" shrinkToFit="1"/>
      <protection locked="0"/>
    </xf>
    <xf numFmtId="184" fontId="12" fillId="0" borderId="29" xfId="0" applyNumberFormat="1" applyFont="1" applyBorder="1" applyAlignment="1" applyProtection="1">
      <alignment horizontal="right" vertical="center" shrinkToFit="1"/>
      <protection locked="0"/>
    </xf>
    <xf numFmtId="184" fontId="12" fillId="0" borderId="38" xfId="0" applyNumberFormat="1" applyFont="1" applyBorder="1" applyAlignment="1" applyProtection="1">
      <alignment horizontal="right" vertical="center" shrinkToFit="1"/>
      <protection locked="0"/>
    </xf>
    <xf numFmtId="184" fontId="12" fillId="0" borderId="0" xfId="0" applyNumberFormat="1" applyFont="1" applyBorder="1" applyAlignment="1" applyProtection="1">
      <alignment horizontal="right" vertical="center" shrinkToFit="1"/>
      <protection locked="0"/>
    </xf>
    <xf numFmtId="184" fontId="160" fillId="0" borderId="31" xfId="0" applyNumberFormat="1" applyFont="1" applyBorder="1" applyAlignment="1" applyProtection="1">
      <alignment horizontal="right" vertical="center" shrinkToFit="1"/>
      <protection locked="0"/>
    </xf>
    <xf numFmtId="184" fontId="160" fillId="0" borderId="32" xfId="0" applyNumberFormat="1" applyFont="1" applyBorder="1" applyAlignment="1" applyProtection="1">
      <alignment horizontal="right" vertical="center" shrinkToFit="1"/>
      <protection locked="0"/>
    </xf>
    <xf numFmtId="0" fontId="12" fillId="2" borderId="4" xfId="0" applyFont="1" applyFill="1" applyBorder="1" applyAlignment="1" applyProtection="1">
      <alignment horizontal="center" vertical="center" shrinkToFit="1"/>
    </xf>
    <xf numFmtId="0" fontId="12" fillId="2" borderId="18" xfId="0" applyFont="1" applyFill="1" applyBorder="1" applyAlignment="1" applyProtection="1">
      <alignment horizontal="center" vertical="center" shrinkToFit="1"/>
    </xf>
    <xf numFmtId="184" fontId="12" fillId="0" borderId="25" xfId="0" applyNumberFormat="1" applyFont="1" applyBorder="1" applyAlignment="1" applyProtection="1">
      <alignment horizontal="right" vertical="center" shrinkToFit="1"/>
      <protection locked="0"/>
    </xf>
    <xf numFmtId="184" fontId="12" fillId="0" borderId="26" xfId="0" applyNumberFormat="1" applyFont="1" applyBorder="1" applyAlignment="1" applyProtection="1">
      <alignment horizontal="right" vertical="center" shrinkToFit="1"/>
      <protection locked="0"/>
    </xf>
    <xf numFmtId="183" fontId="12" fillId="0" borderId="34" xfId="0" applyNumberFormat="1" applyFont="1" applyFill="1" applyBorder="1" applyAlignment="1" applyProtection="1">
      <alignment horizontal="right" vertical="center" indent="1" shrinkToFit="1"/>
      <protection locked="0"/>
    </xf>
    <xf numFmtId="183" fontId="12" fillId="0" borderId="35" xfId="0" applyNumberFormat="1" applyFont="1" applyFill="1" applyBorder="1" applyAlignment="1" applyProtection="1">
      <alignment horizontal="right" vertical="center" indent="1" shrinkToFit="1"/>
      <protection locked="0"/>
    </xf>
    <xf numFmtId="183" fontId="12" fillId="0" borderId="36" xfId="0" applyNumberFormat="1" applyFont="1" applyFill="1" applyBorder="1" applyAlignment="1" applyProtection="1">
      <alignment horizontal="right" vertical="center" indent="1" shrinkToFit="1"/>
      <protection locked="0"/>
    </xf>
    <xf numFmtId="38" fontId="12" fillId="0" borderId="13" xfId="1" applyFont="1" applyFill="1" applyBorder="1" applyAlignment="1" applyProtection="1">
      <alignment horizontal="right" vertical="center" indent="1"/>
      <protection locked="0"/>
    </xf>
    <xf numFmtId="38" fontId="12" fillId="0" borderId="10" xfId="1" applyFont="1" applyFill="1" applyBorder="1" applyAlignment="1" applyProtection="1">
      <alignment horizontal="right" vertical="center" indent="1"/>
      <protection locked="0"/>
    </xf>
    <xf numFmtId="38" fontId="12" fillId="0" borderId="14" xfId="1" applyFont="1" applyFill="1" applyBorder="1" applyAlignment="1" applyProtection="1">
      <alignment horizontal="right" vertical="center" indent="1"/>
      <protection locked="0"/>
    </xf>
    <xf numFmtId="38" fontId="12" fillId="0" borderId="15" xfId="1" applyFont="1" applyFill="1" applyBorder="1" applyAlignment="1" applyProtection="1">
      <alignment horizontal="right" vertical="center" indent="1"/>
      <protection locked="0"/>
    </xf>
    <xf numFmtId="38" fontId="12" fillId="0" borderId="16" xfId="1" applyFont="1" applyFill="1" applyBorder="1" applyAlignment="1" applyProtection="1">
      <alignment horizontal="right" vertical="center" indent="1"/>
      <protection locked="0"/>
    </xf>
    <xf numFmtId="38" fontId="12" fillId="0" borderId="17" xfId="1" applyFont="1" applyFill="1" applyBorder="1" applyAlignment="1" applyProtection="1">
      <alignment horizontal="right" vertical="center" indent="1"/>
      <protection locked="0"/>
    </xf>
    <xf numFmtId="0" fontId="80" fillId="2" borderId="5" xfId="0" applyFont="1" applyFill="1" applyBorder="1" applyAlignment="1" applyProtection="1">
      <alignment horizontal="center" vertical="center" shrinkToFit="1"/>
    </xf>
    <xf numFmtId="0" fontId="80" fillId="2" borderId="19" xfId="0" applyFont="1" applyFill="1" applyBorder="1" applyAlignment="1" applyProtection="1">
      <alignment horizontal="center" vertical="center" shrinkToFit="1"/>
    </xf>
    <xf numFmtId="0" fontId="80" fillId="2" borderId="3" xfId="0" applyFont="1" applyFill="1" applyBorder="1" applyAlignment="1" applyProtection="1">
      <alignment horizontal="center" vertical="center" shrinkToFit="1"/>
    </xf>
    <xf numFmtId="0" fontId="80" fillId="2" borderId="20" xfId="0" applyFont="1" applyFill="1" applyBorder="1" applyAlignment="1" applyProtection="1">
      <alignment horizontal="center" vertical="center" shrinkToFit="1"/>
    </xf>
    <xf numFmtId="0" fontId="12" fillId="0" borderId="31" xfId="0" applyFont="1" applyBorder="1" applyAlignment="1" applyProtection="1">
      <alignment horizontal="left" vertical="center" indent="1" shrinkToFit="1"/>
      <protection locked="0"/>
    </xf>
    <xf numFmtId="0" fontId="12" fillId="0" borderId="32" xfId="0" applyFont="1" applyBorder="1" applyAlignment="1" applyProtection="1">
      <alignment horizontal="left" vertical="center" indent="1" shrinkToFit="1"/>
      <protection locked="0"/>
    </xf>
    <xf numFmtId="0" fontId="12" fillId="0" borderId="33" xfId="0" applyFont="1" applyBorder="1" applyAlignment="1" applyProtection="1">
      <alignment horizontal="left" vertical="center" indent="1" shrinkToFit="1"/>
      <protection locked="0"/>
    </xf>
    <xf numFmtId="0" fontId="12" fillId="2" borderId="3" xfId="0" applyFont="1" applyFill="1" applyBorder="1" applyAlignment="1" applyProtection="1">
      <alignment horizontal="center" vertical="center" shrinkToFit="1"/>
    </xf>
    <xf numFmtId="0" fontId="12" fillId="2" borderId="20" xfId="0" applyFont="1" applyFill="1" applyBorder="1" applyAlignment="1" applyProtection="1">
      <alignment horizontal="center" vertical="center" shrinkToFit="1"/>
    </xf>
    <xf numFmtId="176" fontId="12" fillId="0" borderId="28" xfId="0" applyNumberFormat="1" applyFont="1" applyBorder="1" applyAlignment="1" applyProtection="1">
      <alignment horizontal="left" vertical="center" indent="1" shrinkToFit="1"/>
      <protection locked="0"/>
    </xf>
    <xf numFmtId="176" fontId="12" fillId="0" borderId="29" xfId="0" applyNumberFormat="1" applyFont="1" applyBorder="1" applyAlignment="1" applyProtection="1">
      <alignment horizontal="left" vertical="center" indent="1" shrinkToFit="1"/>
      <protection locked="0"/>
    </xf>
    <xf numFmtId="176" fontId="12" fillId="0" borderId="30" xfId="0" applyNumberFormat="1" applyFont="1" applyBorder="1" applyAlignment="1" applyProtection="1">
      <alignment horizontal="left" vertical="center" indent="1" shrinkToFit="1"/>
      <protection locked="0"/>
    </xf>
    <xf numFmtId="0" fontId="11" fillId="0" borderId="35" xfId="0" applyFont="1" applyBorder="1" applyAlignment="1" applyProtection="1">
      <alignment horizontal="center" vertical="center" shrinkToFit="1"/>
    </xf>
    <xf numFmtId="0" fontId="19" fillId="4" borderId="1" xfId="0" applyFont="1" applyFill="1" applyBorder="1" applyProtection="1">
      <alignment vertical="center"/>
    </xf>
    <xf numFmtId="0" fontId="0" fillId="0" borderId="0" xfId="0" applyProtection="1">
      <alignment vertical="center"/>
    </xf>
    <xf numFmtId="0" fontId="117" fillId="4" borderId="37" xfId="0" applyFont="1" applyFill="1" applyBorder="1" applyProtection="1">
      <alignment vertical="center"/>
    </xf>
    <xf numFmtId="0" fontId="12" fillId="3" borderId="0" xfId="0" applyFont="1" applyFill="1" applyAlignment="1" applyProtection="1">
      <alignment horizontal="center" vertical="center"/>
    </xf>
    <xf numFmtId="183" fontId="12" fillId="0" borderId="34" xfId="0" applyNumberFormat="1" applyFont="1" applyBorder="1" applyAlignment="1" applyProtection="1">
      <alignment horizontal="right" vertical="center" indent="1" shrinkToFit="1"/>
      <protection locked="0"/>
    </xf>
    <xf numFmtId="183" fontId="12" fillId="0" borderId="35" xfId="0" applyNumberFormat="1" applyFont="1" applyBorder="1" applyAlignment="1" applyProtection="1">
      <alignment horizontal="right" vertical="center" indent="1" shrinkToFit="1"/>
      <protection locked="0"/>
    </xf>
    <xf numFmtId="183" fontId="12" fillId="0" borderId="36" xfId="0" applyNumberFormat="1" applyFont="1" applyBorder="1" applyAlignment="1" applyProtection="1">
      <alignment horizontal="right" vertical="center" indent="1" shrinkToFit="1"/>
      <protection locked="0"/>
    </xf>
    <xf numFmtId="38" fontId="12" fillId="0" borderId="13" xfId="1" applyFont="1" applyBorder="1" applyAlignment="1" applyProtection="1">
      <alignment horizontal="right" vertical="center" indent="1"/>
      <protection locked="0"/>
    </xf>
    <xf numFmtId="38" fontId="12" fillId="0" borderId="10" xfId="1" applyFont="1" applyBorder="1" applyAlignment="1" applyProtection="1">
      <alignment horizontal="right" vertical="center" indent="1"/>
      <protection locked="0"/>
    </xf>
    <xf numFmtId="38" fontId="12" fillId="0" borderId="14" xfId="1" applyFont="1" applyBorder="1" applyAlignment="1" applyProtection="1">
      <alignment horizontal="right" vertical="center" indent="1"/>
      <protection locked="0"/>
    </xf>
    <xf numFmtId="38" fontId="12" fillId="0" borderId="15" xfId="1" applyFont="1" applyBorder="1" applyAlignment="1" applyProtection="1">
      <alignment horizontal="right" vertical="center" indent="1"/>
      <protection locked="0"/>
    </xf>
    <xf numFmtId="38" fontId="12" fillId="0" borderId="16" xfId="1" applyFont="1" applyBorder="1" applyAlignment="1" applyProtection="1">
      <alignment horizontal="right" vertical="center" indent="1"/>
      <protection locked="0"/>
    </xf>
    <xf numFmtId="38" fontId="12" fillId="0" borderId="17" xfId="1" applyFont="1" applyBorder="1" applyAlignment="1" applyProtection="1">
      <alignment horizontal="right" vertical="center" indent="1"/>
      <protection locked="0"/>
    </xf>
    <xf numFmtId="0" fontId="12" fillId="3" borderId="0" xfId="0" applyFont="1" applyFill="1" applyAlignment="1" applyProtection="1">
      <alignment horizontal="center" vertical="center" wrapText="1"/>
    </xf>
    <xf numFmtId="0" fontId="80" fillId="2" borderId="4" xfId="0" applyFont="1" applyFill="1" applyBorder="1" applyAlignment="1" applyProtection="1">
      <alignment horizontal="center" vertical="center" shrinkToFit="1"/>
    </xf>
    <xf numFmtId="0" fontId="80" fillId="2" borderId="18" xfId="0" applyFont="1" applyFill="1" applyBorder="1" applyAlignment="1" applyProtection="1">
      <alignment horizontal="center" vertical="center" shrinkToFit="1"/>
    </xf>
    <xf numFmtId="0" fontId="12" fillId="0" borderId="11" xfId="0" applyFont="1" applyFill="1" applyBorder="1" applyProtection="1">
      <alignment vertical="center"/>
    </xf>
    <xf numFmtId="0" fontId="12" fillId="0" borderId="12" xfId="0" applyFont="1" applyFill="1" applyBorder="1" applyProtection="1">
      <alignment vertical="center"/>
    </xf>
    <xf numFmtId="0" fontId="12" fillId="0" borderId="13" xfId="0" applyFont="1" applyBorder="1" applyAlignment="1" applyProtection="1">
      <alignment horizontal="left" vertical="center" indent="1"/>
      <protection locked="0"/>
    </xf>
    <xf numFmtId="0" fontId="12" fillId="0" borderId="10" xfId="0" applyFont="1" applyBorder="1" applyAlignment="1" applyProtection="1">
      <alignment horizontal="left" vertical="center" indent="1"/>
      <protection locked="0"/>
    </xf>
    <xf numFmtId="0" fontId="12" fillId="0" borderId="14" xfId="0" applyFont="1" applyBorder="1" applyAlignment="1" applyProtection="1">
      <alignment horizontal="left" vertical="center" indent="1"/>
      <protection locked="0"/>
    </xf>
    <xf numFmtId="0" fontId="12" fillId="0" borderId="15" xfId="0" applyFont="1" applyBorder="1" applyAlignment="1" applyProtection="1">
      <alignment horizontal="left" vertical="center" indent="1"/>
      <protection locked="0"/>
    </xf>
    <xf numFmtId="0" fontId="12" fillId="0" borderId="16" xfId="0" applyFont="1" applyBorder="1" applyAlignment="1" applyProtection="1">
      <alignment horizontal="left" vertical="center" indent="1"/>
      <protection locked="0"/>
    </xf>
    <xf numFmtId="0" fontId="12" fillId="0" borderId="17" xfId="0" applyFont="1" applyBorder="1" applyAlignment="1" applyProtection="1">
      <alignment horizontal="left" vertical="center" indent="1"/>
      <protection locked="0"/>
    </xf>
    <xf numFmtId="0" fontId="116" fillId="4" borderId="37" xfId="0" applyFont="1" applyFill="1" applyBorder="1" applyProtection="1">
      <alignment vertical="center"/>
    </xf>
    <xf numFmtId="0" fontId="116" fillId="0" borderId="37" xfId="0" applyFont="1" applyBorder="1" applyProtection="1">
      <alignment vertical="center"/>
    </xf>
    <xf numFmtId="56" fontId="12" fillId="0" borderId="16" xfId="0" applyNumberFormat="1" applyFont="1" applyBorder="1" applyProtection="1">
      <alignment vertical="center"/>
    </xf>
    <xf numFmtId="56" fontId="12" fillId="0" borderId="41" xfId="0" applyNumberFormat="1" applyFont="1" applyBorder="1" applyProtection="1">
      <alignment vertical="center"/>
    </xf>
    <xf numFmtId="0" fontId="12" fillId="3" borderId="23" xfId="0" applyFont="1" applyFill="1" applyBorder="1" applyAlignment="1" applyProtection="1">
      <alignment horizontal="center" vertical="center" wrapText="1"/>
    </xf>
    <xf numFmtId="0" fontId="12" fillId="0" borderId="25" xfId="0" applyFont="1" applyBorder="1" applyAlignment="1" applyProtection="1">
      <alignment horizontal="left" vertical="center" indent="1" shrinkToFit="1"/>
      <protection locked="0"/>
    </xf>
    <xf numFmtId="0" fontId="12" fillId="0" borderId="26" xfId="0" applyFont="1" applyBorder="1" applyAlignment="1" applyProtection="1">
      <alignment horizontal="left" vertical="center" indent="1" shrinkToFit="1"/>
      <protection locked="0"/>
    </xf>
    <xf numFmtId="0" fontId="12" fillId="0" borderId="27" xfId="0" applyFont="1" applyBorder="1" applyAlignment="1" applyProtection="1">
      <alignment horizontal="left" vertical="center" indent="1" shrinkToFit="1"/>
      <protection locked="0"/>
    </xf>
    <xf numFmtId="0" fontId="12" fillId="0" borderId="28" xfId="0" applyFont="1" applyBorder="1" applyAlignment="1" applyProtection="1">
      <alignment horizontal="left" vertical="center" indent="1" shrinkToFit="1"/>
      <protection locked="0"/>
    </xf>
    <xf numFmtId="0" fontId="12" fillId="0" borderId="29" xfId="0" applyFont="1" applyBorder="1" applyAlignment="1" applyProtection="1">
      <alignment horizontal="left" vertical="center" indent="1" shrinkToFit="1"/>
      <protection locked="0"/>
    </xf>
    <xf numFmtId="0" fontId="12" fillId="0" borderId="30" xfId="0" applyFont="1" applyBorder="1" applyAlignment="1" applyProtection="1">
      <alignment horizontal="left" vertical="center" indent="1" shrinkToFit="1"/>
      <protection locked="0"/>
    </xf>
    <xf numFmtId="0" fontId="50" fillId="0" borderId="35" xfId="0" applyFont="1" applyBorder="1" applyAlignment="1" applyProtection="1">
      <alignment horizontal="center" vertical="center" shrinkToFit="1"/>
    </xf>
    <xf numFmtId="0" fontId="19" fillId="4" borderId="37"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49" fontId="12" fillId="0" borderId="28" xfId="0" applyNumberFormat="1" applyFont="1" applyBorder="1" applyAlignment="1" applyProtection="1">
      <alignment horizontal="left" vertical="center" indent="1"/>
      <protection locked="0"/>
    </xf>
    <xf numFmtId="49" fontId="12" fillId="0" borderId="29" xfId="0" applyNumberFormat="1" applyFont="1" applyBorder="1" applyAlignment="1" applyProtection="1">
      <alignment horizontal="left" vertical="center" indent="1"/>
      <protection locked="0"/>
    </xf>
    <xf numFmtId="49" fontId="12" fillId="0" borderId="30" xfId="0" applyNumberFormat="1" applyFont="1" applyBorder="1" applyAlignment="1" applyProtection="1">
      <alignment horizontal="left" vertical="center" indent="1"/>
      <protection locked="0"/>
    </xf>
    <xf numFmtId="49" fontId="12" fillId="0" borderId="31" xfId="0" applyNumberFormat="1" applyFont="1" applyBorder="1" applyAlignment="1" applyProtection="1">
      <alignment horizontal="left" vertical="center" indent="1" shrinkToFit="1"/>
      <protection locked="0"/>
    </xf>
    <xf numFmtId="49" fontId="12" fillId="0" borderId="32" xfId="0" applyNumberFormat="1" applyFont="1" applyBorder="1" applyAlignment="1" applyProtection="1">
      <alignment horizontal="left" vertical="center" indent="1" shrinkToFit="1"/>
      <protection locked="0"/>
    </xf>
    <xf numFmtId="49" fontId="12" fillId="0" borderId="33" xfId="0" applyNumberFormat="1" applyFont="1" applyBorder="1" applyAlignment="1" applyProtection="1">
      <alignment horizontal="left" vertical="center" indent="1" shrinkToFit="1"/>
      <protection locked="0"/>
    </xf>
    <xf numFmtId="49" fontId="12" fillId="0" borderId="28" xfId="0" applyNumberFormat="1" applyFont="1" applyBorder="1" applyAlignment="1" applyProtection="1">
      <alignment horizontal="left" vertical="center" indent="1" shrinkToFit="1"/>
      <protection locked="0"/>
    </xf>
    <xf numFmtId="49" fontId="12" fillId="0" borderId="29" xfId="0" applyNumberFormat="1" applyFont="1" applyBorder="1" applyAlignment="1" applyProtection="1">
      <alignment horizontal="left" vertical="center" indent="1" shrinkToFit="1"/>
      <protection locked="0"/>
    </xf>
    <xf numFmtId="49" fontId="12" fillId="0" borderId="30" xfId="0" applyNumberFormat="1" applyFont="1" applyBorder="1" applyAlignment="1" applyProtection="1">
      <alignment horizontal="left" vertical="center" indent="1" shrinkToFit="1"/>
      <protection locked="0"/>
    </xf>
    <xf numFmtId="0" fontId="12" fillId="2" borderId="2" xfId="0" applyFont="1" applyFill="1" applyBorder="1" applyAlignment="1" applyProtection="1">
      <alignment horizontal="center" vertical="center"/>
    </xf>
    <xf numFmtId="49" fontId="12" fillId="0" borderId="25" xfId="0" applyNumberFormat="1" applyFont="1" applyBorder="1" applyAlignment="1" applyProtection="1">
      <alignment horizontal="left" vertical="center" indent="1" shrinkToFit="1"/>
      <protection locked="0"/>
    </xf>
    <xf numFmtId="49" fontId="12" fillId="0" borderId="26" xfId="0" applyNumberFormat="1" applyFont="1" applyBorder="1" applyAlignment="1" applyProtection="1">
      <alignment horizontal="left" vertical="center" indent="1" shrinkToFit="1"/>
      <protection locked="0"/>
    </xf>
    <xf numFmtId="49" fontId="12" fillId="0" borderId="27" xfId="0" applyNumberFormat="1" applyFont="1" applyBorder="1" applyAlignment="1" applyProtection="1">
      <alignment horizontal="left" vertical="center" indent="1" shrinkToFit="1"/>
      <protection locked="0"/>
    </xf>
    <xf numFmtId="0" fontId="12" fillId="2" borderId="21" xfId="0" applyFont="1" applyFill="1" applyBorder="1" applyAlignment="1" applyProtection="1">
      <alignment horizontal="center" vertical="center"/>
    </xf>
    <xf numFmtId="176" fontId="12" fillId="0" borderId="25" xfId="0" applyNumberFormat="1" applyFont="1" applyBorder="1" applyAlignment="1" applyProtection="1">
      <alignment horizontal="left" vertical="center" indent="1" shrinkToFit="1"/>
      <protection locked="0"/>
    </xf>
    <xf numFmtId="176" fontId="12" fillId="0" borderId="26" xfId="0" applyNumberFormat="1" applyFont="1" applyBorder="1" applyAlignment="1" applyProtection="1">
      <alignment horizontal="left" vertical="center" indent="1" shrinkToFit="1"/>
      <protection locked="0"/>
    </xf>
    <xf numFmtId="176" fontId="12" fillId="0" borderId="27" xfId="0" applyNumberFormat="1" applyFont="1" applyBorder="1" applyAlignment="1" applyProtection="1">
      <alignment horizontal="left" vertical="center" indent="1" shrinkToFit="1"/>
      <protection locked="0"/>
    </xf>
    <xf numFmtId="179" fontId="12" fillId="0" borderId="7" xfId="0" applyNumberFormat="1" applyFont="1" applyBorder="1" applyAlignment="1" applyProtection="1">
      <alignment horizontal="left" vertical="center" indent="1" shrinkToFit="1"/>
      <protection locked="0"/>
    </xf>
    <xf numFmtId="179" fontId="12" fillId="0" borderId="8" xfId="0" applyNumberFormat="1" applyFont="1" applyBorder="1" applyAlignment="1" applyProtection="1">
      <alignment horizontal="left" vertical="center" indent="1" shrinkToFit="1"/>
      <protection locked="0"/>
    </xf>
    <xf numFmtId="179" fontId="12" fillId="0" borderId="9" xfId="0" applyNumberFormat="1" applyFont="1" applyBorder="1" applyAlignment="1" applyProtection="1">
      <alignment horizontal="left" vertical="center" indent="1" shrinkToFit="1"/>
      <protection locked="0"/>
    </xf>
    <xf numFmtId="0" fontId="19" fillId="4" borderId="0" xfId="0" applyFont="1" applyFill="1" applyBorder="1" applyProtection="1">
      <alignment vertical="center"/>
    </xf>
    <xf numFmtId="49" fontId="12" fillId="0" borderId="25" xfId="0" applyNumberFormat="1" applyFont="1" applyBorder="1" applyAlignment="1" applyProtection="1">
      <alignment horizontal="left" vertical="center" indent="1"/>
      <protection locked="0"/>
    </xf>
    <xf numFmtId="49" fontId="12" fillId="0" borderId="26" xfId="0" applyNumberFormat="1" applyFont="1" applyBorder="1" applyAlignment="1" applyProtection="1">
      <alignment horizontal="left" vertical="center" indent="1"/>
      <protection locked="0"/>
    </xf>
    <xf numFmtId="49" fontId="12" fillId="0" borderId="27" xfId="0" applyNumberFormat="1" applyFont="1" applyBorder="1" applyAlignment="1" applyProtection="1">
      <alignment horizontal="left" vertical="center" indent="1"/>
      <protection locked="0"/>
    </xf>
    <xf numFmtId="0" fontId="51" fillId="0" borderId="35" xfId="0" applyFont="1" applyBorder="1" applyAlignment="1" applyProtection="1">
      <alignment horizontal="center" vertical="center" shrinkToFit="1"/>
    </xf>
    <xf numFmtId="0" fontId="13" fillId="4" borderId="0" xfId="0" applyFont="1" applyFill="1" applyProtection="1">
      <alignment vertical="center"/>
    </xf>
    <xf numFmtId="0" fontId="12" fillId="2" borderId="90" xfId="0" applyFont="1" applyFill="1" applyBorder="1" applyAlignment="1" applyProtection="1">
      <alignment horizontal="center" vertical="center"/>
    </xf>
    <xf numFmtId="0" fontId="12" fillId="2" borderId="125" xfId="0" applyFont="1" applyFill="1" applyBorder="1" applyAlignment="1" applyProtection="1">
      <alignment horizontal="center" vertical="center"/>
    </xf>
    <xf numFmtId="49" fontId="76" fillId="0" borderId="91" xfId="0" applyNumberFormat="1" applyFont="1" applyBorder="1" applyAlignment="1" applyProtection="1">
      <alignment horizontal="left" vertical="center" indent="1"/>
      <protection locked="0"/>
    </xf>
    <xf numFmtId="49" fontId="76" fillId="0" borderId="92" xfId="0" applyNumberFormat="1" applyFont="1" applyBorder="1" applyAlignment="1" applyProtection="1">
      <alignment horizontal="left" vertical="center" indent="1"/>
      <protection locked="0"/>
    </xf>
    <xf numFmtId="49" fontId="76" fillId="0" borderId="93" xfId="0" applyNumberFormat="1" applyFont="1" applyBorder="1" applyAlignment="1" applyProtection="1">
      <alignment horizontal="left" vertical="center" indent="1"/>
      <protection locked="0"/>
    </xf>
    <xf numFmtId="49" fontId="12" fillId="0" borderId="31" xfId="0" applyNumberFormat="1" applyFont="1" applyBorder="1" applyAlignment="1" applyProtection="1">
      <alignment horizontal="left" vertical="center" indent="1"/>
      <protection locked="0"/>
    </xf>
    <xf numFmtId="49" fontId="12" fillId="0" borderId="32" xfId="0" applyNumberFormat="1" applyFont="1" applyBorder="1" applyAlignment="1" applyProtection="1">
      <alignment horizontal="left" vertical="center" indent="1"/>
      <protection locked="0"/>
    </xf>
    <xf numFmtId="49" fontId="12" fillId="0" borderId="33" xfId="0" applyNumberFormat="1" applyFont="1" applyBorder="1" applyAlignment="1" applyProtection="1">
      <alignment horizontal="left" vertical="center" indent="1"/>
      <protection locked="0"/>
    </xf>
    <xf numFmtId="49" fontId="12" fillId="0" borderId="7" xfId="0" applyNumberFormat="1" applyFont="1" applyBorder="1" applyAlignment="1" applyProtection="1">
      <alignment horizontal="left" vertical="center" indent="1" shrinkToFit="1"/>
      <protection locked="0"/>
    </xf>
    <xf numFmtId="49" fontId="12" fillId="0" borderId="8" xfId="0" applyNumberFormat="1" applyFont="1" applyBorder="1" applyAlignment="1" applyProtection="1">
      <alignment horizontal="left" vertical="center" indent="1" shrinkToFit="1"/>
      <protection locked="0"/>
    </xf>
    <xf numFmtId="49" fontId="12" fillId="0" borderId="9" xfId="0" applyNumberFormat="1" applyFont="1" applyBorder="1" applyAlignment="1" applyProtection="1">
      <alignment horizontal="left" vertical="center" indent="1" shrinkToFit="1"/>
      <protection locked="0"/>
    </xf>
    <xf numFmtId="49" fontId="12" fillId="0" borderId="7" xfId="0" applyNumberFormat="1" applyFont="1" applyBorder="1" applyAlignment="1" applyProtection="1">
      <alignment horizontal="left" vertical="center" indent="1"/>
      <protection locked="0"/>
    </xf>
    <xf numFmtId="49" fontId="12" fillId="0" borderId="8" xfId="0" applyNumberFormat="1" applyFont="1" applyBorder="1" applyAlignment="1" applyProtection="1">
      <alignment horizontal="left" vertical="center" indent="1"/>
      <protection locked="0"/>
    </xf>
    <xf numFmtId="49" fontId="12" fillId="0" borderId="9" xfId="0" applyNumberFormat="1" applyFont="1" applyBorder="1" applyAlignment="1" applyProtection="1">
      <alignment horizontal="left" vertical="center" indent="1"/>
      <protection locked="0"/>
    </xf>
    <xf numFmtId="0" fontId="13" fillId="0" borderId="0" xfId="0" applyFont="1" applyProtection="1">
      <alignment vertical="center"/>
    </xf>
    <xf numFmtId="0" fontId="19" fillId="4" borderId="0" xfId="0" applyFont="1" applyFill="1" applyProtection="1">
      <alignment vertical="center"/>
    </xf>
    <xf numFmtId="177" fontId="12" fillId="0" borderId="7" xfId="0" applyNumberFormat="1" applyFont="1" applyBorder="1" applyAlignment="1" applyProtection="1">
      <alignment horizontal="left" vertical="center" indent="1"/>
      <protection locked="0"/>
    </xf>
    <xf numFmtId="177" fontId="12" fillId="0" borderId="8" xfId="0" applyNumberFormat="1" applyFont="1" applyBorder="1" applyAlignment="1" applyProtection="1">
      <alignment horizontal="left" vertical="center" indent="1"/>
      <protection locked="0"/>
    </xf>
    <xf numFmtId="178" fontId="12" fillId="0" borderId="7" xfId="0" applyNumberFormat="1" applyFont="1" applyBorder="1" applyAlignment="1" applyProtection="1">
      <alignment horizontal="left" vertical="center" indent="1" shrinkToFit="1"/>
      <protection locked="0"/>
    </xf>
    <xf numFmtId="178" fontId="12" fillId="0" borderId="8" xfId="0" applyNumberFormat="1" applyFont="1" applyBorder="1" applyAlignment="1" applyProtection="1">
      <alignment horizontal="left" vertical="center" indent="1" shrinkToFit="1"/>
      <protection locked="0"/>
    </xf>
    <xf numFmtId="178" fontId="12" fillId="0" borderId="91" xfId="0" applyNumberFormat="1" applyFont="1" applyBorder="1" applyAlignment="1" applyProtection="1">
      <alignment horizontal="left" vertical="center" indent="1" shrinkToFit="1"/>
      <protection locked="0"/>
    </xf>
    <xf numFmtId="178" fontId="12" fillId="0" borderId="92" xfId="0" applyNumberFormat="1" applyFont="1" applyBorder="1" applyAlignment="1" applyProtection="1">
      <alignment horizontal="left" vertical="center" indent="1" shrinkToFit="1"/>
      <protection locked="0"/>
    </xf>
    <xf numFmtId="178" fontId="12" fillId="0" borderId="31" xfId="0" applyNumberFormat="1" applyFont="1" applyBorder="1" applyAlignment="1" applyProtection="1">
      <alignment horizontal="left" vertical="center" indent="1" shrinkToFit="1"/>
      <protection locked="0"/>
    </xf>
    <xf numFmtId="178" fontId="12" fillId="0" borderId="32" xfId="0" applyNumberFormat="1" applyFont="1" applyBorder="1" applyAlignment="1" applyProtection="1">
      <alignment horizontal="left" vertical="center" indent="1" shrinkToFit="1"/>
      <protection locked="0"/>
    </xf>
    <xf numFmtId="178" fontId="12" fillId="0" borderId="40" xfId="0" applyNumberFormat="1" applyFont="1" applyBorder="1" applyAlignment="1" applyProtection="1">
      <alignment horizontal="left" vertical="center" indent="1" shrinkToFit="1"/>
      <protection locked="0"/>
    </xf>
    <xf numFmtId="178" fontId="12" fillId="0" borderId="37" xfId="0" applyNumberFormat="1" applyFont="1" applyBorder="1" applyAlignment="1" applyProtection="1">
      <alignment horizontal="left" vertical="center" indent="1" shrinkToFit="1"/>
      <protection locked="0"/>
    </xf>
    <xf numFmtId="0" fontId="12" fillId="13" borderId="188" xfId="0" applyFont="1" applyFill="1" applyBorder="1" applyAlignment="1" applyProtection="1">
      <alignment horizontal="center" vertical="center" shrinkToFit="1"/>
    </xf>
    <xf numFmtId="0" fontId="12" fillId="13" borderId="39" xfId="0" applyFont="1" applyFill="1" applyBorder="1" applyAlignment="1" applyProtection="1">
      <alignment horizontal="center" vertical="center" shrinkToFit="1"/>
    </xf>
    <xf numFmtId="200" fontId="12" fillId="2" borderId="21" xfId="0" applyNumberFormat="1" applyFont="1" applyFill="1" applyBorder="1" applyAlignment="1" applyProtection="1">
      <alignment horizontal="center" vertical="center" shrinkToFit="1"/>
    </xf>
    <xf numFmtId="200" fontId="12" fillId="2" borderId="125" xfId="0" applyNumberFormat="1" applyFont="1" applyFill="1" applyBorder="1" applyAlignment="1" applyProtection="1">
      <alignment horizontal="center" vertical="center" shrinkToFit="1"/>
    </xf>
    <xf numFmtId="0" fontId="12" fillId="0" borderId="7" xfId="0" applyFont="1" applyBorder="1" applyAlignment="1" applyProtection="1">
      <alignment horizontal="left" vertical="center" indent="1" shrinkToFit="1"/>
      <protection locked="0"/>
    </xf>
    <xf numFmtId="0" fontId="12" fillId="0" borderId="8" xfId="0" applyFont="1" applyBorder="1" applyAlignment="1" applyProtection="1">
      <alignment horizontal="left" vertical="center" indent="1" shrinkToFit="1"/>
      <protection locked="0"/>
    </xf>
    <xf numFmtId="0" fontId="12" fillId="0" borderId="9" xfId="0" applyFont="1" applyBorder="1" applyAlignment="1" applyProtection="1">
      <alignment horizontal="left" vertical="center" indent="1" shrinkToFit="1"/>
      <protection locked="0"/>
    </xf>
    <xf numFmtId="0" fontId="76" fillId="2" borderId="5" xfId="0" applyFont="1" applyFill="1" applyBorder="1" applyAlignment="1" applyProtection="1">
      <alignment horizontal="center" vertical="center" wrapText="1" shrinkToFit="1"/>
    </xf>
    <xf numFmtId="0" fontId="76" fillId="2" borderId="19" xfId="0" applyFont="1" applyFill="1" applyBorder="1" applyAlignment="1" applyProtection="1">
      <alignment horizontal="center" vertical="center" shrinkToFit="1"/>
    </xf>
    <xf numFmtId="0" fontId="51" fillId="0" borderId="0" xfId="0" applyFont="1" applyBorder="1" applyAlignment="1" applyProtection="1">
      <alignment horizontal="center" vertical="center" shrinkToFit="1"/>
    </xf>
    <xf numFmtId="0" fontId="19" fillId="4" borderId="37" xfId="0" applyFont="1" applyFill="1" applyBorder="1" applyAlignment="1" applyProtection="1">
      <alignment horizontal="left" vertical="center"/>
    </xf>
    <xf numFmtId="0" fontId="13" fillId="4" borderId="37" xfId="0" applyFont="1" applyFill="1" applyBorder="1" applyProtection="1">
      <alignment vertical="center"/>
    </xf>
    <xf numFmtId="49" fontId="76" fillId="0" borderId="7" xfId="0" applyNumberFormat="1" applyFont="1" applyBorder="1" applyAlignment="1" applyProtection="1">
      <alignment horizontal="left" vertical="center" shrinkToFit="1"/>
      <protection locked="0"/>
    </xf>
    <xf numFmtId="49" fontId="76" fillId="0" borderId="8" xfId="0" applyNumberFormat="1" applyFont="1" applyBorder="1" applyAlignment="1" applyProtection="1">
      <alignment horizontal="left" vertical="center" shrinkToFit="1"/>
      <protection locked="0"/>
    </xf>
    <xf numFmtId="0" fontId="161" fillId="0" borderId="0" xfId="0" applyFont="1" applyProtection="1">
      <alignment vertical="center"/>
    </xf>
    <xf numFmtId="0" fontId="33" fillId="0" borderId="268" xfId="22" applyFont="1" applyFill="1" applyBorder="1" applyAlignment="1" applyProtection="1">
      <alignment horizontal="left" vertical="center" wrapText="1"/>
    </xf>
    <xf numFmtId="0" fontId="33" fillId="0" borderId="270" xfId="22" applyFont="1" applyFill="1" applyBorder="1" applyAlignment="1" applyProtection="1">
      <alignment horizontal="left" vertical="center" wrapText="1"/>
    </xf>
    <xf numFmtId="0" fontId="33" fillId="0" borderId="42" xfId="22" applyFont="1" applyFill="1" applyBorder="1" applyAlignment="1" applyProtection="1">
      <alignment horizontal="left" vertical="center" wrapText="1"/>
    </xf>
    <xf numFmtId="0" fontId="33" fillId="0" borderId="43" xfId="22" applyFont="1" applyFill="1" applyBorder="1" applyAlignment="1" applyProtection="1">
      <alignment horizontal="left" vertical="center" wrapText="1"/>
    </xf>
    <xf numFmtId="0" fontId="33" fillId="0" borderId="264" xfId="22" applyFont="1" applyFill="1" applyBorder="1" applyAlignment="1" applyProtection="1">
      <alignment horizontal="left" vertical="center"/>
    </xf>
    <xf numFmtId="0" fontId="33" fillId="0" borderId="6" xfId="22" applyFont="1" applyFill="1" applyBorder="1" applyAlignment="1" applyProtection="1">
      <alignment horizontal="left" vertical="center"/>
    </xf>
    <xf numFmtId="0" fontId="33" fillId="0" borderId="269" xfId="22" applyFont="1" applyFill="1" applyBorder="1" applyAlignment="1" applyProtection="1">
      <alignment horizontal="left" vertical="center" wrapText="1"/>
    </xf>
    <xf numFmtId="0" fontId="33" fillId="0" borderId="42" xfId="22" applyFont="1" applyFill="1" applyBorder="1" applyAlignment="1" applyProtection="1">
      <alignment horizontal="left" vertical="center" wrapText="1" shrinkToFit="1"/>
    </xf>
    <xf numFmtId="0" fontId="33" fillId="0" borderId="43" xfId="22" applyFont="1" applyFill="1" applyBorder="1" applyAlignment="1" applyProtection="1">
      <alignment horizontal="left" vertical="center" wrapText="1" shrinkToFit="1"/>
    </xf>
    <xf numFmtId="0" fontId="33" fillId="0" borderId="264" xfId="22" applyFont="1" applyFill="1" applyBorder="1" applyAlignment="1" applyProtection="1">
      <alignment vertical="center" wrapText="1"/>
    </xf>
    <xf numFmtId="0" fontId="33" fillId="0" borderId="6" xfId="22" applyFont="1" applyFill="1" applyBorder="1" applyAlignment="1" applyProtection="1">
      <alignment vertical="center" wrapText="1"/>
    </xf>
    <xf numFmtId="0" fontId="33" fillId="10" borderId="264" xfId="22" applyFont="1" applyFill="1" applyBorder="1" applyAlignment="1" applyProtection="1">
      <alignment horizontal="center" vertical="center" wrapText="1"/>
    </xf>
    <xf numFmtId="0" fontId="33" fillId="10" borderId="6" xfId="22" applyFont="1" applyFill="1" applyBorder="1" applyAlignment="1" applyProtection="1">
      <alignment horizontal="center" vertical="center" wrapText="1"/>
    </xf>
    <xf numFmtId="0" fontId="33" fillId="0" borderId="264" xfId="22" applyFont="1" applyFill="1" applyBorder="1" applyAlignment="1" applyProtection="1">
      <alignment horizontal="left" vertical="center" wrapText="1"/>
    </xf>
    <xf numFmtId="0" fontId="33" fillId="0" borderId="6" xfId="22" applyFont="1" applyFill="1" applyBorder="1" applyAlignment="1" applyProtection="1">
      <alignment horizontal="left" vertical="center" wrapText="1"/>
    </xf>
    <xf numFmtId="0" fontId="36" fillId="0" borderId="261" xfId="22" applyFont="1" applyFill="1" applyBorder="1" applyAlignment="1" applyProtection="1">
      <alignment horizontal="left" vertical="center" wrapText="1"/>
    </xf>
    <xf numFmtId="0" fontId="36" fillId="0" borderId="262" xfId="22" applyFont="1" applyFill="1" applyBorder="1" applyAlignment="1" applyProtection="1">
      <alignment horizontal="left" vertical="center" wrapText="1"/>
    </xf>
    <xf numFmtId="0" fontId="36" fillId="0" borderId="263" xfId="22" applyFont="1" applyFill="1" applyBorder="1" applyAlignment="1" applyProtection="1">
      <alignment horizontal="left" vertical="center" wrapText="1"/>
    </xf>
    <xf numFmtId="0" fontId="33" fillId="10" borderId="264" xfId="22" applyFont="1" applyFill="1" applyBorder="1" applyAlignment="1" applyProtection="1">
      <alignment horizontal="left" vertical="center" wrapText="1"/>
    </xf>
    <xf numFmtId="0" fontId="33" fillId="10" borderId="6" xfId="22" applyFont="1" applyFill="1" applyBorder="1" applyAlignment="1" applyProtection="1">
      <alignment horizontal="left" vertical="center" wrapText="1"/>
    </xf>
    <xf numFmtId="0" fontId="27" fillId="0" borderId="0" xfId="0" applyNumberFormat="1" applyFont="1" applyAlignment="1" applyProtection="1">
      <alignment horizontal="center" vertical="justify"/>
    </xf>
    <xf numFmtId="179" fontId="27" fillId="0" borderId="0" xfId="0" applyNumberFormat="1" applyFont="1" applyFill="1" applyAlignment="1" applyProtection="1">
      <alignment horizontal="left" vertical="center" indent="1"/>
    </xf>
    <xf numFmtId="0" fontId="27" fillId="0" borderId="0" xfId="0" applyNumberFormat="1" applyFont="1" applyFill="1" applyAlignment="1" applyProtection="1">
      <alignment horizontal="left" vertical="center" wrapText="1" indent="1" shrinkToFit="1"/>
    </xf>
    <xf numFmtId="0" fontId="27" fillId="0" borderId="34" xfId="0" applyNumberFormat="1" applyFont="1" applyBorder="1" applyAlignment="1" applyProtection="1">
      <alignment horizontal="center"/>
    </xf>
    <xf numFmtId="0" fontId="27" fillId="0" borderId="36" xfId="0" applyNumberFormat="1" applyFont="1" applyBorder="1" applyAlignment="1" applyProtection="1">
      <alignment horizontal="center"/>
    </xf>
    <xf numFmtId="224" fontId="47" fillId="0" borderId="0" xfId="1" applyNumberFormat="1" applyFont="1" applyAlignment="1" applyProtection="1">
      <alignment vertical="center"/>
    </xf>
    <xf numFmtId="0" fontId="27" fillId="0" borderId="0" xfId="0" applyNumberFormat="1" applyFont="1" applyFill="1" applyAlignment="1" applyProtection="1">
      <alignment horizontal="left" vertical="center" indent="1" shrinkToFit="1"/>
    </xf>
    <xf numFmtId="0" fontId="27" fillId="0" borderId="0" xfId="0" applyNumberFormat="1" applyFont="1" applyAlignment="1" applyProtection="1">
      <alignment horizontal="center" vertical="center"/>
    </xf>
    <xf numFmtId="0" fontId="36" fillId="0" borderId="0" xfId="0" applyNumberFormat="1" applyFont="1" applyAlignment="1" applyProtection="1">
      <alignment horizontal="distributed" vertical="center"/>
    </xf>
    <xf numFmtId="182" fontId="27" fillId="0" borderId="0" xfId="0" applyNumberFormat="1" applyFont="1" applyFill="1" applyAlignment="1" applyProtection="1">
      <alignment horizontal="left" vertical="center" indent="1"/>
    </xf>
    <xf numFmtId="180" fontId="27" fillId="0" borderId="0" xfId="0" applyNumberFormat="1" applyFont="1" applyAlignment="1" applyProtection="1">
      <alignment horizontal="right" vertical="center"/>
    </xf>
    <xf numFmtId="0" fontId="27" fillId="0" borderId="35" xfId="0" applyNumberFormat="1" applyFont="1" applyBorder="1" applyAlignment="1" applyProtection="1">
      <alignment horizontal="left" vertical="center" shrinkToFit="1"/>
      <protection locked="0"/>
    </xf>
    <xf numFmtId="0" fontId="27" fillId="5" borderId="0" xfId="0" applyNumberFormat="1" applyFont="1" applyFill="1" applyAlignment="1" applyProtection="1">
      <alignment horizontal="center" vertical="center"/>
    </xf>
    <xf numFmtId="0" fontId="27" fillId="0" borderId="0" xfId="0" applyNumberFormat="1" applyFont="1" applyAlignment="1" applyProtection="1">
      <alignment horizontal="left" vertical="center" wrapText="1" indent="3"/>
    </xf>
    <xf numFmtId="0" fontId="27" fillId="0" borderId="0" xfId="0" applyNumberFormat="1" applyFont="1" applyAlignment="1" applyProtection="1">
      <alignment horizontal="right" vertical="center" wrapText="1" indent="4"/>
    </xf>
    <xf numFmtId="0" fontId="69" fillId="0" borderId="0" xfId="0" applyNumberFormat="1" applyFont="1" applyAlignment="1" applyProtection="1">
      <alignment horizontal="center" vertical="center"/>
    </xf>
    <xf numFmtId="181" fontId="26" fillId="0" borderId="0" xfId="1" applyNumberFormat="1" applyFont="1" applyAlignment="1" applyProtection="1">
      <alignment horizontal="right" vertical="center" indent="4"/>
    </xf>
    <xf numFmtId="0" fontId="27" fillId="0" borderId="34" xfId="0" applyNumberFormat="1" applyFont="1" applyBorder="1" applyAlignment="1" applyProtection="1">
      <alignment horizontal="center" vertical="center"/>
    </xf>
    <xf numFmtId="0" fontId="27" fillId="0" borderId="35" xfId="0" applyNumberFormat="1" applyFont="1" applyBorder="1" applyAlignment="1" applyProtection="1">
      <alignment horizontal="center" vertical="center"/>
    </xf>
    <xf numFmtId="0" fontId="27" fillId="0" borderId="36" xfId="0" applyNumberFormat="1" applyFont="1" applyBorder="1" applyAlignment="1" applyProtection="1">
      <alignment horizontal="center" vertical="center"/>
    </xf>
    <xf numFmtId="0" fontId="27" fillId="0" borderId="40" xfId="0" applyNumberFormat="1" applyFont="1" applyBorder="1" applyAlignment="1" applyProtection="1">
      <alignment horizontal="center" vertical="center"/>
    </xf>
    <xf numFmtId="0" fontId="27" fillId="0" borderId="37" xfId="0" applyNumberFormat="1" applyFont="1" applyBorder="1" applyAlignment="1" applyProtection="1">
      <alignment horizontal="center" vertical="center"/>
    </xf>
    <xf numFmtId="0" fontId="27" fillId="0" borderId="41" xfId="0" applyNumberFormat="1" applyFont="1" applyBorder="1" applyAlignment="1" applyProtection="1">
      <alignment horizontal="center" vertical="center"/>
    </xf>
    <xf numFmtId="12" fontId="69" fillId="0" borderId="35" xfId="0" applyNumberFormat="1" applyFont="1" applyBorder="1" applyAlignment="1" applyProtection="1">
      <alignment horizontal="center" vertical="center"/>
    </xf>
    <xf numFmtId="12" fontId="69" fillId="0" borderId="0" xfId="0" applyNumberFormat="1" applyFont="1" applyBorder="1" applyAlignment="1" applyProtection="1">
      <alignment horizontal="center" vertical="center"/>
    </xf>
    <xf numFmtId="0" fontId="69" fillId="0" borderId="0" xfId="0" applyNumberFormat="1" applyFont="1" applyAlignment="1" applyProtection="1">
      <alignment horizontal="left" vertical="center" wrapText="1"/>
    </xf>
    <xf numFmtId="204" fontId="27" fillId="0" borderId="0" xfId="0" applyNumberFormat="1" applyFont="1" applyFill="1" applyAlignment="1" applyProtection="1">
      <alignment horizontal="distributed" vertical="center" indent="4"/>
    </xf>
    <xf numFmtId="0" fontId="27" fillId="0" borderId="0" xfId="0" applyNumberFormat="1" applyFont="1" applyAlignment="1" applyProtection="1">
      <alignment vertical="top" wrapText="1"/>
    </xf>
    <xf numFmtId="0" fontId="27" fillId="5" borderId="6" xfId="0" applyNumberFormat="1" applyFont="1" applyFill="1" applyBorder="1" applyAlignment="1" applyProtection="1">
      <alignment horizontal="center" vertical="center"/>
    </xf>
    <xf numFmtId="0" fontId="69" fillId="0" borderId="0" xfId="0" applyNumberFormat="1" applyFont="1" applyAlignment="1" applyProtection="1">
      <alignment horizontal="center" vertical="center" wrapText="1"/>
    </xf>
    <xf numFmtId="0" fontId="27" fillId="0" borderId="40" xfId="0" applyNumberFormat="1" applyFont="1" applyBorder="1" applyAlignment="1" applyProtection="1">
      <alignment horizontal="center" vertical="top"/>
    </xf>
    <xf numFmtId="0" fontId="27" fillId="0" borderId="41" xfId="0" applyNumberFormat="1" applyFont="1" applyBorder="1" applyAlignment="1" applyProtection="1">
      <alignment horizontal="center" vertical="top"/>
    </xf>
    <xf numFmtId="0" fontId="27" fillId="0" borderId="0" xfId="0" applyNumberFormat="1" applyFont="1" applyAlignment="1" applyProtection="1">
      <alignment horizontal="left" vertical="center" wrapText="1"/>
    </xf>
    <xf numFmtId="0" fontId="27" fillId="0" borderId="0" xfId="0" applyNumberFormat="1" applyFont="1" applyAlignment="1" applyProtection="1">
      <alignment vertical="center" wrapText="1"/>
    </xf>
    <xf numFmtId="0" fontId="27" fillId="0" borderId="0" xfId="0" applyNumberFormat="1" applyFont="1" applyAlignment="1" applyProtection="1">
      <alignment horizontal="left" vertical="top" wrapText="1"/>
    </xf>
    <xf numFmtId="0" fontId="27" fillId="0" borderId="6" xfId="0" applyNumberFormat="1" applyFont="1" applyBorder="1" applyAlignment="1" applyProtection="1">
      <alignment horizontal="left" vertical="center" shrinkToFit="1"/>
      <protection locked="0"/>
    </xf>
    <xf numFmtId="0" fontId="27" fillId="0" borderId="8" xfId="0" applyFont="1" applyFill="1" applyBorder="1" applyAlignment="1" applyProtection="1">
      <alignment horizontal="left" vertical="center" shrinkToFit="1"/>
    </xf>
    <xf numFmtId="0" fontId="27" fillId="0" borderId="0" xfId="0" applyFont="1" applyAlignment="1" applyProtection="1">
      <alignment horizontal="center" vertical="center" wrapText="1"/>
    </xf>
    <xf numFmtId="0" fontId="27" fillId="0" borderId="37" xfId="0" applyFont="1" applyFill="1" applyBorder="1" applyAlignment="1" applyProtection="1">
      <alignment horizontal="left" vertical="center" indent="1" shrinkToFit="1"/>
    </xf>
    <xf numFmtId="0" fontId="27" fillId="0" borderId="0" xfId="0" applyFont="1" applyAlignment="1" applyProtection="1">
      <alignment vertical="center" wrapText="1"/>
    </xf>
    <xf numFmtId="38" fontId="27" fillId="0" borderId="6" xfId="1" applyFont="1" applyBorder="1" applyAlignment="1" applyProtection="1">
      <alignment horizontal="right" vertical="center" indent="1"/>
    </xf>
    <xf numFmtId="38" fontId="27" fillId="0" borderId="7" xfId="1" applyFont="1" applyBorder="1" applyAlignment="1" applyProtection="1">
      <alignment horizontal="right" vertical="center" indent="1"/>
    </xf>
    <xf numFmtId="180" fontId="27" fillId="0" borderId="6" xfId="0" applyNumberFormat="1" applyFont="1" applyBorder="1" applyAlignment="1" applyProtection="1">
      <alignment horizontal="right" vertical="center"/>
    </xf>
    <xf numFmtId="180" fontId="27" fillId="0" borderId="7" xfId="0" applyNumberFormat="1" applyFont="1" applyBorder="1" applyAlignment="1" applyProtection="1">
      <alignment horizontal="right" vertical="center"/>
    </xf>
    <xf numFmtId="180" fontId="27" fillId="0" borderId="9" xfId="0" applyNumberFormat="1" applyFont="1" applyBorder="1" applyAlignment="1" applyProtection="1">
      <alignment horizontal="right" vertical="center" indent="2"/>
    </xf>
    <xf numFmtId="180" fontId="27" fillId="0" borderId="6" xfId="0" applyNumberFormat="1" applyFont="1" applyBorder="1" applyAlignment="1" applyProtection="1">
      <alignment horizontal="right" vertical="center" indent="2"/>
    </xf>
    <xf numFmtId="0" fontId="27" fillId="0" borderId="6" xfId="0" applyFont="1" applyBorder="1" applyAlignment="1" applyProtection="1">
      <alignment horizontal="left" vertical="center" indent="1" shrinkToFit="1"/>
    </xf>
    <xf numFmtId="0" fontId="27" fillId="0" borderId="0" xfId="0" applyFont="1" applyProtection="1">
      <alignment vertical="center"/>
    </xf>
    <xf numFmtId="0" fontId="27" fillId="10" borderId="6" xfId="0" applyFont="1" applyFill="1" applyBorder="1" applyAlignment="1" applyProtection="1">
      <alignment horizontal="center" vertical="center"/>
    </xf>
    <xf numFmtId="182" fontId="27" fillId="0" borderId="6" xfId="0" applyNumberFormat="1" applyFont="1" applyBorder="1" applyAlignment="1" applyProtection="1">
      <alignment horizontal="left" vertical="center" indent="1" shrinkToFit="1"/>
    </xf>
    <xf numFmtId="0" fontId="27" fillId="0" borderId="7" xfId="0" applyFont="1" applyBorder="1" applyAlignment="1" applyProtection="1">
      <alignment horizontal="left" vertical="center" indent="1" shrinkToFit="1"/>
    </xf>
    <xf numFmtId="0" fontId="27" fillId="0" borderId="8" xfId="0" applyFont="1" applyBorder="1" applyAlignment="1" applyProtection="1">
      <alignment horizontal="left" vertical="center" indent="1" shrinkToFit="1"/>
    </xf>
    <xf numFmtId="0" fontId="27" fillId="0" borderId="9" xfId="0" applyFont="1" applyBorder="1" applyAlignment="1" applyProtection="1">
      <alignment horizontal="left" vertical="center" indent="1" shrinkToFit="1"/>
    </xf>
    <xf numFmtId="182" fontId="27" fillId="0" borderId="7" xfId="0" applyNumberFormat="1" applyFont="1" applyBorder="1" applyAlignment="1" applyProtection="1">
      <alignment horizontal="left" vertical="center" indent="1" shrinkToFit="1"/>
    </xf>
    <xf numFmtId="182" fontId="27" fillId="0" borderId="8" xfId="0" applyNumberFormat="1" applyFont="1" applyBorder="1" applyAlignment="1" applyProtection="1">
      <alignment horizontal="left" vertical="center" indent="1" shrinkToFit="1"/>
    </xf>
    <xf numFmtId="182" fontId="27" fillId="0" borderId="9" xfId="0" applyNumberFormat="1" applyFont="1" applyBorder="1" applyAlignment="1" applyProtection="1">
      <alignment horizontal="left" vertical="center" indent="1" shrinkToFit="1"/>
    </xf>
    <xf numFmtId="0" fontId="27" fillId="0" borderId="6" xfId="0" applyFont="1" applyBorder="1" applyAlignment="1" applyProtection="1">
      <alignment horizontal="left" vertical="center" indent="1"/>
    </xf>
    <xf numFmtId="0" fontId="43" fillId="0" borderId="0" xfId="0" applyFont="1" applyAlignment="1" applyProtection="1">
      <alignment horizontal="center" vertical="center"/>
    </xf>
    <xf numFmtId="0" fontId="110" fillId="0" borderId="6" xfId="0" applyFont="1" applyBorder="1" applyAlignment="1" applyProtection="1">
      <alignment horizontal="left" vertical="center" shrinkToFit="1"/>
      <protection locked="0"/>
    </xf>
    <xf numFmtId="0" fontId="69" fillId="3" borderId="51" xfId="0" applyFont="1" applyFill="1" applyBorder="1" applyAlignment="1" applyProtection="1">
      <alignment horizontal="center" vertical="center"/>
    </xf>
    <xf numFmtId="0" fontId="69" fillId="3" borderId="8" xfId="0" applyFont="1" applyFill="1" applyBorder="1" applyAlignment="1" applyProtection="1">
      <alignment horizontal="center" vertical="center"/>
    </xf>
    <xf numFmtId="0" fontId="69" fillId="0" borderId="8" xfId="0" applyFont="1" applyBorder="1" applyAlignment="1" applyProtection="1">
      <alignment vertical="center"/>
    </xf>
    <xf numFmtId="0" fontId="69" fillId="0" borderId="52" xfId="0" applyFont="1" applyBorder="1" applyAlignment="1" applyProtection="1">
      <alignment vertical="center"/>
    </xf>
    <xf numFmtId="203" fontId="118" fillId="0" borderId="7" xfId="1" applyNumberFormat="1" applyFont="1" applyBorder="1" applyAlignment="1" applyProtection="1">
      <alignment horizontal="right" vertical="center"/>
    </xf>
    <xf numFmtId="203" fontId="118" fillId="0" borderId="8" xfId="1" applyNumberFormat="1" applyFont="1" applyBorder="1" applyAlignment="1" applyProtection="1">
      <alignment horizontal="right" vertical="center"/>
    </xf>
    <xf numFmtId="0" fontId="110" fillId="0" borderId="43" xfId="0" applyFont="1" applyBorder="1" applyAlignment="1" applyProtection="1">
      <alignment horizontal="left" vertical="center" shrinkToFit="1"/>
      <protection locked="0"/>
    </xf>
    <xf numFmtId="188" fontId="69" fillId="0" borderId="6" xfId="0" applyNumberFormat="1" applyFont="1" applyFill="1" applyBorder="1" applyAlignment="1" applyProtection="1">
      <alignment horizontal="right" vertical="center"/>
    </xf>
    <xf numFmtId="188" fontId="69" fillId="0" borderId="82" xfId="0" applyNumberFormat="1" applyFont="1" applyFill="1" applyBorder="1" applyAlignment="1" applyProtection="1">
      <alignment horizontal="right" vertical="center"/>
    </xf>
    <xf numFmtId="188" fontId="69" fillId="0" borderId="81" xfId="0" applyNumberFormat="1" applyFont="1" applyFill="1" applyBorder="1" applyAlignment="1" applyProtection="1">
      <alignment horizontal="right" vertical="center"/>
    </xf>
    <xf numFmtId="188" fontId="69" fillId="0" borderId="169" xfId="0" applyNumberFormat="1" applyFont="1" applyFill="1" applyBorder="1" applyAlignment="1" applyProtection="1">
      <alignment horizontal="right" vertical="center"/>
    </xf>
    <xf numFmtId="0" fontId="69" fillId="3" borderId="166" xfId="0" applyFont="1" applyFill="1" applyBorder="1" applyAlignment="1" applyProtection="1">
      <alignment horizontal="center" vertical="center"/>
    </xf>
    <xf numFmtId="0" fontId="69" fillId="3" borderId="159" xfId="0" applyFont="1" applyFill="1" applyBorder="1" applyAlignment="1" applyProtection="1">
      <alignment horizontal="center" vertical="center"/>
    </xf>
    <xf numFmtId="0" fontId="69" fillId="3" borderId="167" xfId="0" applyFont="1" applyFill="1" applyBorder="1" applyAlignment="1" applyProtection="1">
      <alignment horizontal="center" vertical="center"/>
    </xf>
    <xf numFmtId="0" fontId="69" fillId="3" borderId="73" xfId="0" applyFont="1" applyFill="1" applyBorder="1" applyAlignment="1" applyProtection="1">
      <alignment horizontal="center" vertical="center" wrapText="1"/>
    </xf>
    <xf numFmtId="0" fontId="69" fillId="3" borderId="75" xfId="0" applyFont="1" applyFill="1" applyBorder="1" applyAlignment="1" applyProtection="1">
      <alignment horizontal="center" vertical="center" wrapText="1"/>
    </xf>
    <xf numFmtId="0" fontId="69" fillId="3" borderId="78" xfId="0" applyFont="1" applyFill="1" applyBorder="1" applyAlignment="1" applyProtection="1">
      <alignment horizontal="center" vertical="center" wrapText="1"/>
    </xf>
    <xf numFmtId="0" fontId="69" fillId="3" borderId="174" xfId="0" applyFont="1" applyFill="1" applyBorder="1" applyAlignment="1" applyProtection="1">
      <alignment horizontal="center" vertical="center" wrapText="1"/>
    </xf>
    <xf numFmtId="0" fontId="69" fillId="3" borderId="175" xfId="0" applyFont="1" applyFill="1" applyBorder="1" applyAlignment="1" applyProtection="1">
      <alignment horizontal="center" vertical="center" wrapText="1"/>
    </xf>
    <xf numFmtId="0" fontId="69" fillId="3" borderId="176" xfId="0" applyFont="1" applyFill="1" applyBorder="1" applyAlignment="1" applyProtection="1">
      <alignment horizontal="center" vertical="center" wrapText="1"/>
    </xf>
    <xf numFmtId="188" fontId="69" fillId="0" borderId="166" xfId="0" applyNumberFormat="1" applyFont="1" applyFill="1" applyBorder="1" applyAlignment="1" applyProtection="1">
      <alignment horizontal="right" vertical="center"/>
      <protection locked="0"/>
    </xf>
    <xf numFmtId="188" fontId="69" fillId="0" borderId="159" xfId="0" applyNumberFormat="1" applyFont="1" applyFill="1" applyBorder="1" applyAlignment="1" applyProtection="1">
      <alignment horizontal="right" vertical="center"/>
      <protection locked="0"/>
    </xf>
    <xf numFmtId="188" fontId="69" fillId="0" borderId="167" xfId="0" applyNumberFormat="1" applyFont="1" applyFill="1" applyBorder="1" applyAlignment="1" applyProtection="1">
      <alignment horizontal="right" vertical="center"/>
      <protection locked="0"/>
    </xf>
    <xf numFmtId="188" fontId="69" fillId="0" borderId="177" xfId="0" applyNumberFormat="1" applyFont="1" applyFill="1" applyBorder="1" applyAlignment="1" applyProtection="1">
      <alignment vertical="center"/>
      <protection locked="0"/>
    </xf>
    <xf numFmtId="188" fontId="69" fillId="0" borderId="175" xfId="0" applyNumberFormat="1" applyFont="1" applyFill="1" applyBorder="1" applyAlignment="1" applyProtection="1">
      <alignment vertical="center"/>
      <protection locked="0"/>
    </xf>
    <xf numFmtId="188" fontId="69" fillId="0" borderId="176" xfId="0" applyNumberFormat="1" applyFont="1" applyFill="1" applyBorder="1" applyAlignment="1" applyProtection="1">
      <alignment vertical="center"/>
      <protection locked="0"/>
    </xf>
    <xf numFmtId="188" fontId="69" fillId="0" borderId="6" xfId="0" applyNumberFormat="1" applyFont="1" applyFill="1" applyBorder="1" applyAlignment="1" applyProtection="1">
      <alignment vertical="center"/>
      <protection locked="0"/>
    </xf>
    <xf numFmtId="188" fontId="69" fillId="0" borderId="81" xfId="0" applyNumberFormat="1" applyFont="1" applyFill="1" applyBorder="1" applyAlignment="1" applyProtection="1">
      <alignment vertical="center"/>
      <protection locked="0"/>
    </xf>
    <xf numFmtId="188" fontId="69" fillId="0" borderId="7" xfId="0" applyNumberFormat="1" applyFont="1" applyFill="1" applyBorder="1" applyAlignment="1" applyProtection="1">
      <alignment vertical="center"/>
      <protection locked="0"/>
    </xf>
    <xf numFmtId="188" fontId="69" fillId="0" borderId="8" xfId="0" applyNumberFormat="1" applyFont="1" applyFill="1" applyBorder="1" applyAlignment="1" applyProtection="1">
      <alignment vertical="center"/>
      <protection locked="0"/>
    </xf>
    <xf numFmtId="188" fontId="69" fillId="0" borderId="9" xfId="0" applyNumberFormat="1" applyFont="1" applyFill="1" applyBorder="1" applyAlignment="1" applyProtection="1">
      <alignment vertical="center"/>
      <protection locked="0"/>
    </xf>
    <xf numFmtId="188" fontId="69" fillId="0" borderId="38" xfId="0" applyNumberFormat="1" applyFont="1" applyFill="1" applyBorder="1" applyAlignment="1" applyProtection="1">
      <alignment vertical="center"/>
      <protection locked="0"/>
    </xf>
    <xf numFmtId="188" fontId="69" fillId="0" borderId="0" xfId="0" applyNumberFormat="1" applyFont="1" applyFill="1" applyBorder="1" applyAlignment="1" applyProtection="1">
      <alignment vertical="center"/>
      <protection locked="0"/>
    </xf>
    <xf numFmtId="188" fontId="69" fillId="0" borderId="39" xfId="0" applyNumberFormat="1" applyFont="1" applyFill="1" applyBorder="1" applyAlignment="1" applyProtection="1">
      <alignment vertical="center"/>
      <protection locked="0"/>
    </xf>
    <xf numFmtId="188" fontId="69" fillId="0" borderId="34" xfId="0" applyNumberFormat="1" applyFont="1" applyFill="1" applyBorder="1" applyAlignment="1" applyProtection="1">
      <alignment vertical="center"/>
      <protection locked="0"/>
    </xf>
    <xf numFmtId="188" fontId="69" fillId="0" borderId="35" xfId="0" applyNumberFormat="1" applyFont="1" applyFill="1" applyBorder="1" applyAlignment="1" applyProtection="1">
      <alignment vertical="center"/>
      <protection locked="0"/>
    </xf>
    <xf numFmtId="188" fontId="69" fillId="0" borderId="36" xfId="0" applyNumberFormat="1" applyFont="1" applyFill="1" applyBorder="1" applyAlignment="1" applyProtection="1">
      <alignment vertical="center"/>
      <protection locked="0"/>
    </xf>
    <xf numFmtId="206" fontId="69" fillId="0" borderId="63" xfId="0" applyNumberFormat="1" applyFont="1" applyBorder="1" applyAlignment="1" applyProtection="1">
      <alignment horizontal="left" vertical="center" indent="1"/>
    </xf>
    <xf numFmtId="206" fontId="69" fillId="0" borderId="49" xfId="0" applyNumberFormat="1" applyFont="1" applyBorder="1" applyAlignment="1" applyProtection="1">
      <alignment horizontal="left" vertical="center" indent="1"/>
    </xf>
    <xf numFmtId="206" fontId="69" fillId="0" borderId="50" xfId="0" applyNumberFormat="1" applyFont="1" applyBorder="1" applyAlignment="1" applyProtection="1">
      <alignment horizontal="left" vertical="center" indent="1"/>
    </xf>
    <xf numFmtId="0" fontId="69" fillId="3" borderId="77" xfId="0" applyFont="1" applyFill="1" applyBorder="1" applyAlignment="1" applyProtection="1">
      <alignment horizontal="center" vertical="center"/>
    </xf>
    <xf numFmtId="0" fontId="69" fillId="3" borderId="80" xfId="0" applyFont="1" applyFill="1" applyBorder="1" applyAlignment="1" applyProtection="1">
      <alignment horizontal="center" vertical="center"/>
    </xf>
    <xf numFmtId="0" fontId="69" fillId="0" borderId="7" xfId="0" applyFont="1" applyBorder="1" applyAlignment="1" applyProtection="1">
      <alignment horizontal="left" vertical="center" indent="1"/>
      <protection locked="0"/>
    </xf>
    <xf numFmtId="0" fontId="69" fillId="0" borderId="8" xfId="0" applyFont="1" applyBorder="1" applyAlignment="1" applyProtection="1">
      <alignment horizontal="left" vertical="center" indent="1"/>
      <protection locked="0"/>
    </xf>
    <xf numFmtId="0" fontId="69" fillId="0" borderId="52" xfId="0" applyFont="1" applyBorder="1" applyAlignment="1" applyProtection="1">
      <alignment horizontal="left" vertical="center" indent="1"/>
      <protection locked="0"/>
    </xf>
    <xf numFmtId="0" fontId="69" fillId="0" borderId="57" xfId="0" applyFont="1" applyBorder="1" applyAlignment="1" applyProtection="1">
      <alignment horizontal="left" vertical="center" indent="1" shrinkToFit="1"/>
    </xf>
    <xf numFmtId="0" fontId="69" fillId="0" borderId="56" xfId="0" applyFont="1" applyBorder="1" applyAlignment="1" applyProtection="1">
      <alignment horizontal="left" vertical="center" indent="1" shrinkToFit="1"/>
    </xf>
    <xf numFmtId="0" fontId="69" fillId="0" borderId="58" xfId="0" applyFont="1" applyBorder="1" applyAlignment="1" applyProtection="1">
      <alignment horizontal="left" vertical="center" indent="1" shrinkToFit="1"/>
    </xf>
    <xf numFmtId="177" fontId="69" fillId="0" borderId="63" xfId="0" applyNumberFormat="1" applyFont="1" applyFill="1" applyBorder="1" applyAlignment="1" applyProtection="1">
      <alignment horizontal="left" vertical="center" indent="1"/>
    </xf>
    <xf numFmtId="177" fontId="69" fillId="0" borderId="49" xfId="0" applyNumberFormat="1" applyFont="1" applyFill="1" applyBorder="1" applyAlignment="1" applyProtection="1">
      <alignment horizontal="left" vertical="center" indent="1"/>
    </xf>
    <xf numFmtId="177" fontId="69" fillId="0" borderId="64" xfId="0" applyNumberFormat="1" applyFont="1" applyFill="1" applyBorder="1" applyAlignment="1" applyProtection="1">
      <alignment horizontal="left" vertical="center" indent="1"/>
    </xf>
    <xf numFmtId="0" fontId="69" fillId="3" borderId="63" xfId="0" applyFont="1" applyFill="1" applyBorder="1" applyAlignment="1" applyProtection="1">
      <alignment horizontal="center" vertical="center"/>
    </xf>
    <xf numFmtId="0" fontId="69" fillId="3" borderId="49" xfId="0" applyFont="1" applyFill="1" applyBorder="1" applyAlignment="1" applyProtection="1">
      <alignment horizontal="center" vertical="center"/>
    </xf>
    <xf numFmtId="0" fontId="69" fillId="3" borderId="64" xfId="0" applyFont="1" applyFill="1" applyBorder="1" applyAlignment="1" applyProtection="1">
      <alignment horizontal="center" vertical="center"/>
    </xf>
    <xf numFmtId="40" fontId="69" fillId="0" borderId="7" xfId="1" applyNumberFormat="1" applyFont="1" applyBorder="1" applyAlignment="1" applyProtection="1">
      <alignment horizontal="right" vertical="center" shrinkToFit="1"/>
    </xf>
    <xf numFmtId="40" fontId="69" fillId="0" borderId="8" xfId="1" applyNumberFormat="1" applyFont="1" applyBorder="1" applyAlignment="1" applyProtection="1">
      <alignment horizontal="right" vertical="center" shrinkToFit="1"/>
    </xf>
    <xf numFmtId="0" fontId="69" fillId="3" borderId="7" xfId="0" applyFont="1" applyFill="1" applyBorder="1" applyAlignment="1" applyProtection="1">
      <alignment horizontal="center" vertical="center" shrinkToFit="1"/>
    </xf>
    <xf numFmtId="0" fontId="69" fillId="3" borderId="8" xfId="0" applyFont="1" applyFill="1" applyBorder="1" applyAlignment="1" applyProtection="1">
      <alignment horizontal="center" vertical="center" shrinkToFit="1"/>
    </xf>
    <xf numFmtId="0" fontId="69" fillId="3" borderId="9" xfId="0" applyFont="1" applyFill="1" applyBorder="1" applyAlignment="1" applyProtection="1">
      <alignment horizontal="center" vertical="center" shrinkToFit="1"/>
    </xf>
    <xf numFmtId="184" fontId="69" fillId="0" borderId="63" xfId="0" applyNumberFormat="1" applyFont="1" applyBorder="1" applyAlignment="1" applyProtection="1">
      <alignment vertical="center"/>
    </xf>
    <xf numFmtId="184" fontId="69" fillId="0" borderId="49" xfId="0" applyNumberFormat="1" applyFont="1" applyBorder="1" applyAlignment="1" applyProtection="1">
      <alignment vertical="center"/>
    </xf>
    <xf numFmtId="184" fontId="69" fillId="0" borderId="64" xfId="0" applyNumberFormat="1" applyFont="1" applyBorder="1" applyAlignment="1" applyProtection="1">
      <alignment vertical="center"/>
    </xf>
    <xf numFmtId="184" fontId="69" fillId="0" borderId="50" xfId="0" applyNumberFormat="1" applyFont="1" applyBorder="1" applyAlignment="1" applyProtection="1">
      <alignment vertical="center"/>
    </xf>
    <xf numFmtId="0" fontId="69" fillId="3" borderId="34" xfId="0" applyFont="1" applyFill="1" applyBorder="1" applyAlignment="1" applyProtection="1">
      <alignment horizontal="center" vertical="center" wrapText="1"/>
    </xf>
    <xf numFmtId="0" fontId="69" fillId="3" borderId="36" xfId="0" applyFont="1" applyFill="1" applyBorder="1" applyAlignment="1" applyProtection="1">
      <alignment horizontal="center" vertical="center" wrapText="1"/>
    </xf>
    <xf numFmtId="0" fontId="69" fillId="3" borderId="38" xfId="0" applyFont="1" applyFill="1" applyBorder="1" applyAlignment="1" applyProtection="1">
      <alignment horizontal="center" vertical="center" wrapText="1"/>
    </xf>
    <xf numFmtId="0" fontId="69" fillId="3" borderId="39" xfId="0" applyFont="1" applyFill="1" applyBorder="1" applyAlignment="1" applyProtection="1">
      <alignment horizontal="center" vertical="center" wrapText="1"/>
    </xf>
    <xf numFmtId="0" fontId="69" fillId="3" borderId="166" xfId="0" applyFont="1" applyFill="1" applyBorder="1" applyAlignment="1" applyProtection="1">
      <alignment horizontal="center" vertical="center" wrapText="1"/>
    </xf>
    <xf numFmtId="0" fontId="69" fillId="3" borderId="167" xfId="0" applyFont="1" applyFill="1" applyBorder="1" applyAlignment="1" applyProtection="1">
      <alignment horizontal="center" vertical="center" wrapText="1"/>
    </xf>
    <xf numFmtId="0" fontId="69" fillId="3" borderId="7" xfId="0" applyFont="1" applyFill="1" applyBorder="1" applyAlignment="1" applyProtection="1">
      <alignment horizontal="center" vertical="center"/>
    </xf>
    <xf numFmtId="0" fontId="69" fillId="3" borderId="57" xfId="0" applyFont="1" applyFill="1" applyBorder="1" applyAlignment="1" applyProtection="1">
      <alignment horizontal="center" vertical="center"/>
    </xf>
    <xf numFmtId="0" fontId="69" fillId="3" borderId="56" xfId="0" applyFont="1" applyFill="1" applyBorder="1" applyAlignment="1" applyProtection="1">
      <alignment horizontal="center" vertical="center"/>
    </xf>
    <xf numFmtId="0" fontId="69" fillId="0" borderId="7" xfId="0" applyFont="1" applyBorder="1" applyAlignment="1" applyProtection="1">
      <alignment horizontal="center" vertical="center"/>
      <protection locked="0"/>
    </xf>
    <xf numFmtId="0" fontId="69" fillId="0" borderId="9" xfId="0" applyFont="1" applyBorder="1" applyAlignment="1" applyProtection="1">
      <alignment horizontal="center" vertical="center"/>
      <protection locked="0"/>
    </xf>
    <xf numFmtId="0" fontId="69" fillId="0" borderId="63" xfId="0" applyFont="1" applyBorder="1" applyAlignment="1" applyProtection="1">
      <alignment horizontal="left" vertical="center"/>
      <protection locked="0"/>
    </xf>
    <xf numFmtId="0" fontId="69" fillId="0" borderId="49" xfId="0" applyFont="1" applyBorder="1" applyAlignment="1" applyProtection="1">
      <alignment horizontal="left" vertical="center"/>
      <protection locked="0"/>
    </xf>
    <xf numFmtId="0" fontId="69" fillId="0" borderId="64" xfId="0" applyFont="1" applyBorder="1" applyAlignment="1" applyProtection="1">
      <alignment horizontal="left" vertical="center"/>
      <protection locked="0"/>
    </xf>
    <xf numFmtId="0" fontId="69" fillId="10" borderId="86" xfId="0" applyFont="1" applyFill="1" applyBorder="1" applyAlignment="1" applyProtection="1">
      <alignment horizontal="center" vertical="center"/>
    </xf>
    <xf numFmtId="0" fontId="69" fillId="0" borderId="86" xfId="0" applyFont="1" applyBorder="1" applyAlignment="1" applyProtection="1">
      <alignment horizontal="center" vertical="center"/>
      <protection locked="0"/>
    </xf>
    <xf numFmtId="0" fontId="69" fillId="0" borderId="158" xfId="0" applyFont="1" applyBorder="1" applyAlignment="1" applyProtection="1">
      <alignment horizontal="center" vertical="center"/>
      <protection locked="0"/>
    </xf>
    <xf numFmtId="0" fontId="69" fillId="3" borderId="9" xfId="0" applyFont="1" applyFill="1" applyBorder="1" applyAlignment="1" applyProtection="1">
      <alignment horizontal="center" vertical="center"/>
    </xf>
    <xf numFmtId="0" fontId="69" fillId="0" borderId="7" xfId="0" applyFont="1" applyBorder="1" applyAlignment="1" applyProtection="1">
      <alignment horizontal="left" vertical="center" indent="1" shrinkToFit="1"/>
    </xf>
    <xf numFmtId="0" fontId="69" fillId="0" borderId="8" xfId="0" applyFont="1" applyBorder="1" applyAlignment="1" applyProtection="1">
      <alignment horizontal="left" vertical="center" indent="1" shrinkToFit="1"/>
    </xf>
    <xf numFmtId="0" fontId="69" fillId="0" borderId="8" xfId="0" applyFont="1" applyBorder="1" applyProtection="1">
      <alignment vertical="center"/>
    </xf>
    <xf numFmtId="0" fontId="69" fillId="0" borderId="52" xfId="0" applyFont="1" applyBorder="1" applyProtection="1">
      <alignment vertical="center"/>
    </xf>
    <xf numFmtId="0" fontId="69" fillId="0" borderId="162" xfId="0" applyNumberFormat="1" applyFont="1" applyFill="1" applyBorder="1" applyAlignment="1" applyProtection="1">
      <alignment horizontal="left" vertical="center" indent="1"/>
    </xf>
    <xf numFmtId="0" fontId="69" fillId="0" borderId="163" xfId="0" applyNumberFormat="1" applyFont="1" applyFill="1" applyBorder="1" applyAlignment="1" applyProtection="1">
      <alignment horizontal="left" vertical="center" indent="1"/>
    </xf>
    <xf numFmtId="0" fontId="69" fillId="0" borderId="164" xfId="0" applyNumberFormat="1" applyFont="1" applyFill="1" applyBorder="1" applyAlignment="1" applyProtection="1">
      <alignment horizontal="left" vertical="center" indent="1"/>
    </xf>
    <xf numFmtId="187" fontId="69" fillId="0" borderId="0" xfId="0" applyNumberFormat="1" applyFont="1" applyFill="1" applyBorder="1" applyAlignment="1" applyProtection="1">
      <alignment vertical="center"/>
    </xf>
    <xf numFmtId="0" fontId="69" fillId="0" borderId="0" xfId="0" applyFont="1" applyFill="1" applyBorder="1" applyAlignment="1" applyProtection="1">
      <alignment vertical="top"/>
    </xf>
    <xf numFmtId="0" fontId="69" fillId="10" borderId="48" xfId="0" applyFont="1" applyFill="1" applyBorder="1" applyAlignment="1" applyProtection="1">
      <alignment horizontal="left" vertical="center"/>
    </xf>
    <xf numFmtId="0" fontId="69" fillId="10" borderId="49" xfId="0" applyFont="1" applyFill="1" applyBorder="1" applyAlignment="1" applyProtection="1">
      <alignment horizontal="left" vertical="center"/>
    </xf>
    <xf numFmtId="0" fontId="69" fillId="10" borderId="50" xfId="0" applyFont="1" applyFill="1" applyBorder="1" applyAlignment="1" applyProtection="1">
      <alignment horizontal="left" vertical="center"/>
    </xf>
    <xf numFmtId="0" fontId="69" fillId="0" borderId="53" xfId="0" applyFont="1" applyBorder="1" applyAlignment="1" applyProtection="1">
      <alignment horizontal="left" vertical="center" wrapText="1"/>
    </xf>
    <xf numFmtId="0" fontId="69" fillId="0" borderId="6" xfId="0" applyFont="1" applyBorder="1" applyAlignment="1" applyProtection="1">
      <alignment horizontal="left" vertical="center" wrapText="1"/>
    </xf>
    <xf numFmtId="0" fontId="69" fillId="0" borderId="82" xfId="0" applyFont="1" applyBorder="1" applyAlignment="1" applyProtection="1">
      <alignment horizontal="center" vertical="center"/>
      <protection locked="0"/>
    </xf>
    <xf numFmtId="0" fontId="69" fillId="0" borderId="39" xfId="0" applyFont="1" applyBorder="1" applyAlignment="1" applyProtection="1">
      <alignment horizontal="left" vertical="center" wrapText="1"/>
    </xf>
    <xf numFmtId="0" fontId="69" fillId="0" borderId="44" xfId="0" applyFont="1" applyBorder="1" applyAlignment="1" applyProtection="1">
      <alignment horizontal="left" vertical="center"/>
    </xf>
    <xf numFmtId="0" fontId="69" fillId="0" borderId="38" xfId="0" applyFont="1" applyBorder="1" applyAlignment="1" applyProtection="1">
      <alignment horizontal="left" vertical="center"/>
    </xf>
    <xf numFmtId="0" fontId="69" fillId="0" borderId="0" xfId="0" applyFont="1" applyFill="1" applyBorder="1" applyAlignment="1" applyProtection="1">
      <alignment horizontal="center" vertical="center"/>
    </xf>
    <xf numFmtId="0" fontId="69" fillId="0" borderId="0" xfId="0" applyFont="1" applyFill="1" applyBorder="1" applyAlignment="1" applyProtection="1">
      <alignment horizontal="left" vertical="center"/>
      <protection locked="0"/>
    </xf>
    <xf numFmtId="0" fontId="69" fillId="0" borderId="0" xfId="0" applyFont="1" applyFill="1" applyBorder="1" applyAlignment="1" applyProtection="1">
      <alignment horizontal="left" vertical="center" shrinkToFit="1"/>
      <protection locked="0"/>
    </xf>
    <xf numFmtId="0" fontId="69" fillId="0" borderId="83" xfId="0" applyFont="1" applyBorder="1" applyAlignment="1" applyProtection="1">
      <alignment horizontal="left" vertical="center" wrapText="1"/>
    </xf>
    <xf numFmtId="0" fontId="69" fillId="0" borderId="35" xfId="0" applyFont="1" applyBorder="1" applyAlignment="1" applyProtection="1">
      <alignment horizontal="left" vertical="center" wrapText="1"/>
    </xf>
    <xf numFmtId="0" fontId="69" fillId="0" borderId="78" xfId="0" applyFont="1" applyBorder="1" applyAlignment="1" applyProtection="1">
      <alignment horizontal="left" vertical="center" wrapText="1"/>
    </xf>
    <xf numFmtId="0" fontId="69" fillId="0" borderId="159" xfId="0" applyFont="1" applyBorder="1" applyAlignment="1" applyProtection="1">
      <alignment horizontal="left" vertical="center" wrapText="1"/>
    </xf>
    <xf numFmtId="0" fontId="69" fillId="0" borderId="84" xfId="0" applyFont="1" applyBorder="1" applyAlignment="1" applyProtection="1">
      <alignment horizontal="center" vertical="center"/>
      <protection locked="0"/>
    </xf>
    <xf numFmtId="0" fontId="69" fillId="0" borderId="79" xfId="0" applyFont="1" applyBorder="1" applyAlignment="1" applyProtection="1">
      <alignment horizontal="center" vertical="center"/>
      <protection locked="0"/>
    </xf>
    <xf numFmtId="0" fontId="110" fillId="4" borderId="75" xfId="0" applyFont="1" applyFill="1" applyBorder="1" applyAlignment="1" applyProtection="1">
      <alignment horizontal="center" vertical="center"/>
    </xf>
    <xf numFmtId="0" fontId="110" fillId="4" borderId="39" xfId="0" applyFont="1" applyFill="1" applyBorder="1" applyAlignment="1" applyProtection="1">
      <alignment horizontal="center" vertical="center"/>
    </xf>
    <xf numFmtId="0" fontId="69" fillId="0" borderId="126" xfId="0" applyFont="1" applyBorder="1" applyAlignment="1" applyProtection="1">
      <alignment horizontal="center" vertical="center" shrinkToFit="1"/>
    </xf>
    <xf numFmtId="0" fontId="69" fillId="0" borderId="127" xfId="0" applyFont="1" applyBorder="1" applyAlignment="1" applyProtection="1">
      <alignment horizontal="center" vertical="center" shrinkToFit="1"/>
    </xf>
    <xf numFmtId="0" fontId="69" fillId="0" borderId="128" xfId="0" applyFont="1" applyBorder="1" applyAlignment="1" applyProtection="1">
      <alignment horizontal="center" vertical="center" shrinkToFit="1"/>
    </xf>
    <xf numFmtId="0" fontId="110" fillId="3" borderId="161" xfId="0" applyFont="1" applyFill="1" applyBorder="1" applyAlignment="1" applyProtection="1">
      <alignment horizontal="center" vertical="center" wrapText="1"/>
    </xf>
    <xf numFmtId="0" fontId="110" fillId="3" borderId="44" xfId="0" applyFont="1" applyFill="1" applyBorder="1" applyAlignment="1" applyProtection="1">
      <alignment horizontal="center" vertical="center" wrapText="1"/>
    </xf>
    <xf numFmtId="0" fontId="110" fillId="3" borderId="43" xfId="0" applyFont="1" applyFill="1" applyBorder="1" applyAlignment="1" applyProtection="1">
      <alignment horizontal="center" vertical="center" wrapText="1"/>
    </xf>
    <xf numFmtId="0" fontId="110" fillId="3" borderId="86" xfId="0" applyFont="1" applyFill="1" applyBorder="1" applyAlignment="1" applyProtection="1">
      <alignment horizontal="center" vertical="center" wrapText="1"/>
    </xf>
    <xf numFmtId="0" fontId="110" fillId="3" borderId="6" xfId="0" applyFont="1" applyFill="1" applyBorder="1" applyAlignment="1" applyProtection="1">
      <alignment horizontal="center" vertical="center" wrapText="1"/>
    </xf>
    <xf numFmtId="0" fontId="69" fillId="0" borderId="0" xfId="0" applyFont="1" applyProtection="1">
      <alignment vertical="center"/>
    </xf>
    <xf numFmtId="0" fontId="110" fillId="3" borderId="158" xfId="0" applyFont="1" applyFill="1" applyBorder="1" applyAlignment="1" applyProtection="1">
      <alignment horizontal="center" vertical="center" wrapText="1"/>
    </xf>
    <xf numFmtId="0" fontId="110" fillId="3" borderId="82" xfId="0" applyFont="1" applyFill="1" applyBorder="1" applyAlignment="1" applyProtection="1">
      <alignment horizontal="center" vertical="center" wrapText="1"/>
    </xf>
    <xf numFmtId="0" fontId="69" fillId="0" borderId="7" xfId="0" applyFont="1" applyBorder="1" applyAlignment="1" applyProtection="1">
      <alignment horizontal="left" vertical="center"/>
    </xf>
    <xf numFmtId="0" fontId="69" fillId="0" borderId="8" xfId="0" applyFont="1" applyBorder="1" applyAlignment="1" applyProtection="1">
      <alignment horizontal="left" vertical="center"/>
    </xf>
    <xf numFmtId="0" fontId="69" fillId="0" borderId="52" xfId="0" applyFont="1" applyBorder="1" applyAlignment="1" applyProtection="1">
      <alignment horizontal="left" vertical="center"/>
    </xf>
    <xf numFmtId="0" fontId="69" fillId="0" borderId="53" xfId="0" applyFont="1" applyBorder="1" applyAlignment="1" applyProtection="1">
      <alignment horizontal="left" vertical="top" wrapText="1"/>
      <protection locked="0"/>
    </xf>
    <xf numFmtId="0" fontId="69" fillId="0" borderId="6" xfId="0" applyFont="1" applyBorder="1" applyAlignment="1" applyProtection="1">
      <alignment horizontal="left" vertical="top" wrapText="1"/>
      <protection locked="0"/>
    </xf>
    <xf numFmtId="0" fontId="69" fillId="0" borderId="82" xfId="0" applyFont="1" applyBorder="1" applyAlignment="1" applyProtection="1">
      <alignment horizontal="left" vertical="top" wrapText="1"/>
      <protection locked="0"/>
    </xf>
    <xf numFmtId="0" fontId="69" fillId="0" borderId="65" xfId="0" applyFont="1" applyBorder="1" applyAlignment="1" applyProtection="1">
      <alignment horizontal="left" vertical="top" wrapText="1"/>
      <protection locked="0"/>
    </xf>
    <xf numFmtId="0" fontId="69" fillId="0" borderId="81" xfId="0" applyFont="1" applyBorder="1" applyAlignment="1" applyProtection="1">
      <alignment horizontal="left" vertical="top" wrapText="1"/>
      <protection locked="0"/>
    </xf>
    <xf numFmtId="0" fontId="69" fillId="0" borderId="169" xfId="0" applyFont="1" applyBorder="1" applyAlignment="1" applyProtection="1">
      <alignment horizontal="left" vertical="top" wrapText="1"/>
      <protection locked="0"/>
    </xf>
    <xf numFmtId="0" fontId="110" fillId="3" borderId="73" xfId="0" applyFont="1" applyFill="1" applyBorder="1" applyAlignment="1" applyProtection="1">
      <alignment horizontal="center" vertical="center"/>
    </xf>
    <xf numFmtId="0" fontId="110" fillId="3" borderId="163" xfId="0" applyFont="1" applyFill="1" applyBorder="1" applyAlignment="1" applyProtection="1">
      <alignment horizontal="center" vertical="center"/>
    </xf>
    <xf numFmtId="0" fontId="110" fillId="3" borderId="170" xfId="0" applyFont="1" applyFill="1" applyBorder="1" applyAlignment="1" applyProtection="1">
      <alignment horizontal="center" vertical="center"/>
    </xf>
    <xf numFmtId="0" fontId="110" fillId="3" borderId="75" xfId="0" applyFont="1" applyFill="1" applyBorder="1" applyAlignment="1" applyProtection="1">
      <alignment horizontal="center" vertical="center"/>
    </xf>
    <xf numFmtId="0" fontId="110" fillId="3" borderId="0" xfId="0" applyFont="1" applyFill="1" applyAlignment="1" applyProtection="1">
      <alignment horizontal="center" vertical="center"/>
    </xf>
    <xf numFmtId="0" fontId="110" fillId="3" borderId="39" xfId="0" applyFont="1" applyFill="1" applyBorder="1" applyAlignment="1" applyProtection="1">
      <alignment horizontal="center" vertical="center"/>
    </xf>
    <xf numFmtId="0" fontId="110" fillId="3" borderId="54" xfId="0" applyFont="1" applyFill="1" applyBorder="1" applyAlignment="1" applyProtection="1">
      <alignment horizontal="center" vertical="center"/>
    </xf>
    <xf numFmtId="0" fontId="110" fillId="3" borderId="37" xfId="0" applyFont="1" applyFill="1" applyBorder="1" applyAlignment="1" applyProtection="1">
      <alignment horizontal="center" vertical="center"/>
    </xf>
    <xf numFmtId="0" fontId="110" fillId="3" borderId="41" xfId="0" applyFont="1" applyFill="1" applyBorder="1" applyAlignment="1" applyProtection="1">
      <alignment horizontal="center" vertical="center"/>
    </xf>
    <xf numFmtId="0" fontId="69" fillId="0" borderId="0" xfId="0" applyFont="1" applyFill="1" applyBorder="1" applyProtection="1">
      <alignment vertical="center"/>
    </xf>
    <xf numFmtId="188" fontId="69" fillId="0" borderId="0" xfId="1" applyNumberFormat="1" applyFont="1" applyFill="1" applyBorder="1" applyProtection="1">
      <alignment vertical="center"/>
    </xf>
    <xf numFmtId="0" fontId="69" fillId="7" borderId="62" xfId="0" applyFont="1" applyFill="1" applyBorder="1" applyAlignment="1" applyProtection="1">
      <alignment horizontal="distributed" vertical="center" indent="3"/>
    </xf>
    <xf numFmtId="0" fontId="69" fillId="7" borderId="53" xfId="0" applyFont="1" applyFill="1" applyBorder="1" applyAlignment="1" applyProtection="1">
      <alignment horizontal="distributed" vertical="center" indent="3"/>
    </xf>
    <xf numFmtId="0" fontId="69" fillId="7" borderId="65" xfId="0" applyFont="1" applyFill="1" applyBorder="1" applyAlignment="1" applyProtection="1">
      <alignment horizontal="distributed" vertical="center" indent="3"/>
    </xf>
    <xf numFmtId="0" fontId="69" fillId="8" borderId="62" xfId="0" applyFont="1" applyFill="1" applyBorder="1" applyAlignment="1" applyProtection="1">
      <alignment horizontal="distributed" vertical="center" indent="3"/>
    </xf>
    <xf numFmtId="0" fontId="69" fillId="8" borderId="53" xfId="0" applyFont="1" applyFill="1" applyBorder="1" applyAlignment="1" applyProtection="1">
      <alignment horizontal="distributed" vertical="center" indent="3"/>
    </xf>
    <xf numFmtId="0" fontId="69" fillId="8" borderId="65" xfId="0" applyFont="1" applyFill="1" applyBorder="1" applyAlignment="1" applyProtection="1">
      <alignment horizontal="distributed" vertical="center" indent="3"/>
    </xf>
    <xf numFmtId="0" fontId="69" fillId="0" borderId="0" xfId="0" applyFont="1" applyFill="1" applyBorder="1" applyAlignment="1" applyProtection="1">
      <alignment horizontal="center" vertical="center" wrapText="1"/>
    </xf>
    <xf numFmtId="188" fontId="69" fillId="0" borderId="86" xfId="0" applyNumberFormat="1" applyFont="1" applyFill="1" applyBorder="1" applyAlignment="1" applyProtection="1">
      <alignment vertical="center"/>
      <protection locked="0"/>
    </xf>
    <xf numFmtId="188" fontId="69" fillId="0" borderId="63" xfId="0" applyNumberFormat="1" applyFont="1" applyFill="1" applyBorder="1" applyAlignment="1" applyProtection="1">
      <alignment vertical="center"/>
      <protection locked="0"/>
    </xf>
    <xf numFmtId="188" fontId="69" fillId="0" borderId="49" xfId="0" applyNumberFormat="1" applyFont="1" applyFill="1" applyBorder="1" applyAlignment="1" applyProtection="1">
      <alignment vertical="center"/>
      <protection locked="0"/>
    </xf>
    <xf numFmtId="188" fontId="69" fillId="0" borderId="64" xfId="0" applyNumberFormat="1" applyFont="1" applyFill="1" applyBorder="1" applyAlignment="1" applyProtection="1">
      <alignment vertical="center"/>
      <protection locked="0"/>
    </xf>
    <xf numFmtId="188" fontId="69" fillId="0" borderId="101" xfId="0" applyNumberFormat="1" applyFont="1" applyFill="1" applyBorder="1" applyAlignment="1" applyProtection="1">
      <alignment vertical="center"/>
    </xf>
    <xf numFmtId="197" fontId="69" fillId="0" borderId="0" xfId="0" applyNumberFormat="1" applyFont="1" applyFill="1" applyBorder="1" applyAlignment="1" applyProtection="1">
      <alignment horizontal="distributed" vertical="center" indent="15"/>
    </xf>
    <xf numFmtId="188" fontId="69" fillId="0" borderId="99" xfId="0" applyNumberFormat="1" applyFont="1" applyFill="1" applyBorder="1" applyAlignment="1" applyProtection="1">
      <alignment vertical="center"/>
    </xf>
    <xf numFmtId="188" fontId="69" fillId="0" borderId="88" xfId="0" applyNumberFormat="1" applyFont="1" applyFill="1" applyBorder="1" applyAlignment="1" applyProtection="1">
      <alignment vertical="center"/>
    </xf>
    <xf numFmtId="188" fontId="69" fillId="0" borderId="89" xfId="0" applyNumberFormat="1" applyFont="1" applyFill="1" applyBorder="1" applyAlignment="1" applyProtection="1">
      <alignment vertical="center"/>
    </xf>
    <xf numFmtId="0" fontId="69" fillId="3" borderId="87" xfId="0" applyFont="1" applyFill="1" applyBorder="1" applyAlignment="1" applyProtection="1">
      <alignment horizontal="center" vertical="center"/>
    </xf>
    <xf numFmtId="0" fontId="69" fillId="3" borderId="88" xfId="0" applyFont="1" applyFill="1" applyBorder="1" applyAlignment="1" applyProtection="1">
      <alignment horizontal="center" vertical="center"/>
    </xf>
    <xf numFmtId="0" fontId="69" fillId="3" borderId="165" xfId="0" applyFont="1" applyFill="1" applyBorder="1" applyAlignment="1">
      <alignment horizontal="distributed" vertical="center" indent="1"/>
    </xf>
    <xf numFmtId="0" fontId="69" fillId="3" borderId="86" xfId="0" applyFont="1" applyFill="1" applyBorder="1" applyAlignment="1">
      <alignment horizontal="distributed" vertical="center" indent="1"/>
    </xf>
    <xf numFmtId="188" fontId="69" fillId="0" borderId="43" xfId="0" applyNumberFormat="1" applyFont="1" applyFill="1" applyBorder="1" applyAlignment="1" applyProtection="1">
      <alignment horizontal="right" vertical="center"/>
    </xf>
    <xf numFmtId="188" fontId="69" fillId="0" borderId="171" xfId="0" applyNumberFormat="1" applyFont="1" applyFill="1" applyBorder="1" applyAlignment="1" applyProtection="1">
      <alignment horizontal="right" vertical="center"/>
    </xf>
    <xf numFmtId="188" fontId="69" fillId="0" borderId="99" xfId="0" applyNumberFormat="1" applyFont="1" applyFill="1" applyBorder="1" applyAlignment="1" applyProtection="1">
      <alignment horizontal="right" vertical="center"/>
    </xf>
    <xf numFmtId="188" fontId="69" fillId="0" borderId="88" xfId="0" applyNumberFormat="1" applyFont="1" applyFill="1" applyBorder="1" applyAlignment="1" applyProtection="1">
      <alignment horizontal="right" vertical="center"/>
    </xf>
    <xf numFmtId="188" fontId="69" fillId="0" borderId="102" xfId="0" applyNumberFormat="1" applyFont="1" applyFill="1" applyBorder="1" applyAlignment="1" applyProtection="1">
      <alignment horizontal="right" vertical="center"/>
    </xf>
    <xf numFmtId="38" fontId="69" fillId="0" borderId="57" xfId="1" applyFont="1" applyFill="1" applyBorder="1" applyAlignment="1" applyProtection="1">
      <alignment horizontal="center" vertical="center" shrinkToFit="1"/>
      <protection locked="0"/>
    </xf>
    <xf numFmtId="38" fontId="69" fillId="0" borderId="56" xfId="1" applyFont="1" applyFill="1" applyBorder="1" applyAlignment="1" applyProtection="1">
      <alignment horizontal="center" vertical="center" shrinkToFit="1"/>
      <protection locked="0"/>
    </xf>
    <xf numFmtId="38" fontId="69" fillId="0" borderId="58" xfId="1" applyFont="1" applyFill="1" applyBorder="1" applyAlignment="1" applyProtection="1">
      <alignment horizontal="center" vertical="center" shrinkToFit="1"/>
      <protection locked="0"/>
    </xf>
    <xf numFmtId="187" fontId="118" fillId="0" borderId="7" xfId="1" applyNumberFormat="1" applyFont="1" applyBorder="1" applyAlignment="1" applyProtection="1">
      <alignment horizontal="right" vertical="center"/>
    </xf>
    <xf numFmtId="187" fontId="118" fillId="0" borderId="8" xfId="1" applyNumberFormat="1" applyFont="1" applyBorder="1" applyAlignment="1" applyProtection="1">
      <alignment horizontal="right" vertical="center"/>
    </xf>
    <xf numFmtId="187" fontId="118" fillId="0" borderId="40" xfId="1" applyNumberFormat="1" applyFont="1" applyBorder="1" applyAlignment="1" applyProtection="1">
      <alignment horizontal="right" vertical="center"/>
    </xf>
    <xf numFmtId="187" fontId="118" fillId="0" borderId="37" xfId="1" applyNumberFormat="1" applyFont="1" applyBorder="1" applyAlignment="1" applyProtection="1">
      <alignment horizontal="right" vertical="center"/>
    </xf>
    <xf numFmtId="0" fontId="69" fillId="3" borderId="54" xfId="0" applyFont="1" applyFill="1" applyBorder="1" applyAlignment="1" applyProtection="1">
      <alignment horizontal="center" vertical="center"/>
    </xf>
    <xf numFmtId="0" fontId="69" fillId="3" borderId="37" xfId="0" applyFont="1" applyFill="1" applyBorder="1" applyAlignment="1" applyProtection="1">
      <alignment horizontal="center" vertical="center"/>
    </xf>
    <xf numFmtId="0" fontId="69" fillId="3" borderId="55" xfId="0" applyFont="1" applyFill="1" applyBorder="1" applyAlignment="1" applyProtection="1">
      <alignment horizontal="center" vertical="center"/>
    </xf>
    <xf numFmtId="0" fontId="69" fillId="0" borderId="37" xfId="0" applyFont="1" applyBorder="1" applyAlignment="1" applyProtection="1">
      <alignment vertical="center"/>
    </xf>
    <xf numFmtId="0" fontId="69" fillId="0" borderId="100" xfId="0" applyFont="1" applyBorder="1" applyAlignment="1" applyProtection="1">
      <alignment vertical="center"/>
    </xf>
    <xf numFmtId="0" fontId="69" fillId="3" borderId="162" xfId="0" applyFont="1" applyFill="1" applyBorder="1" applyAlignment="1" applyProtection="1">
      <alignment horizontal="center" vertical="center"/>
    </xf>
    <xf numFmtId="0" fontId="69" fillId="3" borderId="163" xfId="0" applyFont="1" applyFill="1" applyBorder="1" applyAlignment="1" applyProtection="1">
      <alignment horizontal="center" vertical="center"/>
    </xf>
    <xf numFmtId="0" fontId="69" fillId="3" borderId="170" xfId="0" applyFont="1" applyFill="1" applyBorder="1" applyAlignment="1" applyProtection="1">
      <alignment horizontal="center" vertical="center"/>
    </xf>
    <xf numFmtId="0" fontId="69" fillId="3" borderId="38" xfId="0" applyFont="1" applyFill="1" applyBorder="1" applyAlignment="1" applyProtection="1">
      <alignment horizontal="center" vertical="center"/>
    </xf>
    <xf numFmtId="0" fontId="69" fillId="3" borderId="0" xfId="0" applyFont="1" applyFill="1" applyBorder="1" applyAlignment="1" applyProtection="1">
      <alignment horizontal="center" vertical="center"/>
    </xf>
    <xf numFmtId="0" fontId="69" fillId="3" borderId="39" xfId="0" applyFont="1" applyFill="1" applyBorder="1" applyAlignment="1" applyProtection="1">
      <alignment horizontal="center" vertical="center"/>
    </xf>
    <xf numFmtId="0" fontId="69" fillId="3" borderId="7" xfId="0" applyFont="1" applyFill="1" applyBorder="1" applyAlignment="1">
      <alignment horizontal="distributed" vertical="center" indent="1"/>
    </xf>
    <xf numFmtId="0" fontId="69" fillId="3" borderId="8" xfId="0" applyFont="1" applyFill="1" applyBorder="1" applyAlignment="1">
      <alignment horizontal="distributed" vertical="center" indent="1"/>
    </xf>
    <xf numFmtId="0" fontId="69" fillId="3" borderId="9" xfId="0" applyFont="1" applyFill="1" applyBorder="1" applyAlignment="1">
      <alignment horizontal="distributed" vertical="center" indent="1"/>
    </xf>
    <xf numFmtId="0" fontId="69" fillId="3" borderId="6" xfId="0" applyFont="1" applyFill="1" applyBorder="1" applyAlignment="1">
      <alignment horizontal="distributed" vertical="center" indent="1"/>
    </xf>
    <xf numFmtId="0" fontId="69" fillId="3" borderId="81" xfId="0" applyFont="1" applyFill="1" applyBorder="1" applyAlignment="1">
      <alignment horizontal="distributed" vertical="center" indent="1"/>
    </xf>
    <xf numFmtId="0" fontId="69" fillId="3" borderId="49" xfId="0" applyFont="1" applyFill="1" applyBorder="1" applyAlignment="1" applyProtection="1">
      <alignment horizontal="distributed" vertical="center" indent="3"/>
    </xf>
    <xf numFmtId="0" fontId="69" fillId="3" borderId="8" xfId="0" applyFont="1" applyFill="1" applyBorder="1" applyAlignment="1" applyProtection="1">
      <alignment horizontal="distributed" vertical="center" indent="3"/>
    </xf>
    <xf numFmtId="188" fontId="69" fillId="0" borderId="43" xfId="0" applyNumberFormat="1" applyFont="1" applyBorder="1" applyProtection="1">
      <alignment vertical="center"/>
      <protection locked="0"/>
    </xf>
    <xf numFmtId="188" fontId="69" fillId="0" borderId="57" xfId="0" applyNumberFormat="1" applyFont="1" applyFill="1" applyBorder="1" applyAlignment="1" applyProtection="1">
      <alignment vertical="center"/>
      <protection locked="0"/>
    </xf>
    <xf numFmtId="188" fontId="69" fillId="0" borderId="56" xfId="0" applyNumberFormat="1" applyFont="1" applyFill="1" applyBorder="1" applyAlignment="1" applyProtection="1">
      <alignment vertical="center"/>
      <protection locked="0"/>
    </xf>
    <xf numFmtId="188" fontId="69" fillId="0" borderId="61" xfId="0" applyNumberFormat="1" applyFont="1" applyFill="1" applyBorder="1" applyAlignment="1" applyProtection="1">
      <alignment vertical="center"/>
      <protection locked="0"/>
    </xf>
    <xf numFmtId="0" fontId="69" fillId="3" borderId="56" xfId="0" applyFont="1" applyFill="1" applyBorder="1" applyAlignment="1" applyProtection="1">
      <alignment horizontal="distributed" vertical="center" indent="6"/>
    </xf>
    <xf numFmtId="0" fontId="69" fillId="3" borderId="49" xfId="0" applyFont="1" applyFill="1" applyBorder="1" applyAlignment="1" applyProtection="1">
      <alignment horizontal="distributed" vertical="center" indent="6"/>
    </xf>
    <xf numFmtId="0" fontId="69" fillId="3" borderId="8" xfId="0" applyFont="1" applyFill="1" applyBorder="1" applyAlignment="1" applyProtection="1">
      <alignment horizontal="distributed" vertical="center" indent="6"/>
    </xf>
    <xf numFmtId="0" fontId="69" fillId="0" borderId="166" xfId="0" applyFont="1" applyBorder="1" applyAlignment="1" applyProtection="1">
      <alignment horizontal="center" vertical="center" wrapText="1"/>
      <protection locked="0"/>
    </xf>
    <xf numFmtId="0" fontId="69" fillId="0" borderId="159" xfId="0" applyFont="1" applyBorder="1" applyAlignment="1" applyProtection="1">
      <alignment horizontal="center" vertical="center" wrapText="1"/>
      <protection locked="0"/>
    </xf>
    <xf numFmtId="0" fontId="69" fillId="0" borderId="167" xfId="0" applyFont="1" applyBorder="1" applyAlignment="1" applyProtection="1">
      <alignment horizontal="center" vertical="center" wrapText="1"/>
      <protection locked="0"/>
    </xf>
    <xf numFmtId="0" fontId="69" fillId="10" borderId="166" xfId="0" applyFont="1" applyFill="1" applyBorder="1" applyAlignment="1" applyProtection="1">
      <alignment horizontal="center" vertical="center"/>
    </xf>
    <xf numFmtId="0" fontId="69" fillId="10" borderId="159" xfId="0" applyFont="1" applyFill="1" applyBorder="1" applyAlignment="1" applyProtection="1">
      <alignment horizontal="center" vertical="center"/>
    </xf>
    <xf numFmtId="0" fontId="69" fillId="10" borderId="167" xfId="0" applyFont="1" applyFill="1" applyBorder="1" applyAlignment="1" applyProtection="1">
      <alignment horizontal="center" vertical="center"/>
    </xf>
    <xf numFmtId="0" fontId="69" fillId="3" borderId="78" xfId="0" applyFont="1" applyFill="1" applyBorder="1" applyAlignment="1" applyProtection="1">
      <alignment horizontal="center" vertical="center"/>
    </xf>
    <xf numFmtId="0" fontId="69" fillId="3" borderId="58" xfId="0" applyFont="1" applyFill="1" applyBorder="1" applyAlignment="1" applyProtection="1">
      <alignment horizontal="center" vertical="center"/>
    </xf>
    <xf numFmtId="0" fontId="69" fillId="3" borderId="50" xfId="0" applyFont="1" applyFill="1" applyBorder="1" applyAlignment="1" applyProtection="1">
      <alignment horizontal="center" vertical="center"/>
    </xf>
    <xf numFmtId="0" fontId="69" fillId="3" borderId="63" xfId="0" applyFont="1" applyFill="1" applyBorder="1" applyAlignment="1" applyProtection="1">
      <alignment horizontal="distributed" vertical="center" indent="3"/>
    </xf>
    <xf numFmtId="0" fontId="69" fillId="3" borderId="64" xfId="0" applyFont="1" applyFill="1" applyBorder="1" applyAlignment="1" applyProtection="1">
      <alignment horizontal="distributed" vertical="center" indent="3"/>
    </xf>
    <xf numFmtId="0" fontId="69" fillId="3" borderId="7" xfId="0" applyFont="1" applyFill="1" applyBorder="1" applyAlignment="1" applyProtection="1">
      <alignment horizontal="distributed" vertical="center" indent="3"/>
    </xf>
    <xf numFmtId="0" fontId="69" fillId="3" borderId="9" xfId="0" applyFont="1" applyFill="1" applyBorder="1" applyAlignment="1" applyProtection="1">
      <alignment horizontal="distributed" vertical="center" indent="3"/>
    </xf>
    <xf numFmtId="0" fontId="69" fillId="3" borderId="34" xfId="0" applyFont="1" applyFill="1" applyBorder="1" applyAlignment="1" applyProtection="1">
      <alignment horizontal="center" vertical="center"/>
    </xf>
    <xf numFmtId="0" fontId="69" fillId="3" borderId="35" xfId="0" applyFont="1" applyFill="1" applyBorder="1" applyAlignment="1" applyProtection="1">
      <alignment horizontal="center" vertical="center"/>
    </xf>
    <xf numFmtId="0" fontId="69" fillId="3" borderId="36" xfId="0" applyFont="1" applyFill="1" applyBorder="1" applyAlignment="1" applyProtection="1">
      <alignment horizontal="center" vertical="center"/>
    </xf>
    <xf numFmtId="0" fontId="69" fillId="3" borderId="48" xfId="0" applyFont="1" applyFill="1" applyBorder="1" applyAlignment="1" applyProtection="1">
      <alignment horizontal="center" vertical="center"/>
    </xf>
    <xf numFmtId="0" fontId="69" fillId="3" borderId="83" xfId="0" applyFont="1" applyFill="1" applyBorder="1" applyAlignment="1" applyProtection="1">
      <alignment horizontal="center" vertical="center"/>
    </xf>
    <xf numFmtId="0" fontId="69" fillId="3" borderId="77" xfId="0" applyFont="1" applyFill="1" applyBorder="1" applyAlignment="1" applyProtection="1">
      <alignment horizontal="center" vertical="center" wrapText="1"/>
    </xf>
    <xf numFmtId="0" fontId="69" fillId="3" borderId="117" xfId="0" applyFont="1" applyFill="1" applyBorder="1" applyAlignment="1" applyProtection="1">
      <alignment horizontal="center" vertical="center" wrapText="1"/>
    </xf>
    <xf numFmtId="0" fontId="69" fillId="3" borderId="168" xfId="0" applyFont="1" applyFill="1" applyBorder="1" applyAlignment="1" applyProtection="1">
      <alignment horizontal="center" vertical="center" wrapText="1"/>
    </xf>
    <xf numFmtId="0" fontId="69" fillId="0" borderId="85" xfId="0" applyFont="1" applyBorder="1" applyProtection="1">
      <alignment vertical="center"/>
    </xf>
    <xf numFmtId="0" fontId="69" fillId="0" borderId="100" xfId="0" applyFont="1" applyBorder="1" applyProtection="1">
      <alignment vertical="center"/>
    </xf>
    <xf numFmtId="0" fontId="69" fillId="3" borderId="42" xfId="0" applyFont="1" applyFill="1" applyBorder="1" applyAlignment="1" applyProtection="1">
      <alignment horizontal="center" vertical="center"/>
    </xf>
    <xf numFmtId="0" fontId="69" fillId="3" borderId="44" xfId="0" applyFont="1" applyFill="1" applyBorder="1" applyAlignment="1" applyProtection="1">
      <alignment horizontal="center" vertical="center"/>
    </xf>
    <xf numFmtId="0" fontId="69" fillId="3" borderId="43"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6" xfId="0" applyFont="1" applyFill="1" applyBorder="1" applyAlignment="1" applyProtection="1">
      <alignment horizontal="center" vertical="center"/>
    </xf>
    <xf numFmtId="0" fontId="69" fillId="8" borderId="61" xfId="0" applyFont="1" applyFill="1" applyBorder="1" applyAlignment="1" applyProtection="1">
      <alignment horizontal="center" vertical="center"/>
    </xf>
    <xf numFmtId="184" fontId="69" fillId="0" borderId="34" xfId="0" applyNumberFormat="1" applyFont="1" applyBorder="1" applyAlignment="1" applyProtection="1">
      <alignment horizontal="right" indent="1"/>
    </xf>
    <xf numFmtId="184" fontId="69" fillId="0" borderId="35" xfId="0" applyNumberFormat="1" applyFont="1" applyBorder="1" applyAlignment="1" applyProtection="1">
      <alignment horizontal="right" indent="1"/>
    </xf>
    <xf numFmtId="184" fontId="69" fillId="0" borderId="36" xfId="0" applyNumberFormat="1" applyFont="1" applyBorder="1" applyAlignment="1" applyProtection="1">
      <alignment horizontal="right" indent="1"/>
    </xf>
    <xf numFmtId="184" fontId="69" fillId="0" borderId="38" xfId="0" applyNumberFormat="1" applyFont="1" applyBorder="1" applyAlignment="1" applyProtection="1">
      <alignment horizontal="right" indent="1"/>
    </xf>
    <xf numFmtId="184" fontId="69" fillId="0" borderId="0" xfId="0" applyNumberFormat="1" applyFont="1" applyBorder="1" applyAlignment="1" applyProtection="1">
      <alignment horizontal="right" indent="1"/>
    </xf>
    <xf numFmtId="184" fontId="69" fillId="0" borderId="39" xfId="0" applyNumberFormat="1" applyFont="1" applyBorder="1" applyAlignment="1" applyProtection="1">
      <alignment horizontal="right" indent="1"/>
    </xf>
    <xf numFmtId="0" fontId="69" fillId="0" borderId="40" xfId="0" applyFont="1" applyBorder="1" applyAlignment="1" applyProtection="1">
      <alignment horizontal="right" vertical="center"/>
    </xf>
    <xf numFmtId="0" fontId="69" fillId="0" borderId="37" xfId="0" applyFont="1" applyBorder="1" applyAlignment="1" applyProtection="1">
      <alignment horizontal="right" vertical="center"/>
    </xf>
    <xf numFmtId="0" fontId="69" fillId="0" borderId="41" xfId="0" applyFont="1" applyBorder="1" applyAlignment="1" applyProtection="1">
      <alignment horizontal="right" vertical="center"/>
    </xf>
    <xf numFmtId="0" fontId="69" fillId="3" borderId="35" xfId="0" applyFont="1" applyFill="1" applyBorder="1" applyAlignment="1" applyProtection="1">
      <alignment horizontal="center" vertical="center" wrapText="1"/>
    </xf>
    <xf numFmtId="0" fontId="69" fillId="3" borderId="0" xfId="0" applyFont="1" applyFill="1" applyBorder="1" applyAlignment="1" applyProtection="1">
      <alignment horizontal="center" vertical="center" wrapText="1"/>
    </xf>
    <xf numFmtId="0" fontId="69" fillId="3" borderId="40" xfId="0" applyFont="1" applyFill="1" applyBorder="1" applyAlignment="1" applyProtection="1">
      <alignment horizontal="center" vertical="center" wrapText="1"/>
    </xf>
    <xf numFmtId="0" fontId="69" fillId="3" borderId="37" xfId="0" applyFont="1" applyFill="1" applyBorder="1" applyAlignment="1" applyProtection="1">
      <alignment horizontal="center" vertical="center" wrapText="1"/>
    </xf>
    <xf numFmtId="0" fontId="69" fillId="3" borderId="41" xfId="0" applyFont="1" applyFill="1" applyBorder="1" applyAlignment="1" applyProtection="1">
      <alignment horizontal="center" vertical="center" wrapText="1"/>
    </xf>
    <xf numFmtId="0" fontId="69" fillId="0" borderId="34" xfId="0" applyFont="1" applyBorder="1" applyAlignment="1" applyProtection="1">
      <alignment horizontal="center" vertical="center"/>
      <protection locked="0"/>
    </xf>
    <xf numFmtId="0" fontId="69" fillId="0" borderId="36" xfId="0" applyFont="1" applyBorder="1" applyAlignment="1" applyProtection="1">
      <alignment horizontal="center" vertical="center"/>
      <protection locked="0"/>
    </xf>
    <xf numFmtId="0" fontId="69" fillId="0" borderId="38" xfId="0" applyFont="1" applyBorder="1" applyAlignment="1" applyProtection="1">
      <alignment horizontal="center" vertical="center"/>
      <protection locked="0"/>
    </xf>
    <xf numFmtId="0" fontId="69" fillId="0" borderId="39" xfId="0" applyFont="1" applyBorder="1" applyAlignment="1" applyProtection="1">
      <alignment horizontal="center" vertical="center"/>
      <protection locked="0"/>
    </xf>
    <xf numFmtId="0" fontId="69" fillId="0" borderId="40" xfId="0" applyFont="1" applyBorder="1" applyAlignment="1" applyProtection="1">
      <alignment horizontal="center" vertical="center"/>
      <protection locked="0"/>
    </xf>
    <xf numFmtId="0" fontId="69" fillId="0" borderId="41" xfId="0" applyFont="1" applyBorder="1" applyAlignment="1" applyProtection="1">
      <alignment horizontal="center" vertical="center"/>
      <protection locked="0"/>
    </xf>
    <xf numFmtId="184" fontId="69" fillId="0" borderId="57" xfId="0" applyNumberFormat="1" applyFont="1" applyBorder="1" applyProtection="1">
      <alignment vertical="center"/>
      <protection locked="0"/>
    </xf>
    <xf numFmtId="184" fontId="69" fillId="0" borderId="56" xfId="0" applyNumberFormat="1" applyFont="1" applyBorder="1" applyProtection="1">
      <alignment vertical="center"/>
      <protection locked="0"/>
    </xf>
    <xf numFmtId="184" fontId="69" fillId="0" borderId="34" xfId="0" applyNumberFormat="1" applyFont="1" applyBorder="1" applyProtection="1">
      <alignment vertical="center"/>
      <protection locked="0"/>
    </xf>
    <xf numFmtId="184" fontId="69" fillId="0" borderId="35" xfId="0" applyNumberFormat="1" applyFont="1" applyBorder="1" applyProtection="1">
      <alignment vertical="center"/>
      <protection locked="0"/>
    </xf>
    <xf numFmtId="184" fontId="69" fillId="0" borderId="40" xfId="0" applyNumberFormat="1" applyFont="1" applyBorder="1" applyProtection="1">
      <alignment vertical="center"/>
      <protection locked="0"/>
    </xf>
    <xf numFmtId="184" fontId="69" fillId="0" borderId="37" xfId="0" applyNumberFormat="1" applyFont="1" applyBorder="1" applyProtection="1">
      <alignment vertical="center"/>
      <protection locked="0"/>
    </xf>
    <xf numFmtId="0" fontId="69" fillId="7" borderId="34" xfId="0" applyFont="1" applyFill="1" applyBorder="1" applyAlignment="1" applyProtection="1">
      <alignment horizontal="center" vertical="center"/>
    </xf>
    <xf numFmtId="0" fontId="69" fillId="7" borderId="35" xfId="0" applyFont="1" applyFill="1" applyBorder="1" applyAlignment="1" applyProtection="1">
      <alignment horizontal="center" vertical="center"/>
    </xf>
    <xf numFmtId="0" fontId="69" fillId="7" borderId="36" xfId="0" applyFont="1" applyFill="1" applyBorder="1" applyAlignment="1" applyProtection="1">
      <alignment horizontal="center" vertical="center"/>
    </xf>
    <xf numFmtId="0" fontId="69" fillId="7" borderId="40" xfId="0" applyFont="1" applyFill="1" applyBorder="1" applyAlignment="1" applyProtection="1">
      <alignment horizontal="center" vertical="center"/>
    </xf>
    <xf numFmtId="0" fontId="69" fillId="7" borderId="37" xfId="0" applyFont="1" applyFill="1" applyBorder="1" applyAlignment="1" applyProtection="1">
      <alignment horizontal="center" vertical="center"/>
    </xf>
    <xf numFmtId="0" fontId="69" fillId="7" borderId="41" xfId="0" applyFont="1" applyFill="1" applyBorder="1" applyAlignment="1" applyProtection="1">
      <alignment horizontal="center" vertical="center"/>
    </xf>
    <xf numFmtId="0" fontId="82" fillId="0" borderId="35" xfId="0" applyFont="1" applyBorder="1" applyProtection="1">
      <alignment vertical="center"/>
    </xf>
    <xf numFmtId="0" fontId="73" fillId="7" borderId="7" xfId="0" applyFont="1" applyFill="1" applyBorder="1" applyAlignment="1" applyProtection="1">
      <alignment horizontal="center" vertical="center"/>
    </xf>
    <xf numFmtId="0" fontId="73" fillId="7" borderId="8" xfId="0" applyFont="1" applyFill="1" applyBorder="1" applyAlignment="1" applyProtection="1">
      <alignment horizontal="center" vertical="center"/>
    </xf>
    <xf numFmtId="0" fontId="73" fillId="7" borderId="9" xfId="0" applyFont="1" applyFill="1" applyBorder="1" applyAlignment="1" applyProtection="1">
      <alignment horizontal="center" vertical="center"/>
    </xf>
    <xf numFmtId="0" fontId="82" fillId="7" borderId="7" xfId="0" applyFont="1" applyFill="1" applyBorder="1" applyAlignment="1" applyProtection="1">
      <alignment horizontal="center" vertical="center"/>
    </xf>
    <xf numFmtId="0" fontId="82" fillId="7" borderId="8" xfId="0" applyFont="1" applyFill="1" applyBorder="1" applyAlignment="1" applyProtection="1">
      <alignment horizontal="center" vertical="center"/>
    </xf>
    <xf numFmtId="0" fontId="82" fillId="7" borderId="9" xfId="0" applyFont="1" applyFill="1" applyBorder="1" applyAlignment="1" applyProtection="1">
      <alignment horizontal="center" vertical="center"/>
    </xf>
    <xf numFmtId="0" fontId="82" fillId="0" borderId="35" xfId="0" applyFont="1" applyBorder="1" applyAlignment="1" applyProtection="1">
      <alignment horizontal="left" vertical="center"/>
    </xf>
    <xf numFmtId="0" fontId="82" fillId="0" borderId="85" xfId="0" applyFont="1" applyBorder="1" applyAlignment="1" applyProtection="1">
      <alignment horizontal="left" vertical="center"/>
    </xf>
    <xf numFmtId="0" fontId="82" fillId="0" borderId="37" xfId="0" applyFont="1" applyBorder="1" applyProtection="1">
      <alignment vertical="center"/>
    </xf>
    <xf numFmtId="0" fontId="69" fillId="18" borderId="37" xfId="0" applyFont="1" applyFill="1" applyBorder="1" applyProtection="1">
      <alignment vertical="center"/>
      <protection locked="0"/>
    </xf>
    <xf numFmtId="0" fontId="69" fillId="18" borderId="100" xfId="0" applyFont="1" applyFill="1" applyBorder="1" applyProtection="1">
      <alignment vertical="center"/>
      <protection locked="0"/>
    </xf>
    <xf numFmtId="0" fontId="69" fillId="0" borderId="7" xfId="0" applyNumberFormat="1" applyFont="1" applyBorder="1" applyAlignment="1" applyProtection="1">
      <alignment horizontal="center" vertical="center"/>
    </xf>
    <xf numFmtId="0" fontId="69" fillId="0" borderId="8" xfId="0" applyNumberFormat="1" applyFont="1" applyBorder="1" applyAlignment="1" applyProtection="1">
      <alignment horizontal="center" vertical="center"/>
    </xf>
    <xf numFmtId="0" fontId="69" fillId="0" borderId="9" xfId="0" applyNumberFormat="1" applyFont="1" applyBorder="1" applyAlignment="1" applyProtection="1">
      <alignment horizontal="center" vertical="center"/>
    </xf>
    <xf numFmtId="0" fontId="69" fillId="0" borderId="7" xfId="0" applyFont="1" applyFill="1" applyBorder="1" applyAlignment="1" applyProtection="1">
      <alignment horizontal="left" vertical="center" indent="1"/>
    </xf>
    <xf numFmtId="0" fontId="69" fillId="0" borderId="8" xfId="0" applyFont="1" applyFill="1" applyBorder="1" applyAlignment="1" applyProtection="1">
      <alignment horizontal="left" vertical="center" indent="1"/>
    </xf>
    <xf numFmtId="0" fontId="69" fillId="3" borderId="41" xfId="0" applyFont="1" applyFill="1" applyBorder="1" applyAlignment="1" applyProtection="1">
      <alignment horizontal="center" vertical="center"/>
    </xf>
    <xf numFmtId="0" fontId="111" fillId="3" borderId="51" xfId="0" applyFont="1" applyFill="1" applyBorder="1" applyAlignment="1" applyProtection="1">
      <alignment horizontal="center" vertical="center" wrapText="1"/>
    </xf>
    <xf numFmtId="0" fontId="111" fillId="3" borderId="8" xfId="0" applyFont="1" applyFill="1" applyBorder="1" applyAlignment="1" applyProtection="1">
      <alignment horizontal="center" vertical="center" wrapText="1"/>
    </xf>
    <xf numFmtId="0" fontId="111" fillId="3" borderId="9" xfId="0" applyFont="1" applyFill="1" applyBorder="1" applyAlignment="1" applyProtection="1">
      <alignment horizontal="center" vertical="center" wrapText="1"/>
    </xf>
    <xf numFmtId="0" fontId="82" fillId="3" borderId="48" xfId="0" applyFont="1" applyFill="1" applyBorder="1" applyAlignment="1" applyProtection="1">
      <alignment horizontal="center" vertical="center"/>
    </xf>
    <xf numFmtId="0" fontId="82" fillId="3" borderId="49" xfId="0" applyFont="1" applyFill="1" applyBorder="1" applyAlignment="1" applyProtection="1">
      <alignment horizontal="center" vertical="center"/>
    </xf>
    <xf numFmtId="0" fontId="82" fillId="3" borderId="64" xfId="0" applyFont="1" applyFill="1" applyBorder="1" applyAlignment="1" applyProtection="1">
      <alignment horizontal="center" vertical="center"/>
    </xf>
    <xf numFmtId="0" fontId="69" fillId="3" borderId="61" xfId="0" applyFont="1" applyFill="1" applyBorder="1" applyAlignment="1" applyProtection="1">
      <alignment horizontal="center" vertical="center"/>
    </xf>
    <xf numFmtId="184" fontId="69" fillId="0" borderId="7" xfId="0" applyNumberFormat="1" applyFont="1" applyBorder="1" applyAlignment="1" applyProtection="1">
      <alignment vertical="center"/>
      <protection locked="0"/>
    </xf>
    <xf numFmtId="184" fontId="69" fillId="0" borderId="8" xfId="0" applyNumberFormat="1" applyFont="1" applyBorder="1" applyAlignment="1" applyProtection="1">
      <alignment vertical="center"/>
      <protection locked="0"/>
    </xf>
    <xf numFmtId="190" fontId="69" fillId="0" borderId="0" xfId="0" applyNumberFormat="1" applyFont="1" applyBorder="1" applyProtection="1">
      <alignment vertical="center"/>
    </xf>
    <xf numFmtId="184" fontId="69" fillId="0" borderId="63" xfId="0" applyNumberFormat="1" applyFont="1" applyBorder="1" applyProtection="1">
      <alignment vertical="center"/>
    </xf>
    <xf numFmtId="184" fontId="69" fillId="0" borderId="49" xfId="0" applyNumberFormat="1" applyFont="1" applyBorder="1" applyProtection="1">
      <alignment vertical="center"/>
    </xf>
    <xf numFmtId="184" fontId="69" fillId="0" borderId="64" xfId="0" applyNumberFormat="1" applyFont="1" applyBorder="1" applyProtection="1">
      <alignment vertical="center"/>
    </xf>
    <xf numFmtId="0" fontId="69" fillId="0" borderId="9" xfId="0" applyFont="1" applyBorder="1" applyProtection="1">
      <alignment vertical="center"/>
    </xf>
    <xf numFmtId="0" fontId="82" fillId="8" borderId="7" xfId="0" applyFont="1" applyFill="1" applyBorder="1" applyAlignment="1" applyProtection="1">
      <alignment horizontal="center" vertical="center"/>
    </xf>
    <xf numFmtId="0" fontId="82" fillId="8" borderId="8" xfId="0" applyFont="1" applyFill="1" applyBorder="1" applyAlignment="1" applyProtection="1">
      <alignment horizontal="center" vertical="center"/>
    </xf>
    <xf numFmtId="0" fontId="82" fillId="8" borderId="9" xfId="0" applyFont="1" applyFill="1" applyBorder="1" applyAlignment="1" applyProtection="1">
      <alignment horizontal="center" vertical="center"/>
    </xf>
    <xf numFmtId="0" fontId="82" fillId="3" borderId="57" xfId="0" applyFont="1" applyFill="1" applyBorder="1" applyAlignment="1" applyProtection="1">
      <alignment horizontal="center" vertical="center" shrinkToFit="1"/>
    </xf>
    <xf numFmtId="0" fontId="82" fillId="3" borderId="56" xfId="0" applyFont="1" applyFill="1" applyBorder="1" applyAlignment="1" applyProtection="1">
      <alignment horizontal="center" vertical="center" shrinkToFit="1"/>
    </xf>
    <xf numFmtId="0" fontId="82" fillId="3" borderId="61" xfId="0" applyFont="1" applyFill="1" applyBorder="1" applyAlignment="1" applyProtection="1">
      <alignment horizontal="center" vertical="center" shrinkToFit="1"/>
    </xf>
    <xf numFmtId="0" fontId="69" fillId="0" borderId="0" xfId="0" applyFont="1" applyBorder="1" applyProtection="1">
      <alignment vertical="center"/>
    </xf>
    <xf numFmtId="0" fontId="69" fillId="0" borderId="166" xfId="0" applyFont="1" applyBorder="1" applyAlignment="1" applyProtection="1">
      <alignment horizontal="right" vertical="center"/>
    </xf>
    <xf numFmtId="0" fontId="69" fillId="0" borderId="160" xfId="0" applyFont="1" applyBorder="1" applyAlignment="1" applyProtection="1">
      <alignment horizontal="right" vertical="center"/>
    </xf>
    <xf numFmtId="0" fontId="69" fillId="0" borderId="159" xfId="0" applyFont="1" applyBorder="1" applyAlignment="1" applyProtection="1">
      <alignment horizontal="right" vertical="center"/>
    </xf>
    <xf numFmtId="0" fontId="69" fillId="0" borderId="167" xfId="0" applyFont="1" applyBorder="1" applyAlignment="1" applyProtection="1">
      <alignment horizontal="right" vertical="center"/>
    </xf>
    <xf numFmtId="186" fontId="69" fillId="0" borderId="34" xfId="0" applyNumberFormat="1" applyFont="1" applyBorder="1" applyAlignment="1" applyProtection="1">
      <alignment horizontal="left"/>
      <protection locked="0"/>
    </xf>
    <xf numFmtId="186" fontId="69" fillId="0" borderId="35" xfId="0" applyNumberFormat="1" applyFont="1" applyBorder="1" applyAlignment="1" applyProtection="1">
      <alignment horizontal="left"/>
      <protection locked="0"/>
    </xf>
    <xf numFmtId="186" fontId="69" fillId="0" borderId="36" xfId="0" applyNumberFormat="1" applyFont="1" applyBorder="1" applyAlignment="1" applyProtection="1">
      <alignment horizontal="left"/>
      <protection locked="0"/>
    </xf>
    <xf numFmtId="186" fontId="69" fillId="0" borderId="38" xfId="0" applyNumberFormat="1" applyFont="1" applyBorder="1" applyAlignment="1" applyProtection="1">
      <alignment horizontal="left"/>
      <protection locked="0"/>
    </xf>
    <xf numFmtId="186" fontId="69" fillId="0" borderId="0" xfId="0" applyNumberFormat="1" applyFont="1" applyBorder="1" applyAlignment="1" applyProtection="1">
      <alignment horizontal="left"/>
      <protection locked="0"/>
    </xf>
    <xf numFmtId="186" fontId="69" fillId="0" borderId="39" xfId="0" applyNumberFormat="1" applyFont="1" applyBorder="1" applyAlignment="1" applyProtection="1">
      <alignment horizontal="left"/>
      <protection locked="0"/>
    </xf>
    <xf numFmtId="40" fontId="69" fillId="0" borderId="34" xfId="1" applyNumberFormat="1" applyFont="1" applyBorder="1" applyAlignment="1" applyProtection="1">
      <alignment horizontal="right" indent="1"/>
    </xf>
    <xf numFmtId="40" fontId="69" fillId="0" borderId="85" xfId="1" applyNumberFormat="1" applyFont="1" applyBorder="1" applyAlignment="1" applyProtection="1">
      <alignment horizontal="right" indent="1"/>
    </xf>
    <xf numFmtId="40" fontId="69" fillId="0" borderId="38" xfId="1" applyNumberFormat="1" applyFont="1" applyBorder="1" applyAlignment="1" applyProtection="1">
      <alignment horizontal="right" indent="1"/>
    </xf>
    <xf numFmtId="40" fontId="69" fillId="0" borderId="116" xfId="1" applyNumberFormat="1" applyFont="1" applyBorder="1" applyAlignment="1" applyProtection="1">
      <alignment horizontal="right" indent="1"/>
    </xf>
    <xf numFmtId="40" fontId="69" fillId="0" borderId="57" xfId="1" applyNumberFormat="1" applyFont="1" applyFill="1" applyBorder="1" applyAlignment="1" applyProtection="1">
      <alignment horizontal="right" vertical="center" shrinkToFit="1"/>
      <protection locked="0"/>
    </xf>
    <xf numFmtId="40" fontId="69" fillId="0" borderId="56" xfId="1" applyNumberFormat="1" applyFont="1" applyFill="1" applyBorder="1" applyAlignment="1" applyProtection="1">
      <alignment horizontal="right" vertical="center" shrinkToFit="1"/>
      <protection locked="0"/>
    </xf>
    <xf numFmtId="0" fontId="69" fillId="3" borderId="165" xfId="0" applyFont="1" applyFill="1" applyBorder="1" applyAlignment="1" applyProtection="1">
      <alignment horizontal="center" vertical="center"/>
    </xf>
    <xf numFmtId="0" fontId="69" fillId="0" borderId="63" xfId="0" applyNumberFormat="1" applyFont="1" applyFill="1" applyBorder="1" applyAlignment="1" applyProtection="1">
      <alignment horizontal="left" vertical="center" indent="1" shrinkToFit="1"/>
    </xf>
    <xf numFmtId="0" fontId="69" fillId="0" borderId="49" xfId="0" applyNumberFormat="1" applyFont="1" applyFill="1" applyBorder="1" applyAlignment="1" applyProtection="1">
      <alignment horizontal="left" vertical="center" indent="1" shrinkToFit="1"/>
    </xf>
    <xf numFmtId="0" fontId="69" fillId="0" borderId="64" xfId="0" applyNumberFormat="1" applyFont="1" applyFill="1" applyBorder="1" applyAlignment="1" applyProtection="1">
      <alignment horizontal="left" vertical="center" indent="1" shrinkToFit="1"/>
    </xf>
    <xf numFmtId="0" fontId="69" fillId="0" borderId="57" xfId="0" applyNumberFormat="1" applyFont="1" applyFill="1" applyBorder="1" applyAlignment="1" applyProtection="1">
      <alignment horizontal="left" vertical="center" indent="1"/>
    </xf>
    <xf numFmtId="0" fontId="69" fillId="0" borderId="56" xfId="0" applyNumberFormat="1" applyFont="1" applyFill="1" applyBorder="1" applyAlignment="1" applyProtection="1">
      <alignment horizontal="left" vertical="center" indent="1"/>
    </xf>
    <xf numFmtId="0" fontId="110" fillId="0" borderId="7" xfId="0" applyFont="1" applyBorder="1" applyAlignment="1" applyProtection="1">
      <alignment horizontal="center" vertical="center"/>
      <protection locked="0"/>
    </xf>
    <xf numFmtId="0" fontId="110" fillId="0" borderId="52" xfId="0" applyFont="1" applyBorder="1" applyAlignment="1" applyProtection="1">
      <alignment horizontal="center" vertical="center"/>
      <protection locked="0"/>
    </xf>
    <xf numFmtId="0" fontId="110" fillId="0" borderId="51" xfId="0" applyFont="1" applyBorder="1" applyAlignment="1" applyProtection="1">
      <alignment horizontal="left" vertical="center" shrinkToFit="1"/>
      <protection locked="0"/>
    </xf>
    <xf numFmtId="0" fontId="110" fillId="0" borderId="8" xfId="0" applyFont="1" applyBorder="1" applyAlignment="1" applyProtection="1">
      <alignment horizontal="left" vertical="center" shrinkToFit="1"/>
      <protection locked="0"/>
    </xf>
    <xf numFmtId="0" fontId="110" fillId="0" borderId="9" xfId="0" applyFont="1" applyBorder="1" applyAlignment="1" applyProtection="1">
      <alignment horizontal="left" vertical="center" shrinkToFit="1"/>
      <protection locked="0"/>
    </xf>
    <xf numFmtId="0" fontId="110" fillId="3" borderId="162" xfId="0" applyFont="1" applyFill="1" applyBorder="1" applyAlignment="1" applyProtection="1">
      <alignment horizontal="center" vertical="center"/>
    </xf>
    <xf numFmtId="0" fontId="110" fillId="3" borderId="40" xfId="0" applyFont="1" applyFill="1" applyBorder="1" applyAlignment="1" applyProtection="1">
      <alignment horizontal="center" vertical="center"/>
    </xf>
    <xf numFmtId="0" fontId="110" fillId="3" borderId="86" xfId="0" applyFont="1" applyFill="1" applyBorder="1" applyAlignment="1" applyProtection="1">
      <alignment horizontal="center" vertical="center"/>
    </xf>
    <xf numFmtId="0" fontId="110" fillId="3" borderId="6" xfId="0" applyFont="1" applyFill="1" applyBorder="1" applyAlignment="1" applyProtection="1">
      <alignment horizontal="center" vertical="center"/>
    </xf>
    <xf numFmtId="0" fontId="82" fillId="3" borderId="86" xfId="0" applyFont="1" applyFill="1" applyBorder="1" applyAlignment="1" applyProtection="1">
      <alignment horizontal="center" vertical="center" wrapText="1"/>
    </xf>
    <xf numFmtId="0" fontId="82" fillId="3" borderId="6" xfId="0" applyFont="1" applyFill="1" applyBorder="1" applyAlignment="1" applyProtection="1">
      <alignment horizontal="center" vertical="center" wrapText="1"/>
    </xf>
    <xf numFmtId="0" fontId="110" fillId="3" borderId="74" xfId="0" applyFont="1" applyFill="1" applyBorder="1" applyAlignment="1" applyProtection="1">
      <alignment horizontal="center" vertical="center"/>
    </xf>
    <xf numFmtId="0" fontId="110" fillId="3" borderId="171" xfId="0" applyFont="1" applyFill="1" applyBorder="1" applyAlignment="1" applyProtection="1">
      <alignment horizontal="center" vertical="center"/>
    </xf>
    <xf numFmtId="0" fontId="110" fillId="0" borderId="83" xfId="0" applyFont="1" applyBorder="1" applyAlignment="1" applyProtection="1">
      <alignment horizontal="left" vertical="top" shrinkToFit="1"/>
      <protection locked="0"/>
    </xf>
    <xf numFmtId="0" fontId="110" fillId="0" borderId="35" xfId="0" applyFont="1" applyBorder="1" applyAlignment="1" applyProtection="1">
      <alignment horizontal="left" vertical="top" shrinkToFit="1"/>
      <protection locked="0"/>
    </xf>
    <xf numFmtId="0" fontId="110" fillId="0" borderId="85" xfId="0" applyFont="1" applyBorder="1" applyAlignment="1" applyProtection="1">
      <alignment horizontal="left" vertical="top" shrinkToFit="1"/>
      <protection locked="0"/>
    </xf>
    <xf numFmtId="0" fontId="110" fillId="0" borderId="75" xfId="0" applyFont="1" applyBorder="1" applyAlignment="1" applyProtection="1">
      <alignment horizontal="left" vertical="top" shrinkToFit="1"/>
      <protection locked="0"/>
    </xf>
    <xf numFmtId="0" fontId="110" fillId="0" borderId="0" xfId="0" applyFont="1" applyAlignment="1" applyProtection="1">
      <alignment horizontal="left" vertical="top" shrinkToFit="1"/>
      <protection locked="0"/>
    </xf>
    <xf numFmtId="0" fontId="110" fillId="0" borderId="116" xfId="0" applyFont="1" applyBorder="1" applyAlignment="1" applyProtection="1">
      <alignment horizontal="left" vertical="top" shrinkToFit="1"/>
      <protection locked="0"/>
    </xf>
    <xf numFmtId="0" fontId="110" fillId="0" borderId="78" xfId="0" applyFont="1" applyBorder="1" applyAlignment="1" applyProtection="1">
      <alignment horizontal="left" vertical="top" shrinkToFit="1"/>
      <protection locked="0"/>
    </xf>
    <xf numFmtId="0" fontId="110" fillId="0" borderId="159" xfId="0" applyFont="1" applyBorder="1" applyAlignment="1" applyProtection="1">
      <alignment horizontal="left" vertical="top" shrinkToFit="1"/>
      <protection locked="0"/>
    </xf>
    <xf numFmtId="0" fontId="110" fillId="0" borderId="160" xfId="0" applyFont="1" applyBorder="1" applyAlignment="1" applyProtection="1">
      <alignment horizontal="left" vertical="top" shrinkToFit="1"/>
      <protection locked="0"/>
    </xf>
    <xf numFmtId="0" fontId="118" fillId="0" borderId="8" xfId="0" applyFont="1" applyBorder="1" applyAlignment="1" applyProtection="1">
      <alignment horizontal="left" vertical="center" indent="1" shrinkToFit="1"/>
    </xf>
    <xf numFmtId="0" fontId="118" fillId="0" borderId="9" xfId="0" applyFont="1" applyBorder="1" applyAlignment="1" applyProtection="1">
      <alignment horizontal="left" vertical="center" indent="1" shrinkToFit="1"/>
    </xf>
    <xf numFmtId="0" fontId="36" fillId="0" borderId="0" xfId="0" applyNumberFormat="1" applyFont="1" applyProtection="1">
      <alignment vertical="center"/>
    </xf>
    <xf numFmtId="0" fontId="82" fillId="0" borderId="0" xfId="0" applyNumberFormat="1" applyFont="1" applyAlignment="1" applyProtection="1">
      <alignment horizontal="left" vertical="center" wrapText="1"/>
    </xf>
    <xf numFmtId="0" fontId="82" fillId="0" borderId="39" xfId="0" applyNumberFormat="1" applyFont="1" applyBorder="1" applyAlignment="1" applyProtection="1">
      <alignment horizontal="left" vertical="center" wrapText="1"/>
    </xf>
    <xf numFmtId="0" fontId="82" fillId="0" borderId="37" xfId="0" applyNumberFormat="1" applyFont="1" applyBorder="1" applyAlignment="1" applyProtection="1">
      <alignment horizontal="left" vertical="center"/>
    </xf>
    <xf numFmtId="0" fontId="82" fillId="0" borderId="0" xfId="0" applyNumberFormat="1" applyFont="1" applyAlignment="1" applyProtection="1">
      <alignment horizontal="left" vertical="center"/>
    </xf>
    <xf numFmtId="0" fontId="69" fillId="0" borderId="0" xfId="0" applyNumberFormat="1" applyFont="1" applyProtection="1">
      <alignment vertical="center"/>
    </xf>
    <xf numFmtId="0" fontId="43" fillId="0" borderId="0" xfId="0" applyNumberFormat="1" applyFont="1" applyProtection="1">
      <alignment vertical="center"/>
    </xf>
    <xf numFmtId="0" fontId="27" fillId="0" borderId="34" xfId="0" applyNumberFormat="1" applyFont="1" applyBorder="1" applyAlignment="1" applyProtection="1">
      <alignment horizontal="center" vertical="center"/>
      <protection locked="0"/>
    </xf>
    <xf numFmtId="0" fontId="27" fillId="0" borderId="35" xfId="0" applyNumberFormat="1" applyFont="1" applyBorder="1" applyAlignment="1" applyProtection="1">
      <alignment horizontal="center" vertical="center"/>
      <protection locked="0"/>
    </xf>
    <xf numFmtId="0" fontId="27" fillId="0" borderId="36" xfId="0" applyNumberFormat="1" applyFont="1" applyBorder="1" applyAlignment="1" applyProtection="1">
      <alignment horizontal="center" vertical="center"/>
      <protection locked="0"/>
    </xf>
    <xf numFmtId="0" fontId="27" fillId="0" borderId="38" xfId="0" applyNumberFormat="1" applyFont="1" applyBorder="1" applyAlignment="1" applyProtection="1">
      <alignment horizontal="center" vertical="center"/>
      <protection locked="0"/>
    </xf>
    <xf numFmtId="0" fontId="27" fillId="0" borderId="0" xfId="0" applyNumberFormat="1" applyFont="1" applyBorder="1" applyAlignment="1" applyProtection="1">
      <alignment horizontal="center" vertical="center"/>
      <protection locked="0"/>
    </xf>
    <xf numFmtId="0" fontId="27" fillId="0" borderId="39" xfId="0" applyNumberFormat="1" applyFont="1" applyBorder="1" applyAlignment="1" applyProtection="1">
      <alignment horizontal="center" vertical="center"/>
      <protection locked="0"/>
    </xf>
    <xf numFmtId="0" fontId="27" fillId="0" borderId="40" xfId="0" applyNumberFormat="1" applyFont="1" applyBorder="1" applyAlignment="1" applyProtection="1">
      <alignment horizontal="center" vertical="center"/>
      <protection locked="0"/>
    </xf>
    <xf numFmtId="0" fontId="27" fillId="0" borderId="37" xfId="0" applyNumberFormat="1" applyFont="1" applyBorder="1" applyAlignment="1" applyProtection="1">
      <alignment horizontal="center" vertical="center"/>
      <protection locked="0"/>
    </xf>
    <xf numFmtId="0" fontId="27" fillId="0" borderId="41" xfId="0" applyNumberFormat="1" applyFont="1" applyBorder="1" applyAlignment="1" applyProtection="1">
      <alignment horizontal="center" vertical="center"/>
      <protection locked="0"/>
    </xf>
    <xf numFmtId="0" fontId="59" fillId="0" borderId="0" xfId="0" applyNumberFormat="1" applyFont="1" applyAlignment="1" applyProtection="1">
      <alignment horizontal="left" vertical="center" indent="1"/>
    </xf>
    <xf numFmtId="0" fontId="47" fillId="0" borderId="0" xfId="0" applyNumberFormat="1" applyFont="1" applyAlignment="1" applyProtection="1">
      <alignment horizontal="left" vertical="center" indent="1"/>
    </xf>
    <xf numFmtId="0" fontId="53" fillId="0" borderId="0" xfId="0" applyNumberFormat="1" applyFont="1" applyProtection="1">
      <alignment vertical="center"/>
    </xf>
    <xf numFmtId="0" fontId="27" fillId="0" borderId="0" xfId="0" applyNumberFormat="1" applyFont="1" applyAlignment="1" applyProtection="1">
      <alignment horizontal="left" vertical="center" indent="1"/>
    </xf>
    <xf numFmtId="178" fontId="27" fillId="0" borderId="0" xfId="0" applyNumberFormat="1" applyFont="1" applyAlignment="1" applyProtection="1">
      <alignment horizontal="left" vertical="center" indent="1"/>
    </xf>
    <xf numFmtId="222" fontId="27" fillId="0" borderId="0" xfId="0" applyNumberFormat="1" applyFont="1" applyAlignment="1" applyProtection="1">
      <alignment horizontal="left" vertical="center" indent="1" shrinkToFit="1"/>
    </xf>
    <xf numFmtId="0" fontId="27" fillId="0" borderId="0" xfId="0" applyNumberFormat="1" applyFont="1" applyAlignment="1" applyProtection="1">
      <alignment horizontal="left" vertical="center" indent="1" shrinkToFit="1"/>
    </xf>
    <xf numFmtId="0" fontId="54" fillId="0" borderId="0" xfId="0" applyNumberFormat="1" applyFont="1" applyProtection="1">
      <alignment vertical="center"/>
    </xf>
    <xf numFmtId="0" fontId="45" fillId="0" borderId="38" xfId="0" applyNumberFormat="1" applyFont="1" applyBorder="1" applyAlignment="1" applyProtection="1">
      <alignment vertical="center" wrapText="1"/>
    </xf>
    <xf numFmtId="0" fontId="45" fillId="0" borderId="0" xfId="0" applyNumberFormat="1" applyFont="1" applyAlignment="1" applyProtection="1">
      <alignment vertical="center" wrapText="1"/>
    </xf>
    <xf numFmtId="0" fontId="45" fillId="0" borderId="0" xfId="0" applyNumberFormat="1" applyFont="1" applyAlignment="1" applyProtection="1">
      <alignment vertical="top" wrapText="1"/>
    </xf>
    <xf numFmtId="0" fontId="27" fillId="0" borderId="0" xfId="0" applyNumberFormat="1" applyFont="1" applyProtection="1">
      <alignment vertical="center"/>
    </xf>
    <xf numFmtId="0" fontId="45" fillId="0" borderId="0" xfId="0" applyNumberFormat="1" applyFont="1" applyProtection="1">
      <alignment vertical="center"/>
    </xf>
    <xf numFmtId="0" fontId="27" fillId="0" borderId="0" xfId="1" applyNumberFormat="1" applyFont="1" applyAlignment="1" applyProtection="1">
      <alignment horizontal="left" vertical="center" indent="1" shrinkToFit="1"/>
    </xf>
    <xf numFmtId="0" fontId="27" fillId="0" borderId="6" xfId="0" applyNumberFormat="1" applyFont="1" applyBorder="1" applyAlignment="1" applyProtection="1">
      <alignment horizontal="left" vertical="center" indent="1" shrinkToFit="1"/>
    </xf>
    <xf numFmtId="0" fontId="27" fillId="0" borderId="0" xfId="0" applyNumberFormat="1" applyFont="1" applyAlignment="1" applyProtection="1">
      <alignment vertical="center" textRotation="255" wrapText="1"/>
    </xf>
    <xf numFmtId="0" fontId="27" fillId="0" borderId="0" xfId="0" applyNumberFormat="1" applyFont="1" applyAlignment="1" applyProtection="1">
      <alignment vertical="center" textRotation="255"/>
    </xf>
    <xf numFmtId="0" fontId="78" fillId="16" borderId="178" xfId="5" applyFont="1" applyFill="1" applyBorder="1" applyAlignment="1">
      <alignment horizontal="center" vertical="center" wrapText="1"/>
    </xf>
    <xf numFmtId="0" fontId="78" fillId="16" borderId="179" xfId="5" applyFont="1" applyFill="1" applyBorder="1" applyAlignment="1">
      <alignment horizontal="center" vertical="center" wrapText="1"/>
    </xf>
    <xf numFmtId="0" fontId="78" fillId="16" borderId="180" xfId="5" applyFont="1" applyFill="1" applyBorder="1" applyAlignment="1">
      <alignment horizontal="center" vertical="center" wrapText="1"/>
    </xf>
    <xf numFmtId="0" fontId="78" fillId="16" borderId="181" xfId="5" applyFont="1" applyFill="1" applyBorder="1" applyAlignment="1">
      <alignment horizontal="center" vertical="center" wrapText="1"/>
    </xf>
    <xf numFmtId="191" fontId="78" fillId="16" borderId="183" xfId="5" applyNumberFormat="1" applyFont="1" applyFill="1" applyBorder="1" applyAlignment="1">
      <alignment horizontal="center" vertical="center" shrinkToFit="1"/>
    </xf>
    <xf numFmtId="191" fontId="78" fillId="16" borderId="184" xfId="5" applyNumberFormat="1" applyFont="1" applyFill="1" applyBorder="1" applyAlignment="1">
      <alignment horizontal="center" vertical="center" shrinkToFit="1"/>
    </xf>
    <xf numFmtId="191" fontId="78" fillId="16" borderId="182" xfId="5" applyNumberFormat="1" applyFont="1" applyFill="1" applyBorder="1" applyAlignment="1">
      <alignment horizontal="center" vertical="center" textRotation="255" shrinkToFit="1"/>
    </xf>
    <xf numFmtId="191" fontId="78" fillId="16" borderId="181" xfId="5" applyNumberFormat="1" applyFont="1" applyFill="1" applyBorder="1" applyAlignment="1">
      <alignment horizontal="center" vertical="center" textRotation="255" shrinkToFit="1"/>
    </xf>
    <xf numFmtId="0" fontId="39" fillId="3" borderId="7" xfId="5" applyFont="1" applyFill="1" applyBorder="1" applyAlignment="1">
      <alignment horizontal="center" vertical="center" wrapText="1"/>
    </xf>
    <xf numFmtId="0" fontId="39" fillId="3" borderId="8" xfId="5" applyFont="1" applyFill="1" applyBorder="1" applyAlignment="1">
      <alignment horizontal="center" vertical="center" wrapText="1"/>
    </xf>
    <xf numFmtId="0" fontId="39" fillId="3" borderId="9" xfId="5" applyFont="1" applyFill="1" applyBorder="1" applyAlignment="1">
      <alignment horizontal="center" vertical="center" wrapText="1"/>
    </xf>
    <xf numFmtId="0" fontId="57" fillId="16" borderId="131" xfId="5" applyFont="1" applyFill="1" applyBorder="1" applyAlignment="1">
      <alignment horizontal="center" vertical="center" wrapText="1"/>
    </xf>
    <xf numFmtId="0" fontId="57" fillId="16" borderId="132" xfId="5" applyFont="1" applyFill="1" applyBorder="1" applyAlignment="1">
      <alignment horizontal="center" vertical="center" wrapText="1"/>
    </xf>
    <xf numFmtId="191" fontId="57" fillId="16" borderId="7" xfId="5" applyNumberFormat="1" applyFont="1" applyFill="1" applyBorder="1" applyAlignment="1">
      <alignment horizontal="center" vertical="center" textRotation="255" shrinkToFit="1"/>
    </xf>
    <xf numFmtId="0" fontId="57" fillId="16" borderId="6" xfId="5" applyFont="1" applyFill="1" applyBorder="1" applyAlignment="1">
      <alignment horizontal="center" vertical="center" wrapText="1"/>
    </xf>
    <xf numFmtId="0" fontId="65" fillId="0" borderId="7" xfId="5" applyNumberFormat="1" applyFont="1" applyFill="1" applyBorder="1" applyAlignment="1">
      <alignment horizontal="left" vertical="center" indent="1" shrinkToFit="1"/>
    </xf>
    <xf numFmtId="0" fontId="65" fillId="0" borderId="8" xfId="5" applyNumberFormat="1" applyFont="1" applyFill="1" applyBorder="1" applyAlignment="1">
      <alignment horizontal="left" vertical="center" indent="1" shrinkToFit="1"/>
    </xf>
    <xf numFmtId="0" fontId="57" fillId="16" borderId="133" xfId="5" applyFont="1" applyFill="1" applyBorder="1" applyAlignment="1">
      <alignment horizontal="center" vertical="center" wrapText="1"/>
    </xf>
    <xf numFmtId="0" fontId="57" fillId="16" borderId="137" xfId="5" applyFont="1" applyFill="1" applyBorder="1" applyAlignment="1">
      <alignment horizontal="center" vertical="center" wrapText="1"/>
    </xf>
    <xf numFmtId="0" fontId="57" fillId="16" borderId="138" xfId="5" applyFont="1" applyFill="1" applyBorder="1" applyAlignment="1">
      <alignment horizontal="center" vertical="center" wrapText="1"/>
    </xf>
    <xf numFmtId="38" fontId="57" fillId="16" borderId="6" xfId="4" applyFont="1" applyFill="1" applyBorder="1" applyAlignment="1">
      <alignment horizontal="center" vertical="center" wrapText="1"/>
    </xf>
    <xf numFmtId="191" fontId="57" fillId="16" borderId="138" xfId="5" applyNumberFormat="1" applyFont="1" applyFill="1" applyBorder="1" applyAlignment="1">
      <alignment horizontal="center" vertical="center" textRotation="255" shrinkToFit="1"/>
    </xf>
    <xf numFmtId="0" fontId="65" fillId="0" borderId="8" xfId="5" applyFont="1" applyBorder="1" applyAlignment="1">
      <alignment vertical="center" shrinkToFit="1"/>
    </xf>
    <xf numFmtId="0" fontId="65" fillId="0" borderId="9" xfId="5" applyFont="1" applyBorder="1" applyAlignment="1">
      <alignment vertical="center" shrinkToFit="1"/>
    </xf>
    <xf numFmtId="0" fontId="115" fillId="0" borderId="0" xfId="5" applyFont="1" applyAlignment="1">
      <alignment vertical="center" wrapText="1"/>
    </xf>
    <xf numFmtId="0" fontId="57" fillId="0" borderId="6" xfId="5" applyFont="1" applyBorder="1" applyAlignment="1">
      <alignment horizontal="center" vertical="center" wrapText="1"/>
    </xf>
    <xf numFmtId="0" fontId="57" fillId="16" borderId="129" xfId="5" applyFont="1" applyFill="1" applyBorder="1" applyAlignment="1">
      <alignment horizontal="center" vertical="center" wrapText="1"/>
    </xf>
    <xf numFmtId="0" fontId="57" fillId="16" borderId="135" xfId="5" applyFont="1" applyFill="1" applyBorder="1" applyAlignment="1">
      <alignment horizontal="center" vertical="center" wrapText="1"/>
    </xf>
    <xf numFmtId="0" fontId="57" fillId="16" borderId="129" xfId="5" applyNumberFormat="1" applyFont="1" applyFill="1" applyBorder="1" applyAlignment="1">
      <alignment horizontal="center" vertical="center" wrapText="1"/>
    </xf>
    <xf numFmtId="0" fontId="57" fillId="16" borderId="135" xfId="5" applyNumberFormat="1" applyFont="1" applyFill="1" applyBorder="1" applyAlignment="1">
      <alignment horizontal="center" vertical="center" wrapText="1"/>
    </xf>
    <xf numFmtId="0" fontId="57" fillId="16" borderId="130" xfId="5" applyFont="1" applyFill="1" applyBorder="1" applyAlignment="1">
      <alignment horizontal="center" vertical="center" wrapText="1"/>
    </xf>
    <xf numFmtId="0" fontId="57" fillId="16" borderId="136" xfId="5" applyFont="1" applyFill="1" applyBorder="1" applyAlignment="1">
      <alignment horizontal="center" vertical="center" wrapText="1"/>
    </xf>
    <xf numFmtId="191" fontId="78" fillId="16" borderId="138" xfId="5" applyNumberFormat="1" applyFont="1" applyFill="1" applyBorder="1" applyAlignment="1">
      <alignment horizontal="center" vertical="center" textRotation="255" shrinkToFit="1"/>
    </xf>
    <xf numFmtId="0" fontId="78" fillId="16" borderId="7" xfId="5" applyFont="1" applyFill="1" applyBorder="1" applyAlignment="1">
      <alignment horizontal="center" vertical="center" wrapText="1"/>
    </xf>
    <xf numFmtId="0" fontId="57" fillId="16" borderId="7" xfId="5" applyFont="1" applyFill="1" applyBorder="1" applyAlignment="1">
      <alignment horizontal="center" vertical="center" wrapText="1"/>
    </xf>
    <xf numFmtId="0" fontId="78" fillId="16" borderId="136" xfId="5" applyFont="1" applyFill="1" applyBorder="1" applyAlignment="1">
      <alignment horizontal="center" vertical="center" wrapText="1"/>
    </xf>
    <xf numFmtId="0" fontId="78" fillId="16" borderId="129" xfId="5" applyFont="1" applyFill="1" applyBorder="1" applyAlignment="1">
      <alignment horizontal="center" vertical="center" wrapText="1"/>
    </xf>
    <xf numFmtId="0" fontId="78" fillId="16" borderId="135" xfId="5" applyFont="1" applyFill="1" applyBorder="1" applyAlignment="1">
      <alignment horizontal="center" vertical="center" wrapText="1"/>
    </xf>
    <xf numFmtId="0" fontId="57" fillId="16" borderId="42" xfId="5" applyFont="1" applyFill="1" applyBorder="1" applyAlignment="1">
      <alignment horizontal="center" vertical="center" wrapText="1"/>
    </xf>
    <xf numFmtId="0" fontId="57" fillId="16" borderId="43" xfId="5" applyFont="1" applyFill="1" applyBorder="1" applyAlignment="1">
      <alignment horizontal="center" vertical="center" wrapText="1"/>
    </xf>
    <xf numFmtId="0" fontId="57" fillId="16" borderId="134" xfId="5" applyFont="1" applyFill="1" applyBorder="1" applyAlignment="1">
      <alignment horizontal="center" vertical="center" wrapText="1"/>
    </xf>
    <xf numFmtId="191" fontId="57" fillId="16" borderId="183" xfId="5" applyNumberFormat="1" applyFont="1" applyFill="1" applyBorder="1" applyAlignment="1">
      <alignment horizontal="center" vertical="center" wrapText="1" shrinkToFit="1"/>
    </xf>
    <xf numFmtId="191" fontId="57" fillId="16" borderId="184" xfId="5" applyNumberFormat="1" applyFont="1" applyFill="1" applyBorder="1" applyAlignment="1">
      <alignment horizontal="center" vertical="center" wrapText="1" shrinkToFit="1"/>
    </xf>
    <xf numFmtId="0" fontId="57" fillId="3" borderId="195" xfId="26" applyFont="1" applyFill="1" applyBorder="1" applyAlignment="1" applyProtection="1">
      <alignment horizontal="center" vertical="center"/>
    </xf>
    <xf numFmtId="0" fontId="57" fillId="3" borderId="200" xfId="26" applyFont="1" applyFill="1" applyBorder="1" applyAlignment="1" applyProtection="1">
      <alignment horizontal="center" vertical="center"/>
    </xf>
    <xf numFmtId="38" fontId="57" fillId="3" borderId="164" xfId="27" applyFont="1" applyFill="1" applyBorder="1" applyAlignment="1" applyProtection="1">
      <alignment horizontal="center" vertical="center"/>
    </xf>
    <xf numFmtId="38" fontId="57" fillId="3" borderId="201" xfId="27" applyFont="1" applyFill="1" applyBorder="1" applyAlignment="1" applyProtection="1">
      <alignment horizontal="center" vertical="center"/>
    </xf>
    <xf numFmtId="0" fontId="115" fillId="16" borderId="204" xfId="26" applyFont="1" applyFill="1" applyBorder="1" applyAlignment="1" applyProtection="1">
      <alignment horizontal="center" vertical="center"/>
    </xf>
    <xf numFmtId="0" fontId="115" fillId="16" borderId="117" xfId="26" applyFont="1" applyFill="1" applyBorder="1" applyAlignment="1" applyProtection="1">
      <alignment horizontal="center" vertical="center"/>
    </xf>
    <xf numFmtId="0" fontId="115" fillId="16" borderId="80" xfId="26" applyFont="1" applyFill="1" applyBorder="1" applyAlignment="1" applyProtection="1">
      <alignment horizontal="center" vertical="center"/>
    </xf>
    <xf numFmtId="0" fontId="115" fillId="16" borderId="228" xfId="26" applyFont="1" applyFill="1" applyBorder="1" applyAlignment="1" applyProtection="1">
      <alignment horizontal="center" vertical="center"/>
    </xf>
    <xf numFmtId="0" fontId="115" fillId="16" borderId="75" xfId="26" applyFont="1" applyFill="1" applyBorder="1" applyAlignment="1" applyProtection="1">
      <alignment horizontal="center" vertical="center"/>
    </xf>
    <xf numFmtId="0" fontId="115" fillId="16" borderId="78" xfId="26" applyFont="1" applyFill="1" applyBorder="1" applyAlignment="1" applyProtection="1">
      <alignment horizontal="center" vertical="center"/>
    </xf>
    <xf numFmtId="0" fontId="57" fillId="10" borderId="221" xfId="26" applyFont="1" applyFill="1" applyBorder="1" applyAlignment="1">
      <alignment horizontal="center" vertical="center"/>
    </xf>
    <xf numFmtId="0" fontId="57" fillId="10" borderId="113" xfId="26" applyFont="1" applyFill="1" applyBorder="1" applyAlignment="1">
      <alignment horizontal="center" vertical="center"/>
    </xf>
    <xf numFmtId="0" fontId="57" fillId="10" borderId="121" xfId="26" applyFont="1" applyFill="1" applyBorder="1" applyAlignment="1">
      <alignment horizontal="center" vertical="center"/>
    </xf>
    <xf numFmtId="0" fontId="57" fillId="3" borderId="191" xfId="26" applyFont="1" applyFill="1" applyBorder="1" applyAlignment="1" applyProtection="1">
      <alignment horizontal="center" vertical="center" wrapText="1"/>
    </xf>
    <xf numFmtId="0" fontId="57" fillId="3" borderId="197" xfId="26" applyFont="1" applyFill="1" applyBorder="1" applyAlignment="1" applyProtection="1">
      <alignment horizontal="center" vertical="center"/>
    </xf>
    <xf numFmtId="0" fontId="57" fillId="3" borderId="192" xfId="26" applyFont="1" applyFill="1" applyBorder="1" applyAlignment="1" applyProtection="1">
      <alignment horizontal="center" vertical="center"/>
    </xf>
    <xf numFmtId="0" fontId="57" fillId="3" borderId="193" xfId="26" applyFont="1" applyFill="1" applyBorder="1" applyAlignment="1" applyProtection="1">
      <alignment horizontal="center" vertical="center"/>
    </xf>
    <xf numFmtId="0" fontId="57" fillId="3" borderId="194" xfId="26" applyFont="1" applyFill="1" applyBorder="1" applyAlignment="1" applyProtection="1">
      <alignment horizontal="center" vertical="center"/>
    </xf>
    <xf numFmtId="0" fontId="57" fillId="3" borderId="91" xfId="26" applyFont="1" applyFill="1" applyBorder="1" applyAlignment="1" applyProtection="1">
      <alignment horizontal="center" vertical="center"/>
    </xf>
    <xf numFmtId="0" fontId="57" fillId="3" borderId="92" xfId="26" applyFont="1" applyFill="1" applyBorder="1" applyAlignment="1" applyProtection="1">
      <alignment horizontal="center" vertical="center"/>
    </xf>
    <xf numFmtId="0" fontId="57" fillId="3" borderId="222" xfId="26" applyFont="1" applyFill="1" applyBorder="1" applyAlignment="1" applyProtection="1">
      <alignment horizontal="center" vertical="center"/>
    </xf>
    <xf numFmtId="0" fontId="57" fillId="3" borderId="223" xfId="26" applyFont="1" applyFill="1" applyBorder="1" applyAlignment="1" applyProtection="1">
      <alignment horizontal="center" vertical="center"/>
    </xf>
    <xf numFmtId="38" fontId="57" fillId="3" borderId="116" xfId="27" applyFont="1" applyFill="1" applyBorder="1" applyAlignment="1" applyProtection="1">
      <alignment horizontal="center" vertical="center"/>
    </xf>
    <xf numFmtId="0" fontId="57" fillId="3" borderId="117" xfId="26" applyFont="1" applyFill="1" applyBorder="1" applyAlignment="1" applyProtection="1">
      <alignment horizontal="center" vertical="center" wrapText="1"/>
    </xf>
    <xf numFmtId="0" fontId="115" fillId="16" borderId="208" xfId="26" applyFont="1" applyFill="1" applyBorder="1" applyAlignment="1" applyProtection="1">
      <alignment horizontal="center" vertical="center"/>
    </xf>
    <xf numFmtId="0" fontId="115" fillId="16" borderId="39" xfId="26" applyFont="1" applyFill="1" applyBorder="1" applyAlignment="1" applyProtection="1">
      <alignment horizontal="center" vertical="center"/>
    </xf>
    <xf numFmtId="0" fontId="58" fillId="3" borderId="191" xfId="26" applyFont="1" applyFill="1" applyBorder="1" applyAlignment="1">
      <alignment horizontal="center" vertical="center" wrapText="1"/>
    </xf>
    <xf numFmtId="0" fontId="58" fillId="3" borderId="197" xfId="26" applyFont="1" applyFill="1" applyBorder="1" applyAlignment="1">
      <alignment horizontal="center" vertical="center"/>
    </xf>
    <xf numFmtId="0" fontId="57" fillId="10" borderId="192" xfId="26" applyFont="1" applyFill="1" applyBorder="1" applyAlignment="1" applyProtection="1">
      <alignment horizontal="center" vertical="center"/>
    </xf>
    <xf numFmtId="0" fontId="57" fillId="10" borderId="193" xfId="26" applyFont="1" applyFill="1" applyBorder="1" applyAlignment="1" applyProtection="1">
      <alignment horizontal="center" vertical="center"/>
    </xf>
    <xf numFmtId="0" fontId="57" fillId="10" borderId="194" xfId="26" applyFont="1" applyFill="1" applyBorder="1" applyAlignment="1" applyProtection="1">
      <alignment horizontal="center" vertical="center"/>
    </xf>
    <xf numFmtId="0" fontId="57" fillId="3" borderId="170" xfId="26" applyFont="1" applyFill="1" applyBorder="1" applyAlignment="1" applyProtection="1">
      <alignment horizontal="center" vertical="center" wrapText="1"/>
    </xf>
    <xf numFmtId="0" fontId="57" fillId="3" borderId="60" xfId="26" applyFont="1" applyFill="1" applyBorder="1" applyAlignment="1" applyProtection="1">
      <alignment horizontal="center" vertical="center"/>
    </xf>
    <xf numFmtId="0" fontId="155" fillId="10" borderId="7" xfId="0" applyFont="1" applyFill="1" applyBorder="1" applyAlignment="1">
      <alignment horizontal="center" vertical="center"/>
    </xf>
    <xf numFmtId="0" fontId="155" fillId="10" borderId="8" xfId="0" applyFont="1" applyFill="1" applyBorder="1" applyAlignment="1">
      <alignment horizontal="center" vertical="center"/>
    </xf>
    <xf numFmtId="0" fontId="155" fillId="10" borderId="9" xfId="0" applyFont="1" applyFill="1" applyBorder="1" applyAlignment="1">
      <alignment horizontal="center" vertical="center"/>
    </xf>
    <xf numFmtId="0" fontId="57" fillId="0" borderId="7" xfId="0" applyFont="1" applyBorder="1" applyAlignment="1">
      <alignment horizontal="center" vertical="center"/>
    </xf>
    <xf numFmtId="0" fontId="57" fillId="0" borderId="8" xfId="0" applyFont="1" applyBorder="1" applyAlignment="1">
      <alignment horizontal="center" vertical="center"/>
    </xf>
    <xf numFmtId="0" fontId="57" fillId="0" borderId="9" xfId="0" applyFont="1" applyBorder="1" applyAlignment="1">
      <alignment horizontal="center" vertical="center"/>
    </xf>
    <xf numFmtId="0" fontId="57" fillId="0" borderId="106" xfId="0" applyFont="1" applyBorder="1" applyAlignment="1">
      <alignment horizontal="center" vertical="center"/>
    </xf>
    <xf numFmtId="0" fontId="57" fillId="0" borderId="59" xfId="0" applyFont="1" applyBorder="1" applyAlignment="1">
      <alignment horizontal="center" vertical="center"/>
    </xf>
    <xf numFmtId="0" fontId="57" fillId="0" borderId="60" xfId="0" applyFont="1" applyBorder="1" applyAlignment="1">
      <alignment horizontal="center" vertical="center"/>
    </xf>
    <xf numFmtId="0" fontId="57" fillId="10" borderId="105" xfId="0" applyFont="1" applyFill="1" applyBorder="1" applyAlignment="1">
      <alignment horizontal="center" vertical="center"/>
    </xf>
    <xf numFmtId="0" fontId="57" fillId="10" borderId="66" xfId="0" applyFont="1" applyFill="1" applyBorder="1" applyAlignment="1">
      <alignment horizontal="center" vertical="center"/>
    </xf>
    <xf numFmtId="0" fontId="57" fillId="10" borderId="110" xfId="0" applyFont="1" applyFill="1" applyBorder="1" applyAlignment="1">
      <alignment horizontal="center" vertical="center"/>
    </xf>
    <xf numFmtId="0" fontId="57" fillId="8" borderId="7" xfId="0" applyFont="1" applyFill="1" applyBorder="1" applyAlignment="1" applyProtection="1">
      <alignment horizontal="center" vertical="center"/>
    </xf>
    <xf numFmtId="0" fontId="57" fillId="8" borderId="8" xfId="0" applyFont="1" applyFill="1" applyBorder="1" applyAlignment="1" applyProtection="1">
      <alignment horizontal="center" vertical="center"/>
    </xf>
    <xf numFmtId="0" fontId="57" fillId="8" borderId="9" xfId="0" applyFont="1" applyFill="1" applyBorder="1" applyAlignment="1" applyProtection="1">
      <alignment horizontal="center" vertical="center"/>
    </xf>
    <xf numFmtId="0" fontId="57" fillId="10" borderId="7" xfId="0" applyFont="1" applyFill="1" applyBorder="1" applyAlignment="1" applyProtection="1">
      <alignment horizontal="center" vertical="center"/>
    </xf>
    <xf numFmtId="0" fontId="57" fillId="10" borderId="9" xfId="0" applyFont="1" applyFill="1" applyBorder="1" applyAlignment="1" applyProtection="1">
      <alignment horizontal="center" vertical="center"/>
    </xf>
    <xf numFmtId="0" fontId="57" fillId="0" borderId="7" xfId="0" applyFont="1" applyBorder="1" applyAlignment="1" applyProtection="1">
      <alignment horizontal="center" vertical="center"/>
    </xf>
    <xf numFmtId="0" fontId="57" fillId="0" borderId="9" xfId="0" applyFont="1" applyBorder="1" applyAlignment="1" applyProtection="1">
      <alignment horizontal="center" vertical="center"/>
    </xf>
    <xf numFmtId="0" fontId="57" fillId="3" borderId="109" xfId="0" applyFont="1" applyFill="1" applyBorder="1" applyAlignment="1" applyProtection="1">
      <alignment horizontal="center" vertical="center"/>
    </xf>
    <xf numFmtId="0" fontId="57" fillId="3" borderId="43" xfId="0" applyFont="1" applyFill="1" applyBorder="1" applyAlignment="1" applyProtection="1">
      <alignment horizontal="center" vertical="center"/>
    </xf>
    <xf numFmtId="0" fontId="57" fillId="0" borderId="45" xfId="0" applyFont="1" applyBorder="1" applyAlignment="1" applyProtection="1">
      <alignment horizontal="center" vertical="center"/>
    </xf>
    <xf numFmtId="0" fontId="57" fillId="0" borderId="47" xfId="0" applyFont="1" applyBorder="1" applyAlignment="1" applyProtection="1">
      <alignment horizontal="center" vertical="center"/>
    </xf>
    <xf numFmtId="0" fontId="57" fillId="0" borderId="42" xfId="0" applyFont="1" applyBorder="1" applyAlignment="1" applyProtection="1">
      <alignment horizontal="center" vertical="center" wrapText="1"/>
    </xf>
    <xf numFmtId="0" fontId="57" fillId="0" borderId="44" xfId="0" applyFont="1" applyBorder="1" applyAlignment="1" applyProtection="1">
      <alignment horizontal="center" vertical="center" wrapText="1"/>
    </xf>
    <xf numFmtId="0" fontId="57" fillId="0" borderId="43" xfId="0" applyFont="1" applyBorder="1" applyAlignment="1" applyProtection="1">
      <alignment horizontal="center" vertical="center" wrapText="1"/>
    </xf>
    <xf numFmtId="0" fontId="57" fillId="19" borderId="230" xfId="29" applyFont="1" applyFill="1" applyBorder="1" applyAlignment="1" applyProtection="1">
      <alignment horizontal="center" vertical="center"/>
    </xf>
    <xf numFmtId="0" fontId="57" fillId="19" borderId="232" xfId="29" applyFont="1" applyFill="1" applyBorder="1" applyAlignment="1" applyProtection="1">
      <alignment horizontal="center" vertical="center"/>
    </xf>
    <xf numFmtId="38" fontId="57" fillId="19" borderId="231" xfId="30" applyFont="1" applyFill="1" applyBorder="1" applyAlignment="1" applyProtection="1">
      <alignment horizontal="center" vertical="center"/>
    </xf>
    <xf numFmtId="38" fontId="57" fillId="19" borderId="233" xfId="30" applyFont="1" applyFill="1" applyBorder="1" applyAlignment="1" applyProtection="1">
      <alignment horizontal="center" vertical="center"/>
    </xf>
    <xf numFmtId="0" fontId="57" fillId="16" borderId="204" xfId="29" applyFont="1" applyFill="1" applyBorder="1" applyAlignment="1" applyProtection="1">
      <alignment horizontal="center" vertical="center"/>
    </xf>
    <xf numFmtId="0" fontId="57" fillId="16" borderId="117" xfId="29" applyFont="1" applyFill="1" applyBorder="1" applyAlignment="1" applyProtection="1">
      <alignment horizontal="center" vertical="center"/>
    </xf>
    <xf numFmtId="0" fontId="57" fillId="16" borderId="80" xfId="29" applyFont="1" applyFill="1" applyBorder="1" applyAlignment="1" applyProtection="1">
      <alignment horizontal="center" vertical="center"/>
    </xf>
    <xf numFmtId="0" fontId="57" fillId="16" borderId="208" xfId="29" applyFont="1" applyFill="1" applyBorder="1" applyAlignment="1" applyProtection="1">
      <alignment horizontal="center" vertical="center"/>
    </xf>
    <xf numFmtId="0" fontId="57" fillId="16" borderId="39" xfId="29" applyFont="1" applyFill="1" applyBorder="1" applyAlignment="1" applyProtection="1">
      <alignment horizontal="center" vertical="center"/>
    </xf>
    <xf numFmtId="0" fontId="57" fillId="16" borderId="167" xfId="29" applyFont="1" applyFill="1" applyBorder="1" applyAlignment="1" applyProtection="1">
      <alignment horizontal="center" vertical="center"/>
    </xf>
    <xf numFmtId="215" fontId="155" fillId="0" borderId="57" xfId="30" applyNumberFormat="1" applyFont="1" applyBorder="1" applyAlignment="1">
      <alignment horizontal="center" vertical="center"/>
    </xf>
    <xf numFmtId="215" fontId="155" fillId="0" borderId="242" xfId="30" applyNumberFormat="1" applyFont="1" applyBorder="1" applyAlignment="1">
      <alignment horizontal="center" vertical="center"/>
    </xf>
    <xf numFmtId="0" fontId="57" fillId="19" borderId="191" xfId="29" applyFont="1" applyFill="1" applyBorder="1" applyAlignment="1" applyProtection="1">
      <alignment horizontal="center" vertical="center" wrapText="1"/>
    </xf>
    <xf numFmtId="0" fontId="57" fillId="19" borderId="197" xfId="29" applyFont="1" applyFill="1" applyBorder="1" applyAlignment="1" applyProtection="1">
      <alignment horizontal="center" vertical="center" wrapText="1"/>
    </xf>
    <xf numFmtId="0" fontId="57" fillId="19" borderId="192" xfId="29" applyFont="1" applyFill="1" applyBorder="1" applyAlignment="1" applyProtection="1">
      <alignment horizontal="center" vertical="center"/>
    </xf>
    <xf numFmtId="0" fontId="57" fillId="19" borderId="193" xfId="29" applyFont="1" applyFill="1" applyBorder="1" applyAlignment="1" applyProtection="1">
      <alignment horizontal="center" vertical="center"/>
    </xf>
    <xf numFmtId="38" fontId="57" fillId="19" borderId="244" xfId="30" applyFont="1" applyFill="1" applyBorder="1" applyAlignment="1" applyProtection="1">
      <alignment horizontal="center" vertical="center"/>
    </xf>
    <xf numFmtId="38" fontId="57" fillId="19" borderId="245" xfId="30" applyFont="1" applyFill="1" applyBorder="1" applyAlignment="1" applyProtection="1">
      <alignment horizontal="center" vertical="center"/>
    </xf>
    <xf numFmtId="226" fontId="57" fillId="0" borderId="258" xfId="30" applyNumberFormat="1" applyFont="1" applyFill="1" applyBorder="1" applyAlignment="1" applyProtection="1">
      <alignment horizontal="center" vertical="center"/>
      <protection locked="0"/>
    </xf>
    <xf numFmtId="226" fontId="57" fillId="0" borderId="259" xfId="30" applyNumberFormat="1" applyFont="1" applyFill="1" applyBorder="1" applyAlignment="1" applyProtection="1">
      <alignment horizontal="center" vertical="center"/>
      <protection locked="0"/>
    </xf>
    <xf numFmtId="226" fontId="57" fillId="0" borderId="260" xfId="30" applyNumberFormat="1" applyFont="1" applyFill="1" applyBorder="1" applyAlignment="1" applyProtection="1">
      <alignment horizontal="center" vertical="center"/>
      <protection locked="0"/>
    </xf>
    <xf numFmtId="0" fontId="57" fillId="0" borderId="0" xfId="29" applyFont="1" applyBorder="1" applyAlignment="1" applyProtection="1">
      <alignment horizontal="center" vertical="center"/>
    </xf>
    <xf numFmtId="0" fontId="57" fillId="0" borderId="87" xfId="29" applyFont="1" applyBorder="1" applyAlignment="1" applyProtection="1">
      <alignment horizontal="center" vertical="center"/>
    </xf>
    <xf numFmtId="0" fontId="57" fillId="0" borderId="102" xfId="29" applyFont="1" applyBorder="1" applyAlignment="1" applyProtection="1">
      <alignment horizontal="center" vertical="center"/>
    </xf>
    <xf numFmtId="209" fontId="57" fillId="0" borderId="235" xfId="29" applyNumberFormat="1" applyFont="1" applyBorder="1" applyAlignment="1" applyProtection="1">
      <alignment horizontal="center" vertical="center"/>
    </xf>
    <xf numFmtId="209" fontId="57" fillId="0" borderId="237" xfId="29" applyNumberFormat="1" applyFont="1" applyBorder="1" applyAlignment="1" applyProtection="1">
      <alignment horizontal="center" vertical="center"/>
    </xf>
    <xf numFmtId="208" fontId="57" fillId="0" borderId="0" xfId="30" applyNumberFormat="1" applyFont="1" applyBorder="1" applyAlignment="1" applyProtection="1">
      <alignment vertical="center" wrapText="1"/>
    </xf>
    <xf numFmtId="49" fontId="89" fillId="9" borderId="6" xfId="9" applyNumberFormat="1" applyFont="1" applyFill="1" applyBorder="1" applyAlignment="1" applyProtection="1">
      <alignment horizontal="center" vertical="center" shrinkToFit="1"/>
      <protection locked="0"/>
    </xf>
    <xf numFmtId="0" fontId="86" fillId="0" borderId="0" xfId="22" applyFont="1" applyAlignment="1">
      <alignment horizontal="left" vertical="center"/>
    </xf>
    <xf numFmtId="0" fontId="73" fillId="10" borderId="120" xfId="2" applyFont="1" applyFill="1" applyBorder="1" applyAlignment="1">
      <alignment horizontal="center" vertical="center" wrapText="1"/>
    </xf>
    <xf numFmtId="0" fontId="73" fillId="10" borderId="118" xfId="2" applyFont="1" applyFill="1" applyBorder="1" applyAlignment="1">
      <alignment horizontal="center" vertical="center" wrapText="1"/>
    </xf>
    <xf numFmtId="0" fontId="73" fillId="10" borderId="119" xfId="2" applyFont="1" applyFill="1" applyBorder="1" applyAlignment="1">
      <alignment horizontal="center" vertical="center" wrapText="1"/>
    </xf>
    <xf numFmtId="5" fontId="73" fillId="10" borderId="74" xfId="2" applyNumberFormat="1" applyFont="1" applyFill="1" applyBorder="1" applyAlignment="1">
      <alignment horizontal="center" vertical="center"/>
    </xf>
    <xf numFmtId="5" fontId="73" fillId="10" borderId="76" xfId="2" applyNumberFormat="1" applyFont="1" applyFill="1" applyBorder="1" applyAlignment="1">
      <alignment horizontal="center" vertical="center"/>
    </xf>
    <xf numFmtId="5" fontId="73" fillId="10" borderId="79" xfId="2" applyNumberFormat="1" applyFont="1" applyFill="1" applyBorder="1" applyAlignment="1">
      <alignment horizontal="center" vertical="center"/>
    </xf>
    <xf numFmtId="198" fontId="73" fillId="10" borderId="48" xfId="2" applyNumberFormat="1" applyFont="1" applyFill="1" applyBorder="1" applyAlignment="1">
      <alignment horizontal="center" vertical="center" shrinkToFit="1"/>
    </xf>
    <xf numFmtId="198" fontId="73" fillId="10" borderId="49" xfId="2" applyNumberFormat="1" applyFont="1" applyFill="1" applyBorder="1" applyAlignment="1">
      <alignment horizontal="center" vertical="center" shrinkToFit="1"/>
    </xf>
    <xf numFmtId="198" fontId="73" fillId="10" borderId="64" xfId="2" applyNumberFormat="1" applyFont="1" applyFill="1" applyBorder="1" applyAlignment="1">
      <alignment horizontal="center" vertical="center" shrinkToFit="1"/>
    </xf>
    <xf numFmtId="198" fontId="73" fillId="0" borderId="77" xfId="2" applyNumberFormat="1" applyFont="1" applyBorder="1" applyAlignment="1">
      <alignment horizontal="center" vertical="center" shrinkToFit="1"/>
    </xf>
    <xf numFmtId="198" fontId="73" fillId="0" borderId="80" xfId="2" applyNumberFormat="1" applyFont="1" applyBorder="1" applyAlignment="1">
      <alignment horizontal="center" vertical="center" shrinkToFit="1"/>
    </xf>
    <xf numFmtId="198" fontId="73" fillId="15" borderId="7" xfId="2" applyNumberFormat="1" applyFont="1" applyFill="1" applyBorder="1" applyAlignment="1">
      <alignment horizontal="center" vertical="center" shrinkToFit="1"/>
    </xf>
    <xf numFmtId="198" fontId="73" fillId="15" borderId="9" xfId="2" applyNumberFormat="1" applyFont="1" applyFill="1" applyBorder="1" applyAlignment="1">
      <alignment horizontal="center" vertical="center" shrinkToFit="1"/>
    </xf>
    <xf numFmtId="198" fontId="73" fillId="14" borderId="7" xfId="2" applyNumberFormat="1" applyFont="1" applyFill="1" applyBorder="1" applyAlignment="1">
      <alignment horizontal="center" vertical="center" shrinkToFit="1"/>
    </xf>
    <xf numFmtId="198" fontId="73" fillId="14" borderId="9" xfId="2" applyNumberFormat="1" applyFont="1" applyFill="1" applyBorder="1" applyAlignment="1">
      <alignment horizontal="center" vertical="center" shrinkToFit="1"/>
    </xf>
    <xf numFmtId="198" fontId="73" fillId="0" borderId="7" xfId="2" applyNumberFormat="1" applyFont="1" applyBorder="1" applyAlignment="1">
      <alignment horizontal="center" vertical="center" shrinkToFit="1"/>
    </xf>
    <xf numFmtId="198" fontId="73" fillId="0" borderId="9" xfId="2" applyNumberFormat="1" applyFont="1" applyBorder="1" applyAlignment="1">
      <alignment horizontal="center" vertical="center" shrinkToFit="1"/>
    </xf>
    <xf numFmtId="0" fontId="73" fillId="10" borderId="74" xfId="2" applyFont="1" applyFill="1" applyBorder="1" applyAlignment="1">
      <alignment horizontal="center" vertical="center" wrapText="1"/>
    </xf>
    <xf numFmtId="0" fontId="73" fillId="10" borderId="76" xfId="2" applyFont="1" applyFill="1" applyBorder="1" applyAlignment="1">
      <alignment horizontal="center" vertical="center" wrapText="1"/>
    </xf>
    <xf numFmtId="0" fontId="73" fillId="10" borderId="79" xfId="2" applyFont="1" applyFill="1" applyBorder="1" applyAlignment="1">
      <alignment horizontal="center" vertical="center" wrapText="1"/>
    </xf>
    <xf numFmtId="0" fontId="73" fillId="3" borderId="103" xfId="2" applyFont="1" applyFill="1" applyBorder="1" applyAlignment="1">
      <alignment horizontal="right" vertical="center" shrinkToFit="1"/>
    </xf>
    <xf numFmtId="0" fontId="73" fillId="3" borderId="113" xfId="2" applyFont="1" applyFill="1" applyBorder="1" applyAlignment="1">
      <alignment horizontal="right" vertical="center" shrinkToFit="1"/>
    </xf>
    <xf numFmtId="0" fontId="73" fillId="3" borderId="121" xfId="2" applyFont="1" applyFill="1" applyBorder="1" applyAlignment="1">
      <alignment horizontal="right" vertical="center" shrinkToFit="1"/>
    </xf>
    <xf numFmtId="0" fontId="63" fillId="8" borderId="57" xfId="22" applyFont="1" applyFill="1" applyBorder="1" applyAlignment="1">
      <alignment horizontal="center" vertical="center"/>
    </xf>
    <xf numFmtId="0" fontId="63" fillId="8" borderId="56" xfId="22" applyFont="1" applyFill="1" applyBorder="1" applyAlignment="1">
      <alignment horizontal="center" vertical="center"/>
    </xf>
    <xf numFmtId="0" fontId="63" fillId="8" borderId="61" xfId="22" applyFont="1" applyFill="1" applyBorder="1" applyAlignment="1">
      <alignment horizontal="center" vertical="center"/>
    </xf>
    <xf numFmtId="0" fontId="73" fillId="10" borderId="73" xfId="2" applyFont="1" applyFill="1" applyBorder="1" applyAlignment="1">
      <alignment horizontal="center" vertical="center" wrapText="1"/>
    </xf>
    <xf numFmtId="0" fontId="73" fillId="10" borderId="75" xfId="2" applyFont="1" applyFill="1" applyBorder="1" applyAlignment="1">
      <alignment horizontal="center" vertical="center" wrapText="1"/>
    </xf>
    <xf numFmtId="0" fontId="73" fillId="10" borderId="78" xfId="2" applyFont="1" applyFill="1" applyBorder="1" applyAlignment="1">
      <alignment horizontal="center" vertical="center" wrapText="1"/>
    </xf>
    <xf numFmtId="0" fontId="73" fillId="12" borderId="122" xfId="2" applyFont="1" applyFill="1" applyBorder="1" applyAlignment="1">
      <alignment horizontal="center" vertical="center" shrinkToFit="1"/>
    </xf>
    <xf numFmtId="0" fontId="73" fillId="12" borderId="123" xfId="2" applyFont="1" applyFill="1" applyBorder="1" applyAlignment="1">
      <alignment horizontal="center" vertical="center" shrinkToFit="1"/>
    </xf>
    <xf numFmtId="38" fontId="108" fillId="0" borderId="0" xfId="1" applyFont="1" applyProtection="1">
      <alignment vertical="center"/>
    </xf>
    <xf numFmtId="38" fontId="111" fillId="0" borderId="0" xfId="1" applyFont="1" applyProtection="1">
      <alignment vertical="center"/>
    </xf>
    <xf numFmtId="38" fontId="69" fillId="0" borderId="6" xfId="1" applyFont="1" applyFill="1" applyBorder="1" applyAlignment="1" applyProtection="1">
      <alignment horizontal="left" vertical="center" indent="1" shrinkToFit="1"/>
    </xf>
    <xf numFmtId="38" fontId="69" fillId="0" borderId="7" xfId="1" applyFont="1" applyFill="1" applyBorder="1" applyAlignment="1" applyProtection="1">
      <alignment horizontal="left" vertical="center" indent="1" shrinkToFit="1"/>
    </xf>
    <xf numFmtId="0" fontId="39" fillId="0" borderId="44" xfId="0" applyFont="1" applyBorder="1" applyAlignment="1" applyProtection="1">
      <alignment horizontal="left" vertical="center" wrapText="1"/>
    </xf>
    <xf numFmtId="0" fontId="39" fillId="0" borderId="104" xfId="0" applyFont="1" applyBorder="1" applyAlignment="1" applyProtection="1">
      <alignment horizontal="left" vertical="center" wrapText="1"/>
    </xf>
    <xf numFmtId="0" fontId="39" fillId="10" borderId="105" xfId="0" applyFont="1" applyFill="1" applyBorder="1" applyAlignment="1" applyProtection="1">
      <alignment horizontal="right" vertical="center"/>
    </xf>
    <xf numFmtId="0" fontId="39" fillId="10" borderId="66" xfId="0" applyFont="1" applyFill="1" applyBorder="1" applyAlignment="1" applyProtection="1">
      <alignment horizontal="right" vertical="center"/>
    </xf>
    <xf numFmtId="0" fontId="73" fillId="17" borderId="142" xfId="0" applyFont="1" applyFill="1" applyBorder="1" applyAlignment="1" applyProtection="1">
      <alignment horizontal="center" vertical="center" textRotation="255"/>
    </xf>
    <xf numFmtId="0" fontId="73" fillId="17" borderId="44" xfId="0" applyFont="1" applyFill="1" applyBorder="1" applyAlignment="1" applyProtection="1">
      <alignment horizontal="center" vertical="center" textRotation="255"/>
    </xf>
    <xf numFmtId="0" fontId="73" fillId="17" borderId="104" xfId="0" applyFont="1" applyFill="1" applyBorder="1" applyAlignment="1" applyProtection="1">
      <alignment horizontal="center" vertical="center" textRotation="255"/>
    </xf>
    <xf numFmtId="0" fontId="79" fillId="17" borderId="38" xfId="0" applyFont="1" applyFill="1" applyBorder="1" applyAlignment="1" applyProtection="1">
      <alignment horizontal="left" vertical="center" indent="1"/>
    </xf>
    <xf numFmtId="0" fontId="79" fillId="17" borderId="0" xfId="0" applyFont="1" applyFill="1" applyBorder="1" applyAlignment="1" applyProtection="1">
      <alignment horizontal="left" vertical="center" indent="1"/>
    </xf>
    <xf numFmtId="0" fontId="79" fillId="17" borderId="39" xfId="0" applyFont="1" applyFill="1" applyBorder="1" applyAlignment="1" applyProtection="1">
      <alignment horizontal="left" vertical="center" indent="1"/>
    </xf>
    <xf numFmtId="0" fontId="79" fillId="17" borderId="185" xfId="0" applyFont="1" applyFill="1" applyBorder="1" applyAlignment="1" applyProtection="1">
      <alignment horizontal="left" vertical="center" indent="1"/>
    </xf>
    <xf numFmtId="0" fontId="79" fillId="17" borderId="186" xfId="0" applyFont="1" applyFill="1" applyBorder="1" applyAlignment="1" applyProtection="1">
      <alignment horizontal="left" vertical="center" indent="1"/>
    </xf>
    <xf numFmtId="0" fontId="79" fillId="17" borderId="187" xfId="0" applyFont="1" applyFill="1" applyBorder="1" applyAlignment="1" applyProtection="1">
      <alignment horizontal="left" vertical="center" indent="1"/>
    </xf>
    <xf numFmtId="0" fontId="79" fillId="17" borderId="70" xfId="0" applyFont="1" applyFill="1" applyBorder="1" applyAlignment="1" applyProtection="1">
      <alignment horizontal="left" vertical="center" indent="1"/>
    </xf>
    <xf numFmtId="0" fontId="79" fillId="17" borderId="71" xfId="0" applyFont="1" applyFill="1" applyBorder="1" applyAlignment="1" applyProtection="1">
      <alignment horizontal="left" vertical="center" indent="1"/>
    </xf>
    <xf numFmtId="0" fontId="79" fillId="17" borderId="72" xfId="0" applyFont="1" applyFill="1" applyBorder="1" applyAlignment="1" applyProtection="1">
      <alignment horizontal="left" vertical="center" indent="1"/>
    </xf>
    <xf numFmtId="0" fontId="39" fillId="10" borderId="106" xfId="0" applyFont="1" applyFill="1" applyBorder="1" applyAlignment="1" applyProtection="1">
      <alignment horizontal="right" vertical="center"/>
    </xf>
    <xf numFmtId="0" fontId="39" fillId="10" borderId="59" xfId="0" applyFont="1" applyFill="1" applyBorder="1" applyAlignment="1" applyProtection="1">
      <alignment horizontal="right" vertical="center"/>
    </xf>
    <xf numFmtId="0" fontId="79" fillId="10" borderId="40" xfId="0" applyFont="1" applyFill="1" applyBorder="1" applyAlignment="1" applyProtection="1">
      <alignment horizontal="right" vertical="center" indent="1"/>
    </xf>
    <xf numFmtId="0" fontId="79" fillId="10" borderId="37" xfId="0" applyFont="1" applyFill="1" applyBorder="1" applyAlignment="1" applyProtection="1">
      <alignment horizontal="right" vertical="center" indent="1"/>
    </xf>
    <xf numFmtId="0" fontId="39" fillId="8" borderId="42" xfId="0" applyFont="1" applyFill="1" applyBorder="1" applyAlignment="1" applyProtection="1">
      <alignment vertical="center" textRotation="255"/>
    </xf>
    <xf numFmtId="0" fontId="39" fillId="8" borderId="104" xfId="0" applyFont="1" applyFill="1" applyBorder="1" applyAlignment="1" applyProtection="1">
      <alignment vertical="center" textRotation="255"/>
    </xf>
    <xf numFmtId="0" fontId="114" fillId="0" borderId="6" xfId="0" applyFont="1" applyFill="1" applyBorder="1" applyAlignment="1" applyProtection="1">
      <alignment horizontal="center" vertical="center" textRotation="255" wrapText="1"/>
    </xf>
    <xf numFmtId="0" fontId="114" fillId="0" borderId="69" xfId="0" applyFont="1" applyFill="1" applyBorder="1" applyAlignment="1" applyProtection="1">
      <alignment horizontal="center" vertical="center" textRotation="255" wrapText="1"/>
    </xf>
    <xf numFmtId="0" fontId="39" fillId="0" borderId="69" xfId="0" applyFont="1" applyBorder="1" applyAlignment="1" applyProtection="1">
      <alignment horizontal="center" vertical="center"/>
    </xf>
    <xf numFmtId="38" fontId="39" fillId="0" borderId="139" xfId="1" applyFont="1" applyBorder="1" applyProtection="1">
      <alignment vertical="center"/>
    </xf>
    <xf numFmtId="38" fontId="39" fillId="0" borderId="140" xfId="1" applyFont="1" applyBorder="1" applyProtection="1">
      <alignment vertical="center"/>
    </xf>
    <xf numFmtId="38" fontId="39" fillId="0" borderId="141" xfId="1" applyFont="1" applyBorder="1" applyProtection="1">
      <alignment vertical="center"/>
    </xf>
    <xf numFmtId="0" fontId="39" fillId="0" borderId="44" xfId="0" applyFont="1" applyFill="1" applyBorder="1" applyAlignment="1" applyProtection="1">
      <alignment vertical="center" wrapText="1"/>
    </xf>
    <xf numFmtId="0" fontId="39" fillId="0" borderId="104" xfId="0" applyFont="1" applyFill="1" applyBorder="1" applyAlignment="1" applyProtection="1">
      <alignment vertical="center" wrapText="1"/>
    </xf>
    <xf numFmtId="0" fontId="39" fillId="0" borderId="7" xfId="0" applyFont="1" applyBorder="1" applyAlignment="1" applyProtection="1">
      <alignment horizontal="center" vertical="center" wrapText="1"/>
    </xf>
    <xf numFmtId="0" fontId="39" fillId="0" borderId="9" xfId="0" applyFont="1" applyBorder="1" applyAlignment="1" applyProtection="1">
      <alignment horizontal="center" vertical="center"/>
    </xf>
    <xf numFmtId="0" fontId="39" fillId="0" borderId="34" xfId="0" applyFont="1" applyBorder="1" applyAlignment="1" applyProtection="1">
      <alignment horizontal="center" vertical="center"/>
    </xf>
    <xf numFmtId="0" fontId="39" fillId="0" borderId="36" xfId="0" applyFont="1" applyBorder="1" applyAlignment="1" applyProtection="1">
      <alignment horizontal="center" vertical="center"/>
    </xf>
    <xf numFmtId="0" fontId="39" fillId="0" borderId="44" xfId="0" applyFont="1" applyBorder="1" applyProtection="1">
      <alignment vertical="center"/>
    </xf>
    <xf numFmtId="0" fontId="39" fillId="0" borderId="43" xfId="0" applyFont="1" applyBorder="1" applyProtection="1">
      <alignment vertical="center"/>
    </xf>
    <xf numFmtId="0" fontId="39" fillId="0" borderId="7" xfId="0" applyFont="1" applyBorder="1" applyAlignment="1" applyProtection="1">
      <alignment horizontal="left" vertical="center" indent="1"/>
    </xf>
    <xf numFmtId="0" fontId="39" fillId="0" borderId="8" xfId="0" applyFont="1" applyBorder="1" applyAlignment="1" applyProtection="1">
      <alignment horizontal="left" vertical="center" indent="1"/>
    </xf>
    <xf numFmtId="0" fontId="39" fillId="0" borderId="25" xfId="0" applyFont="1" applyBorder="1" applyAlignment="1" applyProtection="1">
      <alignment horizontal="left" vertical="center" indent="1"/>
    </xf>
    <xf numFmtId="0" fontId="39" fillId="0" borderId="26" xfId="0" applyFont="1" applyBorder="1" applyAlignment="1" applyProtection="1">
      <alignment horizontal="left" vertical="center" indent="1"/>
    </xf>
    <xf numFmtId="0" fontId="39" fillId="0" borderId="31" xfId="0" applyFont="1" applyBorder="1" applyAlignment="1" applyProtection="1">
      <alignment horizontal="left" vertical="center" indent="1"/>
    </xf>
    <xf numFmtId="0" fontId="39" fillId="0" borderId="32" xfId="0" applyFont="1" applyBorder="1" applyAlignment="1" applyProtection="1">
      <alignment horizontal="left" vertical="center" indent="1"/>
    </xf>
    <xf numFmtId="0" fontId="39" fillId="0" borderId="33" xfId="0" applyFont="1" applyBorder="1" applyAlignment="1" applyProtection="1">
      <alignment horizontal="left" vertical="center" indent="1"/>
    </xf>
    <xf numFmtId="0" fontId="39" fillId="0" borderId="43" xfId="0" applyFont="1" applyBorder="1" applyAlignment="1" applyProtection="1">
      <alignment vertical="center" textRotation="255"/>
    </xf>
    <xf numFmtId="0" fontId="39" fillId="0" borderId="6" xfId="0" applyFont="1" applyBorder="1" applyAlignment="1" applyProtection="1">
      <alignment vertical="center" textRotation="255"/>
    </xf>
    <xf numFmtId="0" fontId="39" fillId="0" borderId="42" xfId="0" applyFont="1" applyBorder="1" applyAlignment="1" applyProtection="1">
      <alignment vertical="center" textRotation="255"/>
    </xf>
    <xf numFmtId="0" fontId="39" fillId="0" borderId="91" xfId="0" applyFont="1" applyBorder="1" applyAlignment="1" applyProtection="1">
      <alignment horizontal="left" vertical="center" indent="1"/>
    </xf>
    <xf numFmtId="0" fontId="39" fillId="0" borderId="92" xfId="0" applyFont="1" applyBorder="1" applyAlignment="1" applyProtection="1">
      <alignment horizontal="left" vertical="center" indent="1"/>
    </xf>
    <xf numFmtId="0" fontId="39" fillId="0" borderId="44" xfId="0" applyFont="1" applyBorder="1" applyAlignment="1" applyProtection="1">
      <alignment vertical="center" wrapText="1"/>
    </xf>
    <xf numFmtId="0" fontId="39" fillId="0" borderId="28" xfId="0" applyFont="1" applyBorder="1" applyAlignment="1" applyProtection="1">
      <alignment horizontal="left" vertical="center" indent="1"/>
    </xf>
    <xf numFmtId="0" fontId="39" fillId="0" borderId="29" xfId="0" applyFont="1" applyBorder="1" applyAlignment="1" applyProtection="1">
      <alignment horizontal="left" vertical="center" indent="1"/>
    </xf>
    <xf numFmtId="0" fontId="39" fillId="0" borderId="185" xfId="0" applyFont="1" applyBorder="1" applyAlignment="1" applyProtection="1">
      <alignment horizontal="center" vertical="center" wrapText="1"/>
    </xf>
    <xf numFmtId="0" fontId="39" fillId="0" borderId="186" xfId="0" applyFont="1" applyBorder="1" applyAlignment="1" applyProtection="1">
      <alignment horizontal="center" vertical="center"/>
    </xf>
    <xf numFmtId="0" fontId="39" fillId="0" borderId="91" xfId="0" applyFont="1" applyBorder="1" applyAlignment="1" applyProtection="1">
      <alignment horizontal="center" vertical="center"/>
    </xf>
    <xf numFmtId="0" fontId="39" fillId="0" borderId="92" xfId="0" applyFont="1" applyBorder="1" applyAlignment="1" applyProtection="1">
      <alignment horizontal="center" vertical="center"/>
    </xf>
    <xf numFmtId="0" fontId="39" fillId="0" borderId="67" xfId="0" applyFont="1" applyBorder="1">
      <alignment vertical="center"/>
    </xf>
    <xf numFmtId="0" fontId="39" fillId="0" borderId="68" xfId="0" applyFont="1" applyBorder="1">
      <alignment vertical="center"/>
    </xf>
    <xf numFmtId="0" fontId="39" fillId="10" borderId="143" xfId="0" applyFont="1" applyFill="1" applyBorder="1" applyAlignment="1" applyProtection="1">
      <alignment horizontal="right" vertical="center"/>
    </xf>
    <xf numFmtId="0" fontId="39" fillId="10" borderId="144" xfId="0" applyFont="1" applyFill="1" applyBorder="1" applyAlignment="1" applyProtection="1">
      <alignment horizontal="right" vertical="center"/>
    </xf>
    <xf numFmtId="0" fontId="39" fillId="0" borderId="34" xfId="0" applyFont="1" applyBorder="1" applyAlignment="1" applyProtection="1">
      <alignment horizontal="left" vertical="center" wrapText="1" indent="1"/>
    </xf>
    <xf numFmtId="0" fontId="39" fillId="0" borderId="35" xfId="0" applyFont="1" applyBorder="1" applyAlignment="1" applyProtection="1">
      <alignment horizontal="left" vertical="center" wrapText="1" indent="1"/>
    </xf>
    <xf numFmtId="0" fontId="39" fillId="0" borderId="36" xfId="0" applyFont="1" applyBorder="1" applyAlignment="1" applyProtection="1">
      <alignment horizontal="left" vertical="center" wrapText="1" indent="1"/>
    </xf>
    <xf numFmtId="0" fontId="39" fillId="0" borderId="139" xfId="0" applyFont="1" applyBorder="1">
      <alignment vertical="center"/>
    </xf>
    <xf numFmtId="0" fontId="39" fillId="0" borderId="141" xfId="0" applyFont="1" applyBorder="1">
      <alignment vertical="center"/>
    </xf>
    <xf numFmtId="0" fontId="39" fillId="0" borderId="142" xfId="0" applyFont="1" applyFill="1" applyBorder="1" applyAlignment="1" applyProtection="1">
      <alignment vertical="center" wrapText="1"/>
    </xf>
    <xf numFmtId="0" fontId="39" fillId="0" borderId="70" xfId="0" applyFont="1" applyBorder="1" applyAlignment="1" applyProtection="1">
      <alignment horizontal="left" vertical="center" indent="1"/>
    </xf>
    <xf numFmtId="0" fontId="39" fillId="0" borderId="71" xfId="0" applyFont="1" applyBorder="1" applyAlignment="1" applyProtection="1">
      <alignment horizontal="left" vertical="center" indent="1"/>
    </xf>
    <xf numFmtId="0" fontId="39" fillId="0" borderId="34" xfId="0" applyFont="1" applyFill="1" applyBorder="1" applyAlignment="1" applyProtection="1">
      <alignment horizontal="center" vertical="center" textRotation="255"/>
    </xf>
    <xf numFmtId="0" fontId="39" fillId="0" borderId="36" xfId="0" applyFont="1" applyFill="1" applyBorder="1" applyAlignment="1" applyProtection="1">
      <alignment horizontal="center" vertical="center" textRotation="255"/>
    </xf>
    <xf numFmtId="0" fontId="39" fillId="0" borderId="38" xfId="0" applyFont="1" applyFill="1" applyBorder="1" applyAlignment="1" applyProtection="1">
      <alignment horizontal="center" vertical="center" textRotation="255"/>
    </xf>
    <xf numFmtId="0" fontId="39" fillId="0" borderId="39" xfId="0" applyFont="1" applyFill="1" applyBorder="1" applyAlignment="1" applyProtection="1">
      <alignment horizontal="center" vertical="center" textRotation="255"/>
    </xf>
    <xf numFmtId="0" fontId="39" fillId="0" borderId="40" xfId="0" applyFont="1" applyFill="1" applyBorder="1" applyAlignment="1" applyProtection="1">
      <alignment horizontal="center" vertical="center" textRotation="255"/>
    </xf>
    <xf numFmtId="0" fontId="39" fillId="0" borderId="41" xfId="0" applyFont="1" applyFill="1" applyBorder="1" applyAlignment="1" applyProtection="1">
      <alignment horizontal="center" vertical="center" textRotation="255"/>
    </xf>
    <xf numFmtId="0" fontId="39" fillId="3" borderId="7" xfId="0" applyFont="1" applyFill="1" applyBorder="1" applyAlignment="1" applyProtection="1">
      <alignment horizontal="center" vertical="center"/>
    </xf>
    <xf numFmtId="0" fontId="39" fillId="3" borderId="8" xfId="0" applyFont="1" applyFill="1" applyBorder="1" applyAlignment="1" applyProtection="1">
      <alignment horizontal="center" vertical="center"/>
    </xf>
    <xf numFmtId="0" fontId="39" fillId="3" borderId="9" xfId="0" applyFont="1" applyFill="1" applyBorder="1" applyAlignment="1" applyProtection="1">
      <alignment horizontal="center" vertical="center"/>
    </xf>
    <xf numFmtId="0" fontId="39" fillId="0" borderId="37" xfId="0" applyFont="1" applyBorder="1" applyAlignment="1" applyProtection="1">
      <alignment horizontal="left" vertical="center" indent="1"/>
    </xf>
    <xf numFmtId="0" fontId="39" fillId="0" borderId="186" xfId="0" applyFont="1" applyBorder="1" applyAlignment="1" applyProtection="1">
      <alignment horizontal="left" vertical="center" indent="1"/>
    </xf>
    <xf numFmtId="0" fontId="39" fillId="10" borderId="37" xfId="0" applyFont="1" applyFill="1" applyBorder="1" applyAlignment="1" applyProtection="1">
      <alignment horizontal="right" vertical="center"/>
    </xf>
    <xf numFmtId="0" fontId="39" fillId="7" borderId="7" xfId="0" applyFont="1" applyFill="1" applyBorder="1" applyAlignment="1" applyProtection="1">
      <alignment vertical="center" textRotation="255"/>
    </xf>
    <xf numFmtId="0" fontId="39" fillId="0" borderId="109" xfId="0" applyFont="1" applyBorder="1" applyAlignment="1" applyProtection="1">
      <alignment vertical="center" textRotation="255"/>
    </xf>
    <xf numFmtId="0" fontId="39" fillId="0" borderId="69" xfId="0" applyFont="1" applyBorder="1" applyAlignment="1" applyProtection="1">
      <alignment vertical="center" textRotation="255"/>
    </xf>
    <xf numFmtId="0" fontId="39" fillId="0" borderId="94" xfId="0" applyFont="1" applyBorder="1" applyAlignment="1" applyProtection="1">
      <alignment horizontal="left" vertical="center" indent="1"/>
    </xf>
    <xf numFmtId="0" fontId="39" fillId="0" borderId="95" xfId="0" applyFont="1" applyBorder="1" applyAlignment="1" applyProtection="1">
      <alignment horizontal="left" vertical="center" indent="1"/>
    </xf>
    <xf numFmtId="0" fontId="39" fillId="0" borderId="7" xfId="0" applyFont="1" applyBorder="1" applyAlignment="1" applyProtection="1">
      <alignment vertical="center" textRotation="255"/>
    </xf>
    <xf numFmtId="0" fontId="79" fillId="0" borderId="7" xfId="0" applyFont="1" applyBorder="1" applyAlignment="1" applyProtection="1">
      <alignment horizontal="left" vertical="center" indent="1"/>
    </xf>
    <xf numFmtId="0" fontId="79" fillId="0" borderId="8" xfId="0" applyFont="1" applyBorder="1" applyAlignment="1" applyProtection="1">
      <alignment horizontal="left" vertical="center" indent="1"/>
    </xf>
    <xf numFmtId="0" fontId="39" fillId="0" borderId="34" xfId="0" applyFont="1" applyBorder="1" applyAlignment="1" applyProtection="1">
      <alignment horizontal="left" vertical="center" wrapText="1"/>
    </xf>
    <xf numFmtId="0" fontId="39" fillId="0" borderId="35" xfId="0" applyFont="1" applyBorder="1" applyAlignment="1" applyProtection="1">
      <alignment horizontal="left" vertical="center" wrapText="1"/>
    </xf>
    <xf numFmtId="0" fontId="39" fillId="0" borderId="45" xfId="0" applyFont="1" applyBorder="1" applyAlignment="1" applyProtection="1">
      <alignment horizontal="left" vertical="center" indent="1"/>
    </xf>
    <xf numFmtId="0" fontId="39" fillId="0" borderId="46" xfId="0" applyFont="1" applyBorder="1" applyAlignment="1" applyProtection="1">
      <alignment horizontal="left" vertical="center" indent="1"/>
    </xf>
    <xf numFmtId="0" fontId="39" fillId="0" borderId="139" xfId="0" applyFont="1" applyBorder="1" applyProtection="1">
      <alignment vertical="center"/>
    </xf>
    <xf numFmtId="0" fontId="39" fillId="0" borderId="141" xfId="0" applyFont="1" applyBorder="1" applyProtection="1">
      <alignment vertical="center"/>
    </xf>
    <xf numFmtId="0" fontId="39" fillId="0" borderId="143" xfId="0" applyFont="1" applyFill="1" applyBorder="1" applyAlignment="1" applyProtection="1">
      <alignment vertical="center"/>
    </xf>
    <xf numFmtId="0" fontId="39" fillId="0" borderId="144" xfId="0" applyFont="1" applyFill="1" applyBorder="1" applyAlignment="1" applyProtection="1">
      <alignment vertical="center"/>
    </xf>
    <xf numFmtId="0" fontId="39" fillId="0" borderId="145" xfId="0" applyFont="1" applyFill="1" applyBorder="1" applyAlignment="1" applyProtection="1">
      <alignment vertical="center"/>
    </xf>
    <xf numFmtId="0" fontId="39" fillId="0" borderId="247" xfId="0" applyFont="1" applyBorder="1">
      <alignment vertical="center"/>
    </xf>
    <xf numFmtId="0" fontId="39" fillId="0" borderId="248" xfId="0" applyFont="1" applyBorder="1">
      <alignment vertical="center"/>
    </xf>
    <xf numFmtId="0" fontId="39" fillId="0" borderId="40" xfId="0" applyFont="1" applyBorder="1" applyAlignment="1" applyProtection="1">
      <alignment horizontal="left" vertical="center" indent="1"/>
    </xf>
    <xf numFmtId="0" fontId="39" fillId="0" borderId="250" xfId="0" applyFont="1" applyBorder="1">
      <alignment vertical="center"/>
    </xf>
    <xf numFmtId="0" fontId="39" fillId="0" borderId="251" xfId="0" applyFont="1" applyBorder="1">
      <alignment vertical="center"/>
    </xf>
    <xf numFmtId="0" fontId="39" fillId="0" borderId="143" xfId="0" applyFont="1" applyFill="1" applyBorder="1" applyAlignment="1" applyProtection="1">
      <alignment horizontal="left" vertical="center"/>
    </xf>
    <xf numFmtId="0" fontId="39" fillId="0" borderId="144" xfId="0" applyFont="1" applyFill="1" applyBorder="1" applyAlignment="1" applyProtection="1">
      <alignment horizontal="left" vertical="center"/>
    </xf>
    <xf numFmtId="0" fontId="39" fillId="0" borderId="145" xfId="0" applyFont="1" applyFill="1" applyBorder="1" applyAlignment="1" applyProtection="1">
      <alignment horizontal="left" vertical="center"/>
    </xf>
    <xf numFmtId="0" fontId="63" fillId="0" borderId="0" xfId="0" applyFont="1" applyProtection="1">
      <alignment vertical="center"/>
    </xf>
    <xf numFmtId="195" fontId="151" fillId="0" borderId="7" xfId="0" applyNumberFormat="1" applyFont="1" applyBorder="1" applyAlignment="1" applyProtection="1">
      <alignment horizontal="center" vertical="center"/>
    </xf>
    <xf numFmtId="195" fontId="151" fillId="0" borderId="9" xfId="0" applyNumberFormat="1" applyFont="1" applyBorder="1" applyAlignment="1" applyProtection="1">
      <alignment horizontal="center" vertical="center"/>
    </xf>
    <xf numFmtId="49" fontId="39" fillId="0" borderId="7" xfId="0" applyNumberFormat="1" applyFont="1" applyFill="1" applyBorder="1" applyAlignment="1" applyProtection="1">
      <alignment horizontal="left" vertical="center" indent="1" shrinkToFit="1"/>
    </xf>
    <xf numFmtId="0" fontId="39" fillId="0" borderId="8" xfId="0" applyFont="1" applyFill="1" applyBorder="1" applyAlignment="1" applyProtection="1">
      <alignment horizontal="left" vertical="center" indent="1" shrinkToFit="1"/>
    </xf>
    <xf numFmtId="3" fontId="39" fillId="0" borderId="256" xfId="0" applyNumberFormat="1" applyFont="1" applyBorder="1" applyAlignment="1">
      <alignment horizontal="center" vertical="center" shrinkToFit="1"/>
    </xf>
    <xf numFmtId="3" fontId="39" fillId="0" borderId="257" xfId="0" applyNumberFormat="1" applyFont="1" applyBorder="1" applyAlignment="1">
      <alignment horizontal="center" vertical="center" shrinkToFit="1"/>
    </xf>
    <xf numFmtId="0" fontId="39" fillId="0" borderId="252" xfId="0" applyFont="1" applyBorder="1">
      <alignment vertical="center"/>
    </xf>
    <xf numFmtId="0" fontId="39" fillId="0" borderId="253" xfId="0" applyFont="1" applyBorder="1">
      <alignment vertical="center"/>
    </xf>
    <xf numFmtId="3" fontId="39" fillId="0" borderId="254" xfId="0" applyNumberFormat="1" applyFont="1" applyBorder="1" applyAlignment="1">
      <alignment horizontal="center" vertical="center" shrinkToFit="1"/>
    </xf>
    <xf numFmtId="3" fontId="39" fillId="0" borderId="255" xfId="0" applyNumberFormat="1" applyFont="1" applyBorder="1" applyAlignment="1">
      <alignment horizontal="center" vertical="center" shrinkToFit="1"/>
    </xf>
    <xf numFmtId="0" fontId="39" fillId="0" borderId="143" xfId="0" applyFont="1" applyFill="1" applyBorder="1" applyAlignment="1" applyProtection="1">
      <alignment horizontal="left" vertical="center" indent="1"/>
    </xf>
    <xf numFmtId="0" fontId="39" fillId="0" borderId="144" xfId="0" applyFont="1" applyFill="1" applyBorder="1" applyAlignment="1" applyProtection="1">
      <alignment horizontal="left" vertical="center" indent="1"/>
    </xf>
    <xf numFmtId="0" fontId="39" fillId="0" borderId="145" xfId="0" applyFont="1" applyFill="1" applyBorder="1" applyAlignment="1" applyProtection="1">
      <alignment horizontal="left" vertical="center" indent="1"/>
    </xf>
    <xf numFmtId="0" fontId="27" fillId="0" borderId="0" xfId="0" applyFont="1" applyAlignment="1" applyProtection="1">
      <alignment horizontal="center" vertical="center"/>
      <protection locked="0"/>
    </xf>
    <xf numFmtId="178" fontId="69" fillId="0" borderId="0" xfId="0" applyNumberFormat="1" applyFont="1" applyAlignment="1" applyProtection="1">
      <alignment horizontal="left" vertical="center" wrapText="1" indent="1"/>
    </xf>
    <xf numFmtId="180" fontId="69" fillId="0" borderId="0" xfId="0" applyNumberFormat="1" applyFont="1" applyAlignment="1" applyProtection="1">
      <alignment horizontal="left" vertical="center" wrapText="1" indent="1"/>
    </xf>
    <xf numFmtId="178" fontId="118" fillId="0" borderId="7" xfId="0" applyNumberFormat="1" applyFont="1" applyBorder="1" applyAlignment="1" applyProtection="1">
      <alignment horizontal="left" vertical="center" wrapText="1" indent="1"/>
    </xf>
    <xf numFmtId="178" fontId="118" fillId="0" borderId="9" xfId="0" applyNumberFormat="1" applyFont="1" applyBorder="1" applyAlignment="1" applyProtection="1">
      <alignment horizontal="left" vertical="center" wrapText="1" indent="1"/>
    </xf>
  </cellXfs>
  <cellStyles count="32">
    <cellStyle name="パーセント 10 2" xfId="31" xr:uid="{2EB0E705-7D71-42FE-B3D0-229FF3F3799C}"/>
    <cellStyle name="桁区切り" xfId="1" builtinId="6"/>
    <cellStyle name="桁区切り 10 2" xfId="30" xr:uid="{193F3145-BDCF-4B4A-AF9D-1DA5D3E0375F}"/>
    <cellStyle name="桁区切り 2" xfId="4" xr:uid="{6D44879B-6DDC-4D4C-9695-0ED5C8545AC2}"/>
    <cellStyle name="桁区切り 2 2" xfId="7" xr:uid="{19487B04-C556-464B-A8D5-6C7C4EA3E26B}"/>
    <cellStyle name="桁区切り 2 2 2" xfId="9" xr:uid="{E1035E3B-662D-4284-B314-03A518B1658C}"/>
    <cellStyle name="桁区切り 2 3" xfId="18" xr:uid="{3E1DCBB4-C142-4590-A3FD-AABD126EF848}"/>
    <cellStyle name="桁区切り 3" xfId="10" xr:uid="{0674C40E-9C8A-4E1B-9250-34BDAA1D92D5}"/>
    <cellStyle name="桁区切り 3 2 8" xfId="27" xr:uid="{3346E27E-5E62-4A40-94DD-C05B1D744EFB}"/>
    <cellStyle name="桁区切り 5" xfId="17" xr:uid="{75258DE4-EB6C-4F97-8474-B3ACF2EEC32C}"/>
    <cellStyle name="通貨 2" xfId="11" xr:uid="{E693A4ED-AFCE-439E-895B-E16663596A27}"/>
    <cellStyle name="通貨 2 2" xfId="16" xr:uid="{6405E334-5185-4781-A145-9FD0A19BAAA4}"/>
    <cellStyle name="通貨 2 3" xfId="19" xr:uid="{0C3EF493-DF4E-4DF7-BC74-5C5A09BC1FE5}"/>
    <cellStyle name="標準" xfId="0" builtinId="0"/>
    <cellStyle name="標準 10" xfId="2" xr:uid="{12893B62-DE16-433E-8774-F3F7EBFD2523}"/>
    <cellStyle name="標準 11" xfId="14" xr:uid="{78B96891-C06D-4B06-917B-BE862BF71353}"/>
    <cellStyle name="標準 11 3" xfId="15" xr:uid="{858FEB86-5841-4FF8-A23F-E4721CDFDADE}"/>
    <cellStyle name="標準 11 3 2 4" xfId="26" xr:uid="{85A79623-D498-4CC7-9D29-B236CD802171}"/>
    <cellStyle name="標準 19 2" xfId="29" xr:uid="{2BE75F88-0D77-4BD0-9032-D82C09B7E011}"/>
    <cellStyle name="標準 2" xfId="5" xr:uid="{3FE95C8A-B0E1-40F3-A63F-67334443F743}"/>
    <cellStyle name="標準 2 2" xfId="6" xr:uid="{A2AC71A3-D15F-450F-A71B-64BAA056329C}"/>
    <cellStyle name="標準 3" xfId="8" xr:uid="{A334B74A-28EB-4B51-87C8-E2F6E100DA1F}"/>
    <cellStyle name="標準 4" xfId="13" xr:uid="{08BF7108-4063-4109-85AD-E3880E8936EE}"/>
    <cellStyle name="標準 4 2" xfId="20" xr:uid="{0943C84C-6B34-464F-A9D2-AD0816520C49}"/>
    <cellStyle name="標準 4 2 2" xfId="22" xr:uid="{68A8078F-81BD-4123-9A8F-809544693B54}"/>
    <cellStyle name="標準 4 2 2 2" xfId="23" xr:uid="{B447F917-1EE5-4611-B60C-11176CF8358E}"/>
    <cellStyle name="標準 4 2 2 2 2" xfId="25" xr:uid="{36729B06-81C2-438B-B98A-F3092F73DA8E}"/>
    <cellStyle name="標準 4 2 2 3" xfId="24" xr:uid="{23E8DEF3-1B08-4699-AA71-5030CF243434}"/>
    <cellStyle name="標準 4 2 2 4" xfId="28" xr:uid="{8ECB3DC7-4864-4F2F-9936-E76D3B55FF5B}"/>
    <cellStyle name="標準 5" xfId="21" xr:uid="{3A0655E9-C869-4C97-8755-162C619640AA}"/>
    <cellStyle name="標準 7 2" xfId="12" xr:uid="{8F6D4FD7-B0E0-4674-A64F-85BD203C0B5E}"/>
    <cellStyle name="標準 7 6" xfId="3" xr:uid="{2785C55F-24C2-4A1B-94D5-8C7BBCA59F04}"/>
  </cellStyles>
  <dxfs count="44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ill>
        <patternFill>
          <bgColor theme="0" tint="-0.499984740745262"/>
        </patternFill>
      </fill>
    </dxf>
    <dxf>
      <fill>
        <patternFill>
          <bgColor theme="0" tint="-0.499984740745262"/>
        </patternFill>
      </fill>
    </dxf>
    <dxf>
      <fill>
        <patternFill>
          <bgColor theme="0" tint="-0.499984740745262"/>
        </patternFill>
      </fill>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ill>
        <patternFill>
          <bgColor theme="0" tint="-0.499984740745262"/>
        </patternFill>
      </fill>
    </dxf>
    <dxf>
      <fill>
        <patternFill>
          <bgColor theme="0" tint="-0.499984740745262"/>
        </patternFill>
      </fill>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ill>
        <patternFill>
          <bgColor theme="0" tint="-0.499984740745262"/>
        </patternFill>
      </fill>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u/>
      </font>
    </dxf>
    <dxf>
      <font>
        <u/>
      </font>
    </dxf>
    <dxf>
      <font>
        <u/>
      </font>
    </dxf>
    <dxf>
      <font>
        <color rgb="FF5F5F5F"/>
      </font>
    </dxf>
    <dxf>
      <font>
        <u/>
      </font>
    </dxf>
    <dxf>
      <font>
        <color rgb="FF5F5F5F"/>
      </font>
    </dxf>
    <dxf>
      <font>
        <u/>
      </font>
    </dxf>
    <dxf>
      <font>
        <color rgb="FF5F5F5F"/>
      </font>
    </dxf>
    <dxf>
      <font>
        <u/>
      </font>
    </dxf>
    <dxf>
      <font>
        <color rgb="FF5F5F5F"/>
      </font>
    </dxf>
    <dxf>
      <fill>
        <patternFill>
          <bgColor rgb="FFFFFFCC"/>
        </patternFill>
      </fill>
    </dxf>
    <dxf>
      <font>
        <u/>
      </font>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DDDDDD"/>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u/>
      </font>
    </dxf>
    <dxf>
      <fill>
        <patternFill>
          <bgColor theme="5" tint="0.79998168889431442"/>
        </patternFill>
      </fill>
    </dxf>
    <dxf>
      <font>
        <u/>
      </font>
    </dxf>
    <dxf>
      <fill>
        <patternFill>
          <bgColor theme="5" tint="0.79998168889431442"/>
        </patternFill>
      </fill>
    </dxf>
    <dxf>
      <font>
        <u/>
      </font>
    </dxf>
    <dxf>
      <fill>
        <patternFill>
          <bgColor theme="5" tint="0.79998168889431442"/>
        </patternFill>
      </fill>
    </dxf>
    <dxf>
      <font>
        <u/>
      </font>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u/>
      </font>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ont>
        <u/>
      </font>
    </dxf>
    <dxf>
      <fill>
        <patternFill>
          <bgColor rgb="FF808080"/>
        </patternFill>
      </fill>
    </dxf>
    <dxf>
      <font>
        <u/>
      </font>
    </dxf>
    <dxf>
      <font>
        <u/>
      </font>
    </dxf>
    <dxf>
      <font>
        <u/>
      </font>
    </dxf>
    <dxf>
      <font>
        <u/>
      </font>
    </dxf>
    <dxf>
      <font>
        <u/>
      </font>
    </dxf>
    <dxf>
      <font>
        <u/>
      </font>
    </dxf>
    <dxf>
      <font>
        <u/>
      </font>
    </dxf>
    <dxf>
      <fill>
        <patternFill>
          <bgColor rgb="FF808080"/>
        </patternFill>
      </fill>
    </dxf>
    <dxf>
      <font>
        <u/>
      </font>
    </dxf>
    <dxf>
      <font>
        <color rgb="FF0000FF"/>
      </font>
    </dxf>
    <dxf>
      <font>
        <color rgb="FFFF0000"/>
      </font>
    </dxf>
    <dxf>
      <font>
        <u/>
      </font>
    </dxf>
    <dxf>
      <font>
        <u/>
      </font>
    </dxf>
    <dxf>
      <numFmt numFmtId="230" formatCode="yyyy&quot; 年  &quot;mm&quot; 月  &quot;dd&quot; 日&quot;"/>
    </dxf>
    <dxf>
      <numFmt numFmtId="231" formatCode="yyyy&quot; 年  &quot;mm&quot; 月  &quot;_0d&quot; 日&quot;"/>
    </dxf>
    <dxf>
      <numFmt numFmtId="232" formatCode="yyyy&quot; 年  &quot;_0m&quot; 月  &quot;dd&quot; 日&quot;"/>
    </dxf>
    <dxf>
      <numFmt numFmtId="233" formatCode="yyyy&quot; 年  &quot;_0m&quot; 月  &quot;_0d&quot; 日&quot;"/>
    </dxf>
    <dxf>
      <border>
        <left style="thin">
          <color auto="1"/>
        </left>
        <right style="thin">
          <color auto="1"/>
        </right>
        <top style="thin">
          <color auto="1"/>
        </top>
        <bottom style="thin">
          <color auto="1"/>
        </bottom>
        <vertical/>
        <horizontal/>
      </border>
    </dxf>
    <dxf>
      <font>
        <u/>
      </font>
    </dxf>
    <dxf>
      <font>
        <color rgb="FF5F5F5F"/>
      </font>
    </dxf>
    <dxf>
      <fill>
        <patternFill>
          <bgColor theme="5" tint="0.79998168889431442"/>
        </patternFill>
      </fill>
    </dxf>
    <dxf>
      <font>
        <u/>
      </font>
    </dxf>
    <dxf>
      <font>
        <color rgb="FF5F5F5F"/>
      </font>
    </dxf>
    <dxf>
      <border>
        <left style="thin">
          <color auto="1"/>
        </left>
        <right style="thin">
          <color auto="1"/>
        </right>
        <top style="thin">
          <color auto="1"/>
        </top>
        <bottom style="thin">
          <color auto="1"/>
        </bottom>
        <vertical/>
        <horizontal/>
      </border>
    </dxf>
    <dxf>
      <fill>
        <patternFill>
          <bgColor rgb="FFDDDDDD"/>
        </patternFill>
      </fill>
    </dxf>
    <dxf>
      <font>
        <u/>
      </font>
    </dxf>
    <dxf>
      <font>
        <color rgb="FF5F5F5F"/>
      </font>
    </dxf>
    <dxf>
      <border>
        <left style="thin">
          <color auto="1"/>
        </left>
        <right style="thin">
          <color auto="1"/>
        </right>
        <top style="thin">
          <color auto="1"/>
        </top>
        <bottom style="thin">
          <color auto="1"/>
        </bottom>
        <vertical/>
        <horizontal/>
      </border>
    </dxf>
    <dxf>
      <fill>
        <patternFill>
          <bgColor rgb="FFDDDDDD"/>
        </patternFill>
      </fill>
    </dxf>
    <dxf>
      <font>
        <u/>
      </font>
    </dxf>
    <dxf>
      <font>
        <color rgb="FF5F5F5F"/>
      </font>
    </dxf>
    <dxf>
      <font>
        <u/>
      </font>
    </dxf>
    <dxf>
      <font>
        <color rgb="FF5F5F5F"/>
      </font>
    </dxf>
    <dxf>
      <font>
        <u/>
      </font>
    </dxf>
    <dxf>
      <font>
        <color rgb="FF5F5F5F"/>
      </font>
    </dxf>
    <dxf>
      <border>
        <left style="thin">
          <color auto="1"/>
        </left>
        <right style="thin">
          <color auto="1"/>
        </right>
        <top style="thin">
          <color auto="1"/>
        </top>
        <bottom style="thin">
          <color auto="1"/>
        </bottom>
        <vertical/>
        <horizontal/>
      </border>
    </dxf>
    <dxf>
      <fill>
        <patternFill>
          <bgColor rgb="FFDDDDDD"/>
        </patternFill>
      </fill>
    </dxf>
    <dxf>
      <font>
        <u/>
      </font>
    </dxf>
    <dxf>
      <font>
        <color rgb="FF5F5F5F"/>
      </font>
    </dxf>
    <dxf>
      <numFmt numFmtId="230" formatCode="yyyy&quot; 年  &quot;mm&quot; 月  &quot;dd&quot; 日&quot;"/>
    </dxf>
    <dxf>
      <numFmt numFmtId="231" formatCode="yyyy&quot; 年  &quot;mm&quot; 月  &quot;_0d&quot; 日&quot;"/>
    </dxf>
    <dxf>
      <numFmt numFmtId="232" formatCode="yyyy&quot; 年  &quot;_0m&quot; 月  &quot;dd&quot; 日&quot;"/>
    </dxf>
    <dxf>
      <numFmt numFmtId="233" formatCode="yyyy&quot; 年  &quot;_0m&quot; 月  &quot;_0d&quot; 日&quot;"/>
    </dxf>
    <dxf>
      <font>
        <u/>
      </font>
    </dxf>
    <dxf>
      <font>
        <color rgb="FF5F5F5F"/>
      </font>
    </dxf>
    <dxf>
      <fill>
        <patternFill>
          <bgColor theme="5" tint="0.79998168889431442"/>
        </patternFill>
      </fill>
    </dxf>
    <dxf>
      <border>
        <left style="thin">
          <color auto="1"/>
        </left>
        <right style="thin">
          <color auto="1"/>
        </right>
        <top style="thin">
          <color auto="1"/>
        </top>
        <bottom style="thin">
          <color auto="1"/>
        </bottom>
        <vertical/>
        <horizontal/>
      </border>
    </dxf>
    <dxf>
      <font>
        <color rgb="FF808080"/>
      </font>
      <fill>
        <patternFill>
          <bgColor rgb="FF808080"/>
        </patternFill>
      </fill>
    </dxf>
    <dxf>
      <font>
        <u/>
      </font>
    </dxf>
    <dxf>
      <font>
        <color rgb="FF5F5F5F"/>
      </font>
    </dxf>
    <dxf>
      <fill>
        <patternFill>
          <bgColor theme="5" tint="0.79998168889431442"/>
        </patternFill>
      </fill>
    </dxf>
    <dxf>
      <border>
        <left style="thin">
          <color auto="1"/>
        </left>
        <right style="thin">
          <color auto="1"/>
        </right>
        <top style="thin">
          <color auto="1"/>
        </top>
        <bottom style="thin">
          <color auto="1"/>
        </bottom>
        <vertical/>
        <horizontal/>
      </border>
    </dxf>
    <dxf>
      <fill>
        <patternFill>
          <bgColor rgb="FFDDDDDD"/>
        </patternFill>
      </fill>
    </dxf>
    <dxf>
      <font>
        <color rgb="FF5F5F5F"/>
      </font>
    </dxf>
    <dxf>
      <fill>
        <patternFill>
          <bgColor theme="5" tint="0.79998168889431442"/>
        </patternFill>
      </fill>
    </dxf>
    <dxf>
      <fill>
        <patternFill>
          <bgColor theme="5" tint="0.79998168889431442"/>
        </patternFill>
      </fill>
    </dxf>
    <dxf>
      <font>
        <u/>
      </font>
    </dxf>
    <dxf>
      <font>
        <color rgb="FF5F5F5F"/>
      </font>
    </dxf>
    <dxf>
      <font>
        <u/>
      </font>
    </dxf>
    <dxf>
      <font>
        <u/>
      </font>
    </dxf>
    <dxf>
      <font>
        <u/>
      </font>
    </dxf>
    <dxf>
      <fill>
        <patternFill>
          <bgColor theme="5" tint="0.79998168889431442"/>
        </patternFill>
      </fill>
    </dxf>
    <dxf>
      <font>
        <u/>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ont>
        <color rgb="FF5F5F5F"/>
      </font>
    </dxf>
    <dxf>
      <font>
        <u/>
      </font>
    </dxf>
    <dxf>
      <fill>
        <patternFill>
          <bgColor theme="5" tint="0.79998168889431442"/>
        </patternFill>
      </fill>
    </dxf>
    <dxf>
      <font>
        <u/>
      </font>
    </dxf>
    <dxf>
      <fill>
        <patternFill>
          <bgColor rgb="FFFFFF99"/>
        </patternFill>
      </fill>
    </dxf>
    <dxf>
      <fill>
        <patternFill>
          <bgColor rgb="FFCCFFCC"/>
        </patternFill>
      </fill>
    </dxf>
    <dxf>
      <fill>
        <patternFill>
          <bgColor theme="5" tint="0.79998168889431442"/>
        </patternFill>
      </fill>
    </dxf>
    <dxf>
      <fill>
        <patternFill>
          <bgColor theme="0"/>
        </patternFill>
      </fill>
    </dxf>
    <dxf>
      <fill>
        <patternFill>
          <bgColor theme="0" tint="-0.14996795556505021"/>
        </patternFill>
      </fill>
    </dxf>
    <dxf>
      <fill>
        <patternFill>
          <bgColor theme="5" tint="0.79998168889431442"/>
        </patternFill>
      </fill>
    </dxf>
    <dxf>
      <fill>
        <patternFill>
          <bgColor theme="0"/>
        </patternFill>
      </fill>
    </dxf>
    <dxf>
      <fill>
        <patternFill>
          <bgColor theme="0" tint="-0.14996795556505021"/>
        </patternFill>
      </fill>
    </dxf>
    <dxf>
      <fill>
        <patternFill>
          <bgColor theme="5" tint="0.79998168889431442"/>
        </patternFill>
      </fill>
    </dxf>
    <dxf>
      <fill>
        <patternFill>
          <bgColor theme="0"/>
        </patternFill>
      </fill>
    </dxf>
    <dxf>
      <fill>
        <patternFill>
          <bgColor theme="0" tint="-0.14996795556505021"/>
        </patternFill>
      </fill>
    </dxf>
    <dxf>
      <fill>
        <patternFill>
          <bgColor theme="5" tint="0.79998168889431442"/>
        </patternFill>
      </fill>
    </dxf>
    <dxf>
      <fill>
        <patternFill>
          <bgColor theme="0"/>
        </patternFill>
      </fill>
    </dxf>
    <dxf>
      <fill>
        <patternFill>
          <bgColor theme="0" tint="-0.14996795556505021"/>
        </patternFill>
      </fill>
    </dxf>
    <dxf>
      <fill>
        <patternFill>
          <bgColor theme="5" tint="0.79998168889431442"/>
        </patternFill>
      </fill>
    </dxf>
    <dxf>
      <fill>
        <patternFill>
          <bgColor theme="0"/>
        </patternFill>
      </fill>
    </dxf>
    <dxf>
      <font>
        <u/>
      </font>
    </dxf>
    <dxf>
      <font>
        <u/>
      </font>
    </dxf>
    <dxf>
      <font>
        <u/>
      </font>
    </dxf>
    <dxf>
      <font>
        <u/>
      </font>
    </dxf>
    <dxf>
      <fill>
        <patternFill>
          <bgColor theme="5" tint="0.79998168889431442"/>
        </patternFill>
      </fill>
    </dxf>
    <dxf>
      <font>
        <u/>
      </font>
    </dxf>
    <dxf>
      <fill>
        <patternFill>
          <bgColor theme="0"/>
        </patternFill>
      </fill>
    </dxf>
    <dxf>
      <fill>
        <patternFill>
          <bgColor theme="0"/>
        </patternFill>
      </fill>
    </dxf>
    <dxf>
      <fill>
        <patternFill>
          <bgColor theme="0"/>
        </patternFill>
      </fill>
    </dxf>
    <dxf>
      <fill>
        <patternFill>
          <bgColor theme="0"/>
        </patternFill>
      </fill>
    </dxf>
    <dxf>
      <font>
        <u/>
      </font>
    </dxf>
    <dxf>
      <fill>
        <patternFill>
          <bgColor theme="5" tint="0.79998168889431442"/>
        </patternFill>
      </fill>
    </dxf>
    <dxf>
      <fill>
        <patternFill>
          <bgColor theme="0"/>
        </patternFill>
      </fill>
    </dxf>
    <dxf>
      <fill>
        <patternFill>
          <bgColor theme="5" tint="0.79998168889431442"/>
        </patternFill>
      </fill>
    </dxf>
    <dxf>
      <fill>
        <patternFill>
          <bgColor theme="0"/>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ont>
        <u/>
      </font>
    </dxf>
    <dxf>
      <font>
        <color rgb="FF5F5F5F"/>
      </font>
    </dxf>
    <dxf>
      <font>
        <u/>
      </font>
    </dxf>
    <dxf>
      <fill>
        <patternFill>
          <bgColor theme="5" tint="0.79998168889431442"/>
        </patternFill>
      </fill>
    </dxf>
    <dxf>
      <font>
        <u/>
      </font>
    </dxf>
    <dxf>
      <fill>
        <patternFill>
          <bgColor theme="5" tint="0.79998168889431442"/>
        </patternFill>
      </fill>
    </dxf>
    <dxf>
      <fill>
        <patternFill>
          <bgColor theme="0"/>
        </patternFill>
      </fill>
    </dxf>
    <dxf>
      <font>
        <u/>
      </font>
    </dxf>
    <dxf>
      <fill>
        <patternFill>
          <bgColor theme="5" tint="0.79998168889431442"/>
        </patternFill>
      </fill>
    </dxf>
    <dxf>
      <font>
        <u/>
      </font>
    </dxf>
    <dxf>
      <fill>
        <patternFill>
          <bgColor theme="0"/>
        </patternFill>
      </fill>
    </dxf>
    <dxf>
      <fill>
        <patternFill>
          <bgColor theme="0"/>
        </patternFill>
      </fill>
    </dxf>
    <dxf>
      <fill>
        <patternFill>
          <bgColor rgb="FF808080"/>
        </patternFill>
      </fill>
    </dxf>
    <dxf>
      <fill>
        <patternFill>
          <bgColor theme="5" tint="0.79998168889431442"/>
        </patternFill>
      </fill>
    </dxf>
    <dxf>
      <fill>
        <patternFill>
          <bgColor theme="0" tint="-0.499984740745262"/>
        </patternFill>
      </fill>
    </dxf>
    <dxf>
      <fill>
        <patternFill>
          <bgColor theme="5" tint="0.79998168889431442"/>
        </patternFill>
      </fill>
    </dxf>
    <dxf>
      <fill>
        <patternFill>
          <bgColor theme="0"/>
        </patternFill>
      </fill>
    </dxf>
    <dxf>
      <fill>
        <patternFill>
          <bgColor theme="0" tint="-0.499984740745262"/>
        </patternFill>
      </fill>
    </dxf>
    <dxf>
      <font>
        <u/>
      </font>
    </dxf>
    <dxf>
      <fill>
        <patternFill>
          <bgColor theme="5" tint="0.79998168889431442"/>
        </patternFill>
      </fill>
    </dxf>
    <dxf>
      <font>
        <u/>
      </font>
    </dxf>
    <dxf>
      <fill>
        <patternFill>
          <bgColor theme="5" tint="0.79998168889431442"/>
        </patternFill>
      </fill>
    </dxf>
    <dxf>
      <fill>
        <patternFill>
          <bgColor theme="5" tint="0.79998168889431442"/>
        </patternFill>
      </fill>
    </dxf>
    <dxf>
      <font>
        <u/>
      </font>
    </dxf>
    <dxf>
      <font>
        <color rgb="FF5F5F5F"/>
      </font>
    </dxf>
    <dxf>
      <font>
        <color rgb="FF808080"/>
      </font>
      <fill>
        <patternFill>
          <bgColor rgb="FF808080"/>
        </patternFill>
      </fill>
    </dxf>
    <dxf>
      <fill>
        <patternFill>
          <bgColor rgb="FF808080"/>
        </patternFill>
      </fill>
    </dxf>
    <dxf>
      <font>
        <u/>
      </font>
    </dxf>
    <dxf>
      <font>
        <color rgb="FF5F5F5F"/>
      </font>
    </dxf>
    <dxf>
      <font>
        <u/>
      </font>
    </dxf>
    <dxf>
      <font>
        <color rgb="FF5F5F5F"/>
      </font>
    </dxf>
    <dxf>
      <font>
        <u/>
      </font>
    </dxf>
    <dxf>
      <font>
        <color rgb="FF5F5F5F"/>
      </font>
    </dxf>
    <dxf>
      <font>
        <u/>
      </font>
    </dxf>
    <dxf>
      <font>
        <color rgb="FF5F5F5F"/>
      </font>
    </dxf>
    <dxf>
      <font>
        <u/>
      </font>
    </dxf>
    <dxf>
      <font>
        <color rgb="FF5F5F5F"/>
      </font>
    </dxf>
    <dxf>
      <font>
        <color theme="0"/>
      </font>
      <fill>
        <patternFill>
          <bgColor theme="0"/>
        </patternFill>
      </fill>
    </dxf>
    <dxf>
      <font>
        <u/>
      </font>
    </dxf>
    <dxf>
      <font>
        <color rgb="FF5F5F5F"/>
      </font>
    </dxf>
    <dxf>
      <font>
        <u/>
      </font>
    </dxf>
    <dxf>
      <font>
        <color rgb="FF5F5F5F"/>
      </font>
    </dxf>
    <dxf>
      <font>
        <color theme="0"/>
      </font>
      <fill>
        <patternFill>
          <bgColor theme="0"/>
        </patternFill>
      </fill>
    </dxf>
    <dxf>
      <font>
        <color theme="0"/>
      </font>
      <fill>
        <patternFill>
          <bgColor theme="0"/>
        </patternFill>
      </fill>
    </dxf>
    <dxf>
      <font>
        <color theme="0"/>
      </font>
      <fill>
        <patternFill>
          <bgColor theme="0"/>
        </patternFill>
      </fill>
    </dxf>
    <dxf>
      <font>
        <color rgb="FF808080"/>
      </font>
      <fill>
        <patternFill>
          <bgColor rgb="FF808080"/>
        </patternFill>
      </fill>
    </dxf>
    <dxf>
      <font>
        <u/>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border>
        <left style="thin">
          <color auto="1"/>
        </left>
        <right style="thin">
          <color auto="1"/>
        </right>
        <top style="thin">
          <color auto="1"/>
        </top>
        <bottom style="thin">
          <color auto="1"/>
        </bottom>
        <vertical/>
        <horizontal/>
      </border>
    </dxf>
    <dxf>
      <font>
        <color rgb="FF5F5F5F"/>
      </font>
    </dxf>
    <dxf>
      <fill>
        <patternFill>
          <bgColor theme="5" tint="0.79998168889431442"/>
        </patternFill>
      </fill>
    </dxf>
    <dxf>
      <border>
        <left style="thin">
          <color auto="1"/>
        </left>
        <right style="thin">
          <color auto="1"/>
        </right>
        <top style="thin">
          <color auto="1"/>
        </top>
        <bottom style="thin">
          <color auto="1"/>
        </bottom>
        <vertical/>
        <horizontal/>
      </border>
    </dxf>
    <dxf>
      <font>
        <color rgb="FF5F5F5F"/>
      </font>
    </dxf>
    <dxf>
      <border>
        <left style="thin">
          <color auto="1"/>
        </left>
        <right style="thin">
          <color auto="1"/>
        </right>
        <top style="thin">
          <color auto="1"/>
        </top>
        <bottom style="thin">
          <color auto="1"/>
        </bottom>
        <vertical/>
        <horizontal/>
      </border>
    </dxf>
    <dxf>
      <font>
        <color rgb="FF5F5F5F"/>
      </font>
    </dxf>
    <dxf>
      <fill>
        <patternFill>
          <bgColor theme="5" tint="0.79998168889431442"/>
        </patternFill>
      </fill>
    </dxf>
    <dxf>
      <border>
        <left style="thin">
          <color auto="1"/>
        </left>
        <right style="thin">
          <color auto="1"/>
        </right>
        <top style="thin">
          <color auto="1"/>
        </top>
        <bottom style="thin">
          <color auto="1"/>
        </bottom>
        <vertical/>
        <horizontal/>
      </border>
    </dxf>
    <dxf>
      <font>
        <color rgb="FF5F5F5F"/>
      </font>
    </dxf>
    <dxf>
      <border>
        <left style="thin">
          <color auto="1"/>
        </left>
        <right style="thin">
          <color auto="1"/>
        </right>
        <top style="thin">
          <color auto="1"/>
        </top>
        <bottom style="thin">
          <color auto="1"/>
        </bottom>
        <vertical/>
        <horizontal/>
      </border>
    </dxf>
    <dxf>
      <font>
        <color rgb="FF5F5F5F"/>
      </font>
    </dxf>
    <dxf>
      <fill>
        <patternFill>
          <bgColor theme="5" tint="0.79998168889431442"/>
        </patternFill>
      </fill>
    </dxf>
    <dxf>
      <border>
        <left style="thin">
          <color auto="1"/>
        </left>
        <right style="thin">
          <color auto="1"/>
        </right>
        <top style="thin">
          <color auto="1"/>
        </top>
        <bottom style="thin">
          <color auto="1"/>
        </bottom>
        <vertical/>
        <horizontal/>
      </border>
    </dxf>
    <dxf>
      <font>
        <color rgb="FF5F5F5F"/>
      </font>
    </dxf>
    <dxf>
      <border>
        <left style="thin">
          <color auto="1"/>
        </left>
        <right style="thin">
          <color auto="1"/>
        </right>
        <top style="thin">
          <color auto="1"/>
        </top>
        <bottom style="thin">
          <color auto="1"/>
        </bottom>
        <vertical/>
        <horizontal/>
      </border>
    </dxf>
    <dxf>
      <font>
        <color rgb="FF5F5F5F"/>
      </font>
    </dxf>
    <dxf>
      <font>
        <color rgb="FF5F5F5F"/>
      </font>
    </dxf>
    <dxf>
      <font>
        <color rgb="FF5F5F5F"/>
      </font>
    </dxf>
    <dxf>
      <numFmt numFmtId="230" formatCode="yyyy&quot; 年  &quot;mm&quot; 月  &quot;dd&quot; 日&quot;"/>
    </dxf>
    <dxf>
      <numFmt numFmtId="231" formatCode="yyyy&quot; 年  &quot;mm&quot; 月  &quot;_0d&quot; 日&quot;"/>
    </dxf>
    <dxf>
      <numFmt numFmtId="232" formatCode="yyyy&quot; 年  &quot;_0m&quot; 月  &quot;dd&quot; 日&quot;"/>
    </dxf>
    <dxf>
      <numFmt numFmtId="233" formatCode="yyyy&quot; 年  &quot;_0m&quot; 月  &quot;_0d&quot; 日&quot;"/>
    </dxf>
    <dxf>
      <fill>
        <patternFill>
          <bgColor theme="5" tint="0.79998168889431442"/>
        </patternFill>
      </fill>
    </dxf>
    <dxf>
      <font>
        <color rgb="FF5F5F5F"/>
      </font>
    </dxf>
    <dxf>
      <fill>
        <patternFill>
          <bgColor theme="5"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5F5F5F"/>
      </font>
    </dxf>
    <dxf>
      <font>
        <color rgb="FF5F5F5F"/>
      </font>
    </dxf>
    <dxf>
      <font>
        <color rgb="FF5F5F5F"/>
      </font>
    </dxf>
    <dxf>
      <fill>
        <patternFill>
          <bgColor theme="0" tint="-0.499984740745262"/>
        </patternFill>
      </fill>
    </dxf>
    <dxf>
      <font>
        <color rgb="FF5F5F5F"/>
      </font>
    </dxf>
    <dxf>
      <font>
        <color rgb="FF5F5F5F"/>
      </font>
    </dxf>
    <dxf>
      <font>
        <color rgb="FF5F5F5F"/>
      </font>
    </dxf>
    <dxf>
      <fill>
        <patternFill>
          <bgColor theme="5" tint="0.79998168889431442"/>
        </patternFill>
      </fill>
    </dxf>
    <dxf>
      <font>
        <color rgb="FF5F5F5F"/>
      </font>
    </dxf>
    <dxf>
      <fill>
        <patternFill>
          <bgColor theme="5" tint="0.79998168889431442"/>
        </patternFill>
      </fill>
    </dxf>
    <dxf>
      <font>
        <color rgb="FF5F5F5F"/>
      </font>
    </dxf>
    <dxf>
      <fill>
        <patternFill>
          <bgColor theme="5" tint="0.79998168889431442"/>
        </patternFill>
      </fill>
    </dxf>
    <dxf>
      <fill>
        <patternFill>
          <bgColor rgb="FF808080"/>
        </patternFill>
      </fill>
    </dxf>
    <dxf>
      <fill>
        <patternFill>
          <bgColor theme="5" tint="0.79998168889431442"/>
        </patternFill>
      </fill>
    </dxf>
    <dxf>
      <fill>
        <patternFill>
          <bgColor theme="5" tint="0.79998168889431442"/>
        </patternFill>
      </fill>
    </dxf>
    <dxf>
      <font>
        <color rgb="FF5F5F5F"/>
      </font>
    </dxf>
    <dxf>
      <fill>
        <patternFill>
          <bgColor theme="5" tint="0.79998168889431442"/>
        </patternFill>
      </fill>
    </dxf>
    <dxf>
      <font>
        <color rgb="FF5F5F5F"/>
      </font>
    </dxf>
    <dxf>
      <font>
        <color rgb="FF5F5F5F"/>
      </font>
    </dxf>
    <dxf>
      <fill>
        <patternFill>
          <bgColor rgb="FFFF0000"/>
        </patternFill>
      </fill>
    </dxf>
    <dxf>
      <font>
        <color rgb="FF5F5F5F"/>
      </font>
    </dxf>
    <dxf>
      <font>
        <color rgb="FF5F5F5F"/>
      </font>
    </dxf>
    <dxf>
      <font>
        <color rgb="FF5F5F5F"/>
      </font>
    </dxf>
    <dxf>
      <font>
        <color rgb="FF5F5F5F"/>
      </font>
    </dxf>
    <dxf>
      <font>
        <color rgb="FF808080"/>
      </font>
      <fill>
        <patternFill>
          <bgColor rgb="FF808080"/>
        </patternFill>
      </fill>
    </dxf>
    <dxf>
      <font>
        <color rgb="FF808080"/>
      </font>
      <fill>
        <patternFill>
          <bgColor rgb="FF808080"/>
        </patternFill>
      </fill>
    </dxf>
    <dxf>
      <fill>
        <patternFill>
          <bgColor rgb="FF808080"/>
        </patternFill>
      </fill>
    </dxf>
    <dxf>
      <font>
        <color rgb="FF5F5F5F"/>
      </font>
    </dxf>
    <dxf>
      <font>
        <color rgb="FF808080"/>
      </font>
      <fill>
        <patternFill>
          <bgColor rgb="FF808080"/>
        </patternFill>
      </fill>
    </dxf>
    <dxf>
      <numFmt numFmtId="179" formatCode="ggg\ e\ &quot; 年 &quot;\ m\ &quot; 月 &quot;\ d\ &quot; 日 &quot;"/>
      <fill>
        <patternFill>
          <bgColor rgb="FF808080"/>
        </patternFill>
      </fill>
    </dxf>
    <dxf>
      <fill>
        <patternFill>
          <bgColor theme="5" tint="0.79998168889431442"/>
        </patternFill>
      </fill>
    </dxf>
    <dxf>
      <fill>
        <patternFill>
          <bgColor rgb="FF808080"/>
        </patternFill>
      </fill>
    </dxf>
  </dxfs>
  <tableStyles count="0" defaultTableStyle="TableStyleMedium2" defaultPivotStyle="PivotStyleLight16"/>
  <colors>
    <mruColors>
      <color rgb="FF0000CC"/>
      <color rgb="FFFF99FF"/>
      <color rgb="FFFFFFFF"/>
      <color rgb="FF5F5F5F"/>
      <color rgb="FFFFFFCC"/>
      <color rgb="FFFF0000"/>
      <color rgb="FF808080"/>
      <color rgb="FFCDF4CD"/>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Radio" firstButton="1" fmlaLink="$F$26" lockText="1" noThreeD="1"/>
</file>

<file path=xl/ctrlProps/ctrlProp2.xml><?xml version="1.0" encoding="utf-8"?>
<formControlPr xmlns="http://schemas.microsoft.com/office/spreadsheetml/2009/9/main" objectType="Radio" checked="Checked"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187777</xdr:colOff>
      <xdr:row>24</xdr:row>
      <xdr:rowOff>251740</xdr:rowOff>
    </xdr:from>
    <xdr:to>
      <xdr:col>7</xdr:col>
      <xdr:colOff>326702</xdr:colOff>
      <xdr:row>25</xdr:row>
      <xdr:rowOff>317204</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6229348" y="7735669"/>
          <a:ext cx="1336354" cy="323999"/>
          <a:chOff x="4269922" y="9041954"/>
          <a:chExt cx="1336350" cy="324000"/>
        </a:xfrm>
      </xdr:grpSpPr>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603185" y="9041954"/>
            <a:ext cx="1003087" cy="32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400" b="0">
                <a:solidFill>
                  <a:sysClr val="windowText" lastClr="000000"/>
                </a:solidFill>
                <a:latin typeface="Yu Gothic UI" panose="020B0500000000000000" pitchFamily="50" charset="-128"/>
                <a:ea typeface="Yu Gothic UI" panose="020B0500000000000000" pitchFamily="50" charset="-128"/>
              </a:rPr>
              <a:t>個人申請</a:t>
            </a:r>
          </a:p>
        </xdr:txBody>
      </xdr:sp>
      <mc:AlternateContent xmlns:mc="http://schemas.openxmlformats.org/markup-compatibility/2006">
        <mc:Choice xmlns:a14="http://schemas.microsoft.com/office/drawing/2010/main" Requires="a14">
          <xdr:sp macro="" textlink="">
            <xdr:nvSpPr>
              <xdr:cNvPr id="29697" name="Option Button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4269922" y="9121311"/>
                <a:ext cx="1203709"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5</xdr:col>
      <xdr:colOff>139807</xdr:colOff>
      <xdr:row>24</xdr:row>
      <xdr:rowOff>251740</xdr:rowOff>
    </xdr:from>
    <xdr:to>
      <xdr:col>5</xdr:col>
      <xdr:colOff>1491562</xdr:colOff>
      <xdr:row>25</xdr:row>
      <xdr:rowOff>317204</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4670986" y="7735669"/>
          <a:ext cx="1351755" cy="323999"/>
          <a:chOff x="5963664" y="9041954"/>
          <a:chExt cx="1351756" cy="324000"/>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312333" y="9041954"/>
            <a:ext cx="1003087" cy="32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400" b="0">
                <a:solidFill>
                  <a:sysClr val="windowText" lastClr="000000"/>
                </a:solidFill>
                <a:latin typeface="Yu Gothic UI" panose="020B0500000000000000" pitchFamily="50" charset="-128"/>
                <a:ea typeface="Yu Gothic UI" panose="020B0500000000000000" pitchFamily="50" charset="-128"/>
              </a:rPr>
              <a:t>法人申請</a:t>
            </a:r>
          </a:p>
        </xdr:txBody>
      </xdr:sp>
      <mc:AlternateContent xmlns:mc="http://schemas.openxmlformats.org/markup-compatibility/2006">
        <mc:Choice xmlns:a14="http://schemas.microsoft.com/office/drawing/2010/main" Requires="a14">
          <xdr:sp macro="" textlink="">
            <xdr:nvSpPr>
              <xdr:cNvPr id="29698" name="Option Button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5963664" y="9113324"/>
                <a:ext cx="120370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39123</xdr:colOff>
      <xdr:row>21</xdr:row>
      <xdr:rowOff>1701</xdr:rowOff>
    </xdr:from>
    <xdr:to>
      <xdr:col>35</xdr:col>
      <xdr:colOff>389507</xdr:colOff>
      <xdr:row>33</xdr:row>
      <xdr:rowOff>190500</xdr:rowOff>
    </xdr:to>
    <xdr:sp macro="" textlink="">
      <xdr:nvSpPr>
        <xdr:cNvPr id="2" name="フローチャート: 処理 1">
          <a:extLst>
            <a:ext uri="{FF2B5EF4-FFF2-40B4-BE49-F238E27FC236}">
              <a16:creationId xmlns:a16="http://schemas.microsoft.com/office/drawing/2014/main" id="{00000000-0008-0000-0500-000002000000}"/>
            </a:ext>
          </a:extLst>
        </xdr:cNvPr>
        <xdr:cNvSpPr/>
      </xdr:nvSpPr>
      <xdr:spPr>
        <a:xfrm>
          <a:off x="12007005" y="5649466"/>
          <a:ext cx="11466620" cy="3460916"/>
        </a:xfrm>
        <a:prstGeom prst="flowChartProcess">
          <a:avLst/>
        </a:prstGeom>
        <a:solidFill>
          <a:srgbClr val="FFC000">
            <a:alpha val="30196"/>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ＭＳ 明朝" panose="02020609040205080304" pitchFamily="17" charset="-128"/>
              <a:ea typeface="ＭＳ 明朝" panose="02020609040205080304" pitchFamily="17" charset="-128"/>
            </a:rPr>
            <a:t>❾に記載し、交付決定をうけた内容は、</a:t>
          </a:r>
          <a:endParaRPr kumimoji="1" lang="en-US" altLang="ja-JP" sz="2400" b="1">
            <a:solidFill>
              <a:srgbClr val="FF0000"/>
            </a:solidFill>
            <a:latin typeface="ＭＳ 明朝" panose="02020609040205080304" pitchFamily="17" charset="-128"/>
            <a:ea typeface="ＭＳ 明朝" panose="02020609040205080304" pitchFamily="17" charset="-128"/>
          </a:endParaRPr>
        </a:p>
        <a:p>
          <a:pPr algn="l"/>
          <a:r>
            <a:rPr kumimoji="1" lang="ja-JP" altLang="en-US" sz="2400" b="1">
              <a:solidFill>
                <a:srgbClr val="FF0000"/>
              </a:solidFill>
              <a:latin typeface="ＭＳ 明朝" panose="02020609040205080304" pitchFamily="17" charset="-128"/>
              <a:ea typeface="ＭＳ 明朝" panose="02020609040205080304" pitchFamily="17" charset="-128"/>
            </a:rPr>
            <a:t>完了実績報告時に、計画通り行ったという証憑を提出いただきます。</a:t>
          </a:r>
          <a:endParaRPr kumimoji="1" lang="en-US" altLang="ja-JP" sz="2400" b="1">
            <a:solidFill>
              <a:srgbClr val="FF0000"/>
            </a:solidFill>
            <a:latin typeface="ＭＳ 明朝" panose="02020609040205080304" pitchFamily="17" charset="-128"/>
            <a:ea typeface="ＭＳ 明朝" panose="02020609040205080304" pitchFamily="17" charset="-128"/>
          </a:endParaRPr>
        </a:p>
        <a:p>
          <a:pPr algn="l"/>
          <a:r>
            <a:rPr kumimoji="1" lang="ja-JP" altLang="en-US" sz="2400" b="1">
              <a:solidFill>
                <a:srgbClr val="FF0000"/>
              </a:solidFill>
              <a:latin typeface="ＭＳ 明朝" panose="02020609040205080304" pitchFamily="17" charset="-128"/>
              <a:ea typeface="ＭＳ 明朝" panose="02020609040205080304" pitchFamily="17" charset="-128"/>
            </a:rPr>
            <a:t>計画通りの広報が行われていない場合は、交付決定の取消しとなる場合があるので注意してください。</a:t>
          </a:r>
          <a:endParaRPr kumimoji="1" lang="en-US" altLang="ja-JP" sz="2400" b="1">
            <a:solidFill>
              <a:srgbClr val="FF0000"/>
            </a:solidFill>
            <a:latin typeface="ＭＳ 明朝" panose="02020609040205080304" pitchFamily="17" charset="-128"/>
            <a:ea typeface="ＭＳ 明朝" panose="02020609040205080304" pitchFamily="17" charset="-128"/>
          </a:endParaRPr>
        </a:p>
        <a:p>
          <a:pPr algn="l"/>
          <a:r>
            <a:rPr kumimoji="1" lang="en-US" altLang="ja-JP" sz="2400" b="1">
              <a:solidFill>
                <a:srgbClr val="FF0000"/>
              </a:solidFill>
              <a:latin typeface="ＭＳ 明朝" panose="02020609040205080304" pitchFamily="17" charset="-128"/>
              <a:ea typeface="ＭＳ 明朝" panose="02020609040205080304" pitchFamily="17" charset="-128"/>
            </a:rPr>
            <a:t>※</a:t>
          </a:r>
          <a:r>
            <a:rPr kumimoji="1" lang="ja-JP" altLang="en-US" sz="2400" b="1">
              <a:solidFill>
                <a:srgbClr val="FF0000"/>
              </a:solidFill>
              <a:latin typeface="ＭＳ 明朝" panose="02020609040205080304" pitchFamily="17" charset="-128"/>
              <a:ea typeface="ＭＳ 明朝" panose="02020609040205080304" pitchFamily="17" charset="-128"/>
            </a:rPr>
            <a:t>このオブジェクトは削除して入力すること。</a:t>
          </a:r>
          <a:endParaRPr kumimoji="1" lang="en-US" altLang="ja-JP" sz="2400" b="1">
            <a:solidFill>
              <a:srgbClr val="FF0000"/>
            </a:solidFill>
            <a:latin typeface="ＭＳ 明朝" panose="02020609040205080304" pitchFamily="17" charset="-128"/>
            <a:ea typeface="ＭＳ 明朝" panose="02020609040205080304" pitchFamily="17" charset="-128"/>
          </a:endParaRPr>
        </a:p>
        <a:p>
          <a:pPr algn="ctr"/>
          <a:endParaRPr kumimoji="1" lang="ja-JP" altLang="en-US" sz="24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642316</xdr:colOff>
      <xdr:row>6</xdr:row>
      <xdr:rowOff>33095</xdr:rowOff>
    </xdr:from>
    <xdr:to>
      <xdr:col>14</xdr:col>
      <xdr:colOff>250034</xdr:colOff>
      <xdr:row>56</xdr:row>
      <xdr:rowOff>207822</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rot="5400000">
          <a:off x="4445902" y="-1865491"/>
          <a:ext cx="13163363" cy="20354900"/>
        </a:xfrm>
        <a:prstGeom prst="rect">
          <a:avLst/>
        </a:prstGeom>
      </xdr:spPr>
    </xdr:pic>
    <xdr:clientData/>
  </xdr:twoCellAnchor>
  <xdr:twoCellAnchor>
    <xdr:from>
      <xdr:col>4</xdr:col>
      <xdr:colOff>1121114</xdr:colOff>
      <xdr:row>10</xdr:row>
      <xdr:rowOff>210294</xdr:rowOff>
    </xdr:from>
    <xdr:to>
      <xdr:col>14</xdr:col>
      <xdr:colOff>496044</xdr:colOff>
      <xdr:row>26</xdr:row>
      <xdr:rowOff>248767</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11979614" y="2946567"/>
          <a:ext cx="9471430" cy="4194836"/>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b="1">
              <a:latin typeface="Yu Gothic UI" panose="020B0500000000000000" pitchFamily="50" charset="-128"/>
              <a:ea typeface="Yu Gothic UI" panose="020B0500000000000000" pitchFamily="50" charset="-128"/>
            </a:rPr>
            <a:t>・レイアウトは自由ですが、下記事項は必ず作成すること。</a:t>
          </a:r>
          <a:endParaRPr kumimoji="1" lang="en-US" altLang="ja-JP" sz="1800" b="1">
            <a:latin typeface="Yu Gothic UI" panose="020B0500000000000000" pitchFamily="50" charset="-128"/>
            <a:ea typeface="Yu Gothic UI" panose="020B0500000000000000" pitchFamily="50" charset="-128"/>
          </a:endParaRPr>
        </a:p>
        <a:p>
          <a:pPr algn="l"/>
          <a:r>
            <a:rPr kumimoji="1" lang="ja-JP" altLang="en-US" sz="1800" b="1">
              <a:latin typeface="Yu Gothic UI" panose="020B0500000000000000" pitchFamily="50" charset="-128"/>
              <a:ea typeface="Yu Gothic UI" panose="020B0500000000000000" pitchFamily="50" charset="-128"/>
            </a:rPr>
            <a:t>　</a:t>
          </a:r>
          <a:r>
            <a:rPr kumimoji="1" lang="en-US" altLang="ja-JP" sz="1800" b="1">
              <a:latin typeface="Yu Gothic UI" panose="020B0500000000000000" pitchFamily="50" charset="-128"/>
              <a:ea typeface="Yu Gothic UI" panose="020B0500000000000000" pitchFamily="50" charset="-128"/>
            </a:rPr>
            <a:t>【</a:t>
          </a:r>
          <a:r>
            <a:rPr kumimoji="1" lang="ja-JP" altLang="en-US" sz="1800" b="1">
              <a:latin typeface="Yu Gothic UI" panose="020B0500000000000000" pitchFamily="50" charset="-128"/>
              <a:ea typeface="Yu Gothic UI" panose="020B0500000000000000" pitchFamily="50" charset="-128"/>
            </a:rPr>
            <a:t>事業全体を示すシステム概念図</a:t>
          </a:r>
          <a:r>
            <a:rPr kumimoji="1" lang="en-US" altLang="ja-JP" sz="1800" b="1">
              <a:latin typeface="Yu Gothic UI" panose="020B0500000000000000" pitchFamily="50" charset="-128"/>
              <a:ea typeface="Yu Gothic UI" panose="020B0500000000000000" pitchFamily="50" charset="-128"/>
            </a:rPr>
            <a:t>】</a:t>
          </a:r>
        </a:p>
        <a:p>
          <a:pPr algn="l"/>
          <a:r>
            <a:rPr kumimoji="1" lang="ja-JP" altLang="en-US" sz="1800" b="1">
              <a:latin typeface="Yu Gothic UI" panose="020B0500000000000000" pitchFamily="50" charset="-128"/>
              <a:ea typeface="Yu Gothic UI" panose="020B0500000000000000" pitchFamily="50" charset="-128"/>
            </a:rPr>
            <a:t>　 事業全体の概要を示す概念図を作成すること。</a:t>
          </a:r>
          <a:endParaRPr kumimoji="1" lang="en-US" altLang="ja-JP" sz="1800" b="1">
            <a:latin typeface="Yu Gothic UI" panose="020B0500000000000000" pitchFamily="50" charset="-128"/>
            <a:ea typeface="Yu Gothic UI" panose="020B0500000000000000" pitchFamily="50" charset="-128"/>
          </a:endParaRPr>
        </a:p>
        <a:p>
          <a:pPr algn="l"/>
          <a:r>
            <a:rPr kumimoji="1" lang="ja-JP" altLang="en-US" sz="1800" b="1">
              <a:latin typeface="Yu Gothic UI" panose="020B0500000000000000" pitchFamily="50" charset="-128"/>
              <a:ea typeface="Yu Gothic UI" panose="020B0500000000000000" pitchFamily="50" charset="-128"/>
            </a:rPr>
            <a:t>　</a:t>
          </a:r>
          <a:r>
            <a:rPr kumimoji="1" lang="en-US" altLang="ja-JP" sz="1800" b="1">
              <a:latin typeface="Yu Gothic UI" panose="020B0500000000000000" pitchFamily="50" charset="-128"/>
              <a:ea typeface="Yu Gothic UI" panose="020B0500000000000000" pitchFamily="50" charset="-128"/>
            </a:rPr>
            <a:t>【</a:t>
          </a:r>
          <a:r>
            <a:rPr kumimoji="1" lang="ja-JP" altLang="en-US" sz="1800" b="1">
              <a:latin typeface="Yu Gothic UI" panose="020B0500000000000000" pitchFamily="50" charset="-128"/>
              <a:ea typeface="Yu Gothic UI" panose="020B0500000000000000" pitchFamily="50" charset="-128"/>
            </a:rPr>
            <a:t>外観写真、または外観パース</a:t>
          </a:r>
          <a:r>
            <a:rPr kumimoji="1" lang="en-US" altLang="ja-JP" sz="1800" b="1">
              <a:latin typeface="Yu Gothic UI" panose="020B0500000000000000" pitchFamily="50" charset="-128"/>
              <a:ea typeface="Yu Gothic UI" panose="020B0500000000000000" pitchFamily="50" charset="-128"/>
            </a:rPr>
            <a:t>】</a:t>
          </a:r>
        </a:p>
        <a:p>
          <a:pPr algn="l"/>
          <a:r>
            <a:rPr kumimoji="1" lang="ja-JP" altLang="en-US" sz="1800" b="1">
              <a:latin typeface="Yu Gothic UI" panose="020B0500000000000000" pitchFamily="50" charset="-128"/>
              <a:ea typeface="Yu Gothic UI" panose="020B0500000000000000" pitchFamily="50" charset="-128"/>
            </a:rPr>
            <a:t>　 外観写真、または外観パースを添付すること。</a:t>
          </a:r>
          <a:endParaRPr kumimoji="1" lang="en-US" altLang="ja-JP" sz="1800" b="1">
            <a:latin typeface="Yu Gothic UI" panose="020B0500000000000000" pitchFamily="50" charset="-128"/>
            <a:ea typeface="Yu Gothic UI" panose="020B0500000000000000" pitchFamily="50" charset="-128"/>
          </a:endParaRPr>
        </a:p>
        <a:p>
          <a:pPr algn="l"/>
          <a:endParaRPr kumimoji="1" lang="en-US" altLang="ja-JP" sz="1800" b="1">
            <a:latin typeface="Yu Gothic UI" panose="020B0500000000000000" pitchFamily="50" charset="-128"/>
            <a:ea typeface="Yu Gothic UI" panose="020B0500000000000000" pitchFamily="50" charset="-128"/>
          </a:endParaRPr>
        </a:p>
        <a:p>
          <a:pPr algn="l"/>
          <a:r>
            <a:rPr kumimoji="1" lang="en-US" altLang="ja-JP" sz="1800" b="1">
              <a:latin typeface="Yu Gothic UI" panose="020B0500000000000000" pitchFamily="50" charset="-128"/>
              <a:ea typeface="Yu Gothic UI" panose="020B0500000000000000" pitchFamily="50" charset="-128"/>
            </a:rPr>
            <a:t>※</a:t>
          </a:r>
          <a:r>
            <a:rPr kumimoji="1" lang="ja-JP" altLang="en-US" sz="1800" b="1">
              <a:latin typeface="Yu Gothic UI" panose="020B0500000000000000" pitchFamily="50" charset="-128"/>
              <a:ea typeface="Yu Gothic UI" panose="020B0500000000000000" pitchFamily="50" charset="-128"/>
            </a:rPr>
            <a:t>作成例は事例であり、補助対象の可否を示すものではないので注意すること。</a:t>
          </a:r>
          <a:endParaRPr kumimoji="1" lang="en-US" altLang="ja-JP" sz="1800" b="1">
            <a:latin typeface="Yu Gothic UI" panose="020B0500000000000000" pitchFamily="50" charset="-128"/>
            <a:ea typeface="Yu Gothic UI" panose="020B0500000000000000" pitchFamily="50" charset="-128"/>
          </a:endParaRPr>
        </a:p>
        <a:p>
          <a:pPr algn="l"/>
          <a:r>
            <a:rPr kumimoji="1" lang="en-US" altLang="ja-JP" sz="1800" b="1">
              <a:latin typeface="Yu Gothic UI" panose="020B0500000000000000" pitchFamily="50" charset="-128"/>
              <a:ea typeface="Yu Gothic UI" panose="020B0500000000000000" pitchFamily="50" charset="-128"/>
            </a:rPr>
            <a:t>※</a:t>
          </a:r>
          <a:r>
            <a:rPr kumimoji="1" lang="ja-JP" altLang="en-US" sz="1800" b="1">
              <a:latin typeface="Yu Gothic UI" panose="020B0500000000000000" pitchFamily="50" charset="-128"/>
              <a:ea typeface="Yu Gothic UI" panose="020B0500000000000000" pitchFamily="50" charset="-128"/>
            </a:rPr>
            <a:t>補助対象設備は赤でマーキングしてください。複数年度の場合は、</a:t>
          </a:r>
          <a:endParaRPr kumimoji="1" lang="en-US" altLang="ja-JP" sz="1800" b="1">
            <a:latin typeface="Yu Gothic UI" panose="020B0500000000000000" pitchFamily="50" charset="-128"/>
            <a:ea typeface="Yu Gothic UI" panose="020B0500000000000000" pitchFamily="50" charset="-128"/>
          </a:endParaRPr>
        </a:p>
        <a:p>
          <a:pPr algn="l"/>
          <a:r>
            <a:rPr kumimoji="1" lang="ja-JP" altLang="en-US" sz="1800" b="1">
              <a:latin typeface="Yu Gothic UI" panose="020B0500000000000000" pitchFamily="50" charset="-128"/>
              <a:ea typeface="Yu Gothic UI" panose="020B0500000000000000" pitchFamily="50" charset="-128"/>
            </a:rPr>
            <a:t>　１年目：赤、２年目：青、３年目：緑、４年目：オレンジ</a:t>
          </a:r>
          <a:r>
            <a:rPr kumimoji="1" lang="ja-JP" altLang="ja-JP" sz="1800" b="1">
              <a:solidFill>
                <a:schemeClr val="lt1"/>
              </a:solidFill>
              <a:effectLst/>
              <a:latin typeface="+mn-lt"/>
              <a:ea typeface="+mn-ea"/>
              <a:cs typeface="+mn-cs"/>
            </a:rPr>
            <a:t>、</a:t>
          </a:r>
          <a:r>
            <a:rPr kumimoji="1" lang="ja-JP" altLang="en-US" sz="1800" b="1">
              <a:solidFill>
                <a:schemeClr val="lt1"/>
              </a:solidFill>
              <a:effectLst/>
              <a:latin typeface="+mn-lt"/>
              <a:ea typeface="+mn-ea"/>
              <a:cs typeface="+mn-cs"/>
            </a:rPr>
            <a:t>５</a:t>
          </a:r>
          <a:r>
            <a:rPr kumimoji="1" lang="ja-JP" altLang="ja-JP" sz="1800" b="1">
              <a:solidFill>
                <a:schemeClr val="lt1"/>
              </a:solidFill>
              <a:effectLst/>
              <a:latin typeface="+mn-lt"/>
              <a:ea typeface="+mn-ea"/>
              <a:cs typeface="+mn-cs"/>
            </a:rPr>
            <a:t>年目：</a:t>
          </a:r>
          <a:r>
            <a:rPr kumimoji="1" lang="ja-JP" altLang="en-US" sz="1800" b="1">
              <a:solidFill>
                <a:schemeClr val="lt1"/>
              </a:solidFill>
              <a:effectLst/>
              <a:latin typeface="+mn-lt"/>
              <a:ea typeface="+mn-ea"/>
              <a:cs typeface="+mn-cs"/>
            </a:rPr>
            <a:t>紫</a:t>
          </a:r>
          <a:r>
            <a:rPr kumimoji="1" lang="ja-JP" altLang="en-US" sz="1800" b="1">
              <a:latin typeface="Yu Gothic UI" panose="020B0500000000000000" pitchFamily="50" charset="-128"/>
              <a:ea typeface="Yu Gothic UI" panose="020B0500000000000000" pitchFamily="50" charset="-128"/>
            </a:rPr>
            <a:t>　でマーキングすること。</a:t>
          </a:r>
        </a:p>
      </xdr:txBody>
    </xdr:sp>
    <xdr:clientData/>
  </xdr:twoCellAnchor>
  <xdr:twoCellAnchor>
    <xdr:from>
      <xdr:col>2</xdr:col>
      <xdr:colOff>4260274</xdr:colOff>
      <xdr:row>32</xdr:row>
      <xdr:rowOff>190498</xdr:rowOff>
    </xdr:from>
    <xdr:to>
      <xdr:col>6</xdr:col>
      <xdr:colOff>396704</xdr:colOff>
      <xdr:row>41</xdr:row>
      <xdr:rowOff>228971</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6338456" y="8641771"/>
          <a:ext cx="9471430" cy="2376427"/>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1"/>
        <a:lstStyle/>
        <a:p>
          <a:pPr algn="l"/>
          <a:r>
            <a:rPr kumimoji="1" lang="en-US" altLang="ja-JP" sz="3200" b="1">
              <a:latin typeface="Yu Gothic UI" panose="020B0500000000000000" pitchFamily="50" charset="-128"/>
              <a:ea typeface="Yu Gothic UI" panose="020B0500000000000000" pitchFamily="50" charset="-128"/>
            </a:rPr>
            <a:t>(</a:t>
          </a:r>
          <a:r>
            <a:rPr kumimoji="1" lang="ja-JP" altLang="en-US" sz="3200" b="1">
              <a:latin typeface="Yu Gothic UI" panose="020B0500000000000000" pitchFamily="50" charset="-128"/>
              <a:ea typeface="Yu Gothic UI" panose="020B0500000000000000" pitchFamily="50" charset="-128"/>
            </a:rPr>
            <a:t>注</a:t>
          </a:r>
          <a:r>
            <a:rPr kumimoji="1" lang="en-US" altLang="ja-JP" sz="3200" b="1">
              <a:latin typeface="Yu Gothic UI" panose="020B0500000000000000" pitchFamily="50" charset="-128"/>
              <a:ea typeface="Yu Gothic UI" panose="020B0500000000000000" pitchFamily="50" charset="-128"/>
            </a:rPr>
            <a:t>)</a:t>
          </a:r>
        </a:p>
        <a:p>
          <a:pPr algn="l"/>
          <a:r>
            <a:rPr kumimoji="1" lang="ja-JP" altLang="en-US" sz="3200" b="1">
              <a:latin typeface="Yu Gothic UI" panose="020B0500000000000000" pitchFamily="50" charset="-128"/>
              <a:ea typeface="Yu Gothic UI" panose="020B0500000000000000" pitchFamily="50" charset="-128"/>
            </a:rPr>
            <a:t>作成した図を貼り付けする際は、この図を削除すること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60</xdr:col>
      <xdr:colOff>0</xdr:colOff>
      <xdr:row>15</xdr:row>
      <xdr:rowOff>0</xdr:rowOff>
    </xdr:from>
    <xdr:to>
      <xdr:col>66</xdr:col>
      <xdr:colOff>295063</xdr:colOff>
      <xdr:row>28</xdr:row>
      <xdr:rowOff>1</xdr:rowOff>
    </xdr:to>
    <xdr:grpSp>
      <xdr:nvGrpSpPr>
        <xdr:cNvPr id="8" name="グループ化 7">
          <a:extLst>
            <a:ext uri="{FF2B5EF4-FFF2-40B4-BE49-F238E27FC236}">
              <a16:creationId xmlns:a16="http://schemas.microsoft.com/office/drawing/2014/main" id="{00000000-0008-0000-0C00-000008000000}"/>
            </a:ext>
          </a:extLst>
        </xdr:cNvPr>
        <xdr:cNvGrpSpPr/>
      </xdr:nvGrpSpPr>
      <xdr:grpSpPr>
        <a:xfrm>
          <a:off x="56823429" y="4109357"/>
          <a:ext cx="4377205" cy="3891644"/>
          <a:chOff x="11138646" y="46403559"/>
          <a:chExt cx="3608295" cy="1020329"/>
        </a:xfrm>
      </xdr:grpSpPr>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11586882" y="46403559"/>
            <a:ext cx="3160059" cy="1020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rPr>
              <a:t>注）　小計・合計・集計欄の</a:t>
            </a:r>
          </a:p>
          <a:p>
            <a:r>
              <a:rPr kumimoji="1" lang="ja-JP" altLang="en-US" sz="1400" b="1">
                <a:solidFill>
                  <a:srgbClr val="FF0000"/>
                </a:solidFill>
              </a:rPr>
              <a:t>　　　数式に影響が出るため</a:t>
            </a:r>
          </a:p>
          <a:p>
            <a:r>
              <a:rPr kumimoji="1" lang="ja-JP" altLang="en-US" sz="1400" b="1">
                <a:solidFill>
                  <a:srgbClr val="FF0000"/>
                </a:solidFill>
              </a:rPr>
              <a:t>　　　行を追加する場合には、</a:t>
            </a:r>
          </a:p>
          <a:p>
            <a:r>
              <a:rPr kumimoji="1" lang="ja-JP" altLang="en-US" sz="1400" b="1">
                <a:solidFill>
                  <a:srgbClr val="FF0000"/>
                </a:solidFill>
              </a:rPr>
              <a:t>　　　項目の先頭や最後ではなく、</a:t>
            </a:r>
          </a:p>
          <a:p>
            <a:r>
              <a:rPr kumimoji="1" lang="ja-JP" altLang="en-US" sz="1400" b="1">
                <a:solidFill>
                  <a:srgbClr val="FF0000"/>
                </a:solidFill>
              </a:rPr>
              <a:t>　　　中程で行の追加をすること</a:t>
            </a:r>
          </a:p>
        </xdr:txBody>
      </xdr:sp>
      <xdr:sp macro="" textlink="">
        <xdr:nvSpPr>
          <xdr:cNvPr id="10" name="右中かっこ 9">
            <a:extLst>
              <a:ext uri="{FF2B5EF4-FFF2-40B4-BE49-F238E27FC236}">
                <a16:creationId xmlns:a16="http://schemas.microsoft.com/office/drawing/2014/main" id="{00000000-0008-0000-0C00-00000A000000}"/>
              </a:ext>
            </a:extLst>
          </xdr:cNvPr>
          <xdr:cNvSpPr/>
        </xdr:nvSpPr>
        <xdr:spPr>
          <a:xfrm>
            <a:off x="11138646" y="46429667"/>
            <a:ext cx="392205" cy="548280"/>
          </a:xfrm>
          <a:prstGeom prst="rightBrace">
            <a:avLst>
              <a:gd name="adj1" fmla="val 19177"/>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95249</xdr:colOff>
      <xdr:row>3</xdr:row>
      <xdr:rowOff>136072</xdr:rowOff>
    </xdr:from>
    <xdr:to>
      <xdr:col>34</xdr:col>
      <xdr:colOff>281667</xdr:colOff>
      <xdr:row>38</xdr:row>
      <xdr:rowOff>212272</xdr:rowOff>
    </xdr:to>
    <xdr:pic>
      <xdr:nvPicPr>
        <xdr:cNvPr id="149" name="図 148">
          <a:extLst>
            <a:ext uri="{FF2B5EF4-FFF2-40B4-BE49-F238E27FC236}">
              <a16:creationId xmlns:a16="http://schemas.microsoft.com/office/drawing/2014/main" id="{00000000-0008-0000-14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 y="843643"/>
          <a:ext cx="22842311" cy="960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96123</xdr:colOff>
      <xdr:row>12</xdr:row>
      <xdr:rowOff>216629</xdr:rowOff>
    </xdr:from>
    <xdr:to>
      <xdr:col>32</xdr:col>
      <xdr:colOff>28595</xdr:colOff>
      <xdr:row>18</xdr:row>
      <xdr:rowOff>108858</xdr:rowOff>
    </xdr:to>
    <xdr:sp macro="" textlink="">
      <xdr:nvSpPr>
        <xdr:cNvPr id="20" name="正方形/長方形 19">
          <a:extLst>
            <a:ext uri="{FF2B5EF4-FFF2-40B4-BE49-F238E27FC236}">
              <a16:creationId xmlns:a16="http://schemas.microsoft.com/office/drawing/2014/main" id="{00000000-0008-0000-1400-000014000000}"/>
            </a:ext>
          </a:extLst>
        </xdr:cNvPr>
        <xdr:cNvSpPr/>
      </xdr:nvSpPr>
      <xdr:spPr>
        <a:xfrm>
          <a:off x="11185944" y="3373486"/>
          <a:ext cx="10137830" cy="1525086"/>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◎実施計画書内「４．事業予定」に項目のある予定日を工程表内にも明示すること。</a:t>
          </a:r>
          <a:endParaRPr kumimoji="1" lang="en-US" altLang="ja-JP"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・複数年度事業の場合、すべての年度の予定しているスケジュールを明示すること。</a:t>
          </a:r>
          <a:endParaRPr kumimoji="1" lang="en-US" altLang="ja-JP"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・事業工程をプロットすること。</a:t>
          </a:r>
          <a:endParaRPr kumimoji="1" lang="en-US" altLang="ja-JP"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ADE49-F843-4E04-B92E-0D84B9B5F08C}">
  <sheetPr codeName="Sheet1">
    <pageSetUpPr autoPageBreaks="0"/>
  </sheetPr>
  <dimension ref="A2:M269"/>
  <sheetViews>
    <sheetView showGridLines="0" tabSelected="1" view="pageBreakPreview" zoomScale="70" zoomScaleNormal="55" zoomScaleSheetLayoutView="70" workbookViewId="0">
      <selection activeCell="F11" sqref="F11:G11"/>
    </sheetView>
  </sheetViews>
  <sheetFormatPr defaultColWidth="9" defaultRowHeight="20.25" outlineLevelCol="1"/>
  <cols>
    <col min="1" max="2" width="2.625" style="222" customWidth="1"/>
    <col min="3" max="3" width="12.625" style="222" customWidth="1"/>
    <col min="4" max="4" width="10.625" style="222" customWidth="1"/>
    <col min="5" max="5" width="30.625" style="222" customWidth="1"/>
    <col min="6" max="6" width="19.875" style="266" customWidth="1"/>
    <col min="7" max="7" width="15.625" style="222" customWidth="1"/>
    <col min="8" max="8" width="25.625" style="222" customWidth="1" outlineLevel="1"/>
    <col min="9" max="9" width="1.625" style="222" customWidth="1"/>
    <col min="10" max="10" width="116.25" style="222" customWidth="1"/>
    <col min="11" max="16384" width="9" style="222"/>
  </cols>
  <sheetData>
    <row r="2" spans="2:11" ht="25.5" customHeight="1">
      <c r="B2" s="219"/>
      <c r="C2" s="220" t="s">
        <v>562</v>
      </c>
      <c r="D2" s="220"/>
      <c r="E2" s="220"/>
      <c r="F2" s="220"/>
      <c r="G2" s="220"/>
      <c r="H2" s="221"/>
      <c r="I2" s="221"/>
      <c r="J2" s="221"/>
      <c r="K2" s="221"/>
    </row>
    <row r="3" spans="2:11">
      <c r="B3" s="396" t="s">
        <v>341</v>
      </c>
      <c r="C3" s="396"/>
      <c r="D3" s="396"/>
      <c r="E3" s="396"/>
      <c r="F3" s="396"/>
      <c r="G3" s="396"/>
      <c r="H3" s="396"/>
      <c r="I3" s="396"/>
      <c r="J3" s="396"/>
      <c r="K3" s="396"/>
    </row>
    <row r="4" spans="2:11">
      <c r="B4" s="396" t="s">
        <v>220</v>
      </c>
      <c r="C4" s="396"/>
      <c r="D4" s="396"/>
      <c r="E4" s="396"/>
      <c r="F4" s="396"/>
      <c r="G4" s="396"/>
      <c r="H4" s="396"/>
      <c r="I4" s="396"/>
      <c r="J4" s="396"/>
      <c r="K4" s="396"/>
    </row>
    <row r="5" spans="2:11">
      <c r="B5" s="222" t="s">
        <v>536</v>
      </c>
      <c r="F5" s="222"/>
      <c r="G5" s="223"/>
      <c r="H5" s="224"/>
    </row>
    <row r="6" spans="2:11">
      <c r="B6" s="225" t="s">
        <v>213</v>
      </c>
      <c r="C6" s="225"/>
      <c r="D6" s="225"/>
      <c r="E6" s="225"/>
      <c r="F6" s="225"/>
      <c r="G6" s="223"/>
      <c r="H6" s="224"/>
      <c r="I6" s="225"/>
      <c r="J6" s="225"/>
      <c r="K6" s="225"/>
    </row>
    <row r="7" spans="2:11">
      <c r="F7" s="222"/>
      <c r="G7" s="223"/>
      <c r="H7" s="224"/>
    </row>
    <row r="8" spans="2:11">
      <c r="B8" s="396" t="s">
        <v>221</v>
      </c>
      <c r="C8" s="396"/>
      <c r="D8" s="396"/>
      <c r="E8" s="396"/>
      <c r="F8" s="396"/>
      <c r="G8" s="223"/>
      <c r="H8" s="224"/>
      <c r="I8" s="396"/>
      <c r="J8" s="396"/>
      <c r="K8" s="396"/>
    </row>
    <row r="9" spans="2:11">
      <c r="B9" s="396" t="s">
        <v>222</v>
      </c>
      <c r="C9" s="396"/>
      <c r="D9" s="396"/>
      <c r="E9" s="396"/>
      <c r="F9" s="396"/>
      <c r="G9" s="223"/>
      <c r="H9" s="224"/>
      <c r="I9" s="396"/>
      <c r="J9" s="396"/>
      <c r="K9" s="396"/>
    </row>
    <row r="10" spans="2:11">
      <c r="C10" s="809" t="s">
        <v>215</v>
      </c>
      <c r="D10" s="888"/>
      <c r="E10" s="888"/>
      <c r="F10" s="888"/>
      <c r="G10" s="888"/>
      <c r="H10" s="888"/>
      <c r="I10" s="226"/>
      <c r="J10" s="227" t="s">
        <v>249</v>
      </c>
    </row>
    <row r="11" spans="2:11" ht="40.5">
      <c r="B11" s="228"/>
      <c r="C11" s="812" t="s">
        <v>0</v>
      </c>
      <c r="D11" s="783" t="s">
        <v>1</v>
      </c>
      <c r="E11" s="784"/>
      <c r="F11" s="881" t="s">
        <v>573</v>
      </c>
      <c r="G11" s="882"/>
      <c r="H11" s="229" t="s">
        <v>849</v>
      </c>
      <c r="J11" s="230" t="s">
        <v>405</v>
      </c>
    </row>
    <row r="12" spans="2:11" ht="25.5">
      <c r="B12" s="231"/>
      <c r="C12" s="812"/>
      <c r="D12" s="783" t="s">
        <v>423</v>
      </c>
      <c r="E12" s="784"/>
      <c r="F12" s="911"/>
      <c r="G12" s="912"/>
      <c r="H12" s="233" t="s">
        <v>378</v>
      </c>
      <c r="J12" s="230" t="s">
        <v>424</v>
      </c>
      <c r="K12" s="232"/>
    </row>
    <row r="13" spans="2:11" ht="25.5">
      <c r="C13" s="812"/>
      <c r="D13" s="773" t="s">
        <v>2</v>
      </c>
      <c r="E13" s="774"/>
      <c r="F13" s="889"/>
      <c r="G13" s="890"/>
      <c r="H13" s="233" t="s">
        <v>378</v>
      </c>
      <c r="J13" s="234" t="s">
        <v>406</v>
      </c>
      <c r="K13" s="232"/>
    </row>
    <row r="14" spans="2:11" ht="25.5">
      <c r="C14" s="812"/>
      <c r="D14" s="773" t="s">
        <v>214</v>
      </c>
      <c r="E14" s="774"/>
      <c r="F14" s="891" t="s">
        <v>603</v>
      </c>
      <c r="G14" s="892" t="s">
        <v>3</v>
      </c>
      <c r="H14" s="233" t="s">
        <v>231</v>
      </c>
      <c r="J14" s="454" t="s">
        <v>808</v>
      </c>
      <c r="K14" s="232"/>
    </row>
    <row r="15" spans="2:11" ht="25.5">
      <c r="C15" s="812"/>
      <c r="D15" s="901" t="s">
        <v>375</v>
      </c>
      <c r="E15" s="236" t="s">
        <v>4</v>
      </c>
      <c r="F15" s="893" t="s">
        <v>603</v>
      </c>
      <c r="G15" s="894"/>
      <c r="H15" s="237" t="s">
        <v>231</v>
      </c>
      <c r="J15" s="454" t="s">
        <v>906</v>
      </c>
      <c r="K15" s="232"/>
    </row>
    <row r="16" spans="2:11" ht="25.5">
      <c r="C16" s="812"/>
      <c r="D16" s="902"/>
      <c r="E16" s="403" t="s">
        <v>5</v>
      </c>
      <c r="F16" s="895" t="s">
        <v>603</v>
      </c>
      <c r="G16" s="896"/>
      <c r="H16" s="404" t="s">
        <v>231</v>
      </c>
      <c r="J16" s="454" t="s">
        <v>607</v>
      </c>
      <c r="K16" s="232"/>
    </row>
    <row r="17" spans="3:11" ht="25.5">
      <c r="C17" s="812"/>
      <c r="D17" s="899" t="s">
        <v>526</v>
      </c>
      <c r="E17" s="900"/>
      <c r="F17" s="897" t="s">
        <v>603</v>
      </c>
      <c r="G17" s="898"/>
      <c r="H17" s="402" t="s">
        <v>231</v>
      </c>
      <c r="J17" s="238" t="s">
        <v>807</v>
      </c>
      <c r="K17" s="232"/>
    </row>
    <row r="18" spans="3:11" ht="25.5">
      <c r="C18" s="812"/>
      <c r="D18" s="773" t="s">
        <v>6</v>
      </c>
      <c r="E18" s="774"/>
      <c r="F18" s="897" t="s">
        <v>604</v>
      </c>
      <c r="G18" s="898"/>
      <c r="H18" s="233" t="s">
        <v>231</v>
      </c>
      <c r="J18" s="234" t="s">
        <v>608</v>
      </c>
      <c r="K18" s="232"/>
    </row>
    <row r="19" spans="3:11" ht="25.5">
      <c r="C19" s="812"/>
      <c r="D19" s="796" t="s">
        <v>600</v>
      </c>
      <c r="E19" s="797"/>
      <c r="F19" s="897" t="s">
        <v>603</v>
      </c>
      <c r="G19" s="898"/>
      <c r="H19" s="233" t="s">
        <v>231</v>
      </c>
      <c r="J19" s="454" t="s">
        <v>846</v>
      </c>
      <c r="K19" s="232"/>
    </row>
    <row r="20" spans="3:11" ht="25.5">
      <c r="C20" s="812"/>
      <c r="D20" s="796" t="s">
        <v>601</v>
      </c>
      <c r="E20" s="797"/>
      <c r="F20" s="897" t="s">
        <v>603</v>
      </c>
      <c r="G20" s="898"/>
      <c r="H20" s="402" t="s">
        <v>231</v>
      </c>
      <c r="J20" s="454" t="s">
        <v>605</v>
      </c>
      <c r="K20" s="232"/>
    </row>
    <row r="21" spans="3:11" ht="25.5">
      <c r="C21" s="812"/>
      <c r="D21" s="796" t="s">
        <v>602</v>
      </c>
      <c r="E21" s="797"/>
      <c r="F21" s="897" t="s">
        <v>603</v>
      </c>
      <c r="G21" s="898"/>
      <c r="H21" s="233" t="s">
        <v>231</v>
      </c>
      <c r="J21" s="454" t="s">
        <v>606</v>
      </c>
      <c r="K21" s="232"/>
    </row>
    <row r="22" spans="3:11" ht="39.950000000000003" customHeight="1">
      <c r="C22" s="812"/>
      <c r="D22" s="906" t="s">
        <v>609</v>
      </c>
      <c r="E22" s="907"/>
      <c r="F22" s="891" t="s">
        <v>603</v>
      </c>
      <c r="G22" s="892"/>
      <c r="H22" s="233" t="s">
        <v>231</v>
      </c>
      <c r="J22" s="235" t="s">
        <v>612</v>
      </c>
      <c r="K22" s="232"/>
    </row>
    <row r="23" spans="3:11" ht="25.5">
      <c r="C23" s="812"/>
      <c r="D23" s="803" t="s">
        <v>610</v>
      </c>
      <c r="E23" s="804"/>
      <c r="F23" s="891" t="s">
        <v>603</v>
      </c>
      <c r="G23" s="892"/>
      <c r="H23" s="233" t="s">
        <v>231</v>
      </c>
      <c r="J23" s="234" t="s">
        <v>611</v>
      </c>
      <c r="K23" s="232"/>
    </row>
    <row r="24" spans="3:11" s="239" customFormat="1" ht="17.25">
      <c r="F24" s="908" t="s">
        <v>244</v>
      </c>
      <c r="G24" s="908"/>
      <c r="H24" s="871"/>
    </row>
    <row r="25" spans="3:11">
      <c r="C25" s="240" t="s">
        <v>216</v>
      </c>
      <c r="D25" s="241"/>
      <c r="E25" s="241"/>
      <c r="F25" s="242"/>
      <c r="G25" s="909"/>
      <c r="H25" s="909"/>
      <c r="I25" s="226"/>
      <c r="J25" s="227" t="s">
        <v>249</v>
      </c>
    </row>
    <row r="26" spans="3:11" ht="25.5">
      <c r="C26" s="812" t="s">
        <v>7</v>
      </c>
      <c r="D26" s="783" t="s">
        <v>376</v>
      </c>
      <c r="E26" s="784"/>
      <c r="F26" s="462">
        <v>2</v>
      </c>
      <c r="G26" s="461"/>
      <c r="H26" s="16"/>
      <c r="I26" s="226"/>
      <c r="J26" s="243" t="s">
        <v>377</v>
      </c>
      <c r="K26" s="232"/>
    </row>
    <row r="27" spans="3:11" ht="25.5">
      <c r="C27" s="812"/>
      <c r="D27" s="783" t="s">
        <v>8</v>
      </c>
      <c r="E27" s="784"/>
      <c r="F27" s="903" t="s">
        <v>409</v>
      </c>
      <c r="G27" s="904"/>
      <c r="H27" s="905"/>
      <c r="J27" s="244" t="s">
        <v>9</v>
      </c>
      <c r="K27" s="232"/>
    </row>
    <row r="28" spans="3:11" ht="25.5">
      <c r="C28" s="812"/>
      <c r="D28" s="773" t="s">
        <v>10</v>
      </c>
      <c r="E28" s="774"/>
      <c r="F28" s="903" t="s">
        <v>410</v>
      </c>
      <c r="G28" s="904"/>
      <c r="H28" s="905"/>
      <c r="J28" s="234" t="s">
        <v>11</v>
      </c>
      <c r="K28" s="232"/>
    </row>
    <row r="29" spans="3:11" ht="25.5">
      <c r="C29" s="812"/>
      <c r="D29" s="856" t="s">
        <v>23</v>
      </c>
      <c r="E29" s="245" t="s">
        <v>12</v>
      </c>
      <c r="F29" s="838" t="s">
        <v>342</v>
      </c>
      <c r="G29" s="839"/>
      <c r="H29" s="840"/>
      <c r="J29" s="234" t="s">
        <v>613</v>
      </c>
      <c r="K29" s="232"/>
    </row>
    <row r="30" spans="3:11" ht="25.5">
      <c r="C30" s="812"/>
      <c r="D30" s="856"/>
      <c r="E30" s="245" t="s">
        <v>13</v>
      </c>
      <c r="F30" s="841" t="s">
        <v>343</v>
      </c>
      <c r="G30" s="842"/>
      <c r="H30" s="843"/>
      <c r="J30" s="234" t="s">
        <v>523</v>
      </c>
      <c r="K30" s="232"/>
    </row>
    <row r="31" spans="3:11" ht="25.5">
      <c r="C31" s="812"/>
      <c r="D31" s="856"/>
      <c r="E31" s="245" t="s">
        <v>227</v>
      </c>
      <c r="F31" s="800" t="s">
        <v>344</v>
      </c>
      <c r="G31" s="801"/>
      <c r="H31" s="802"/>
      <c r="J31" s="234" t="s">
        <v>566</v>
      </c>
      <c r="K31" s="232"/>
    </row>
    <row r="32" spans="3:11" ht="25.5">
      <c r="C32" s="812"/>
      <c r="D32" s="773" t="s">
        <v>170</v>
      </c>
      <c r="E32" s="774"/>
      <c r="F32" s="864"/>
      <c r="G32" s="865"/>
      <c r="H32" s="866"/>
      <c r="J32" s="246" t="s">
        <v>14</v>
      </c>
      <c r="K32" s="232"/>
    </row>
    <row r="33" spans="1:11" ht="25.5">
      <c r="C33" s="812"/>
      <c r="D33" s="856" t="s">
        <v>15</v>
      </c>
      <c r="E33" s="245" t="s">
        <v>16</v>
      </c>
      <c r="F33" s="805" t="s">
        <v>345</v>
      </c>
      <c r="G33" s="806"/>
      <c r="H33" s="807"/>
      <c r="J33" s="234" t="s">
        <v>415</v>
      </c>
      <c r="K33" s="232"/>
    </row>
    <row r="34" spans="1:11" ht="39" customHeight="1">
      <c r="C34" s="812"/>
      <c r="D34" s="856"/>
      <c r="E34" s="245" t="s">
        <v>226</v>
      </c>
      <c r="F34" s="841" t="s">
        <v>522</v>
      </c>
      <c r="G34" s="842"/>
      <c r="H34" s="843"/>
      <c r="J34" s="234" t="s">
        <v>240</v>
      </c>
      <c r="K34" s="232"/>
    </row>
    <row r="35" spans="1:11" ht="25.5">
      <c r="C35" s="812"/>
      <c r="D35" s="856"/>
      <c r="E35" s="245" t="s">
        <v>17</v>
      </c>
      <c r="F35" s="878" t="s">
        <v>346</v>
      </c>
      <c r="G35" s="879"/>
      <c r="H35" s="880"/>
      <c r="J35" s="234" t="s">
        <v>18</v>
      </c>
      <c r="K35" s="232"/>
    </row>
    <row r="36" spans="1:11" ht="25.5">
      <c r="C36" s="812"/>
      <c r="D36" s="773" t="s">
        <v>19</v>
      </c>
      <c r="E36" s="774"/>
      <c r="F36" s="881"/>
      <c r="G36" s="882"/>
      <c r="H36" s="883"/>
      <c r="J36" s="234" t="s">
        <v>20</v>
      </c>
      <c r="K36" s="232"/>
    </row>
    <row r="37" spans="1:11" ht="25.5">
      <c r="C37" s="812"/>
      <c r="D37" s="803" t="s">
        <v>223</v>
      </c>
      <c r="E37" s="804"/>
      <c r="F37" s="884" t="s">
        <v>414</v>
      </c>
      <c r="G37" s="885"/>
      <c r="H37" s="886"/>
      <c r="J37" s="234" t="s">
        <v>21</v>
      </c>
      <c r="K37" s="232"/>
    </row>
    <row r="38" spans="1:11" ht="25.5" hidden="1">
      <c r="A38" s="232"/>
      <c r="B38" s="887"/>
      <c r="C38" s="887"/>
      <c r="D38" s="887"/>
      <c r="E38" s="887"/>
      <c r="F38" s="887"/>
      <c r="G38" s="887"/>
      <c r="H38" s="887"/>
    </row>
    <row r="39" spans="1:11" ht="25.5" hidden="1">
      <c r="C39" s="812" t="s">
        <v>22</v>
      </c>
      <c r="D39" s="783" t="s">
        <v>8</v>
      </c>
      <c r="E39" s="784"/>
      <c r="F39" s="903"/>
      <c r="G39" s="904"/>
      <c r="H39" s="905"/>
      <c r="J39" s="244" t="s">
        <v>420</v>
      </c>
      <c r="K39" s="232"/>
    </row>
    <row r="40" spans="1:11" ht="25.5" hidden="1">
      <c r="C40" s="812"/>
      <c r="D40" s="773" t="s">
        <v>10</v>
      </c>
      <c r="E40" s="774"/>
      <c r="F40" s="903"/>
      <c r="G40" s="904"/>
      <c r="H40" s="905"/>
      <c r="J40" s="234" t="s">
        <v>11</v>
      </c>
      <c r="K40" s="232"/>
    </row>
    <row r="41" spans="1:11" ht="25.5" hidden="1">
      <c r="C41" s="812"/>
      <c r="D41" s="856" t="s">
        <v>23</v>
      </c>
      <c r="E41" s="245" t="s">
        <v>12</v>
      </c>
      <c r="F41" s="838"/>
      <c r="G41" s="839"/>
      <c r="H41" s="840"/>
      <c r="J41" s="234" t="s">
        <v>613</v>
      </c>
      <c r="K41" s="232"/>
    </row>
    <row r="42" spans="1:11" ht="25.5" hidden="1">
      <c r="C42" s="812"/>
      <c r="D42" s="856"/>
      <c r="E42" s="245" t="s">
        <v>13</v>
      </c>
      <c r="F42" s="841"/>
      <c r="G42" s="842"/>
      <c r="H42" s="843"/>
      <c r="J42" s="234" t="s">
        <v>523</v>
      </c>
      <c r="K42" s="232"/>
    </row>
    <row r="43" spans="1:11" ht="25.5" hidden="1">
      <c r="C43" s="812"/>
      <c r="D43" s="856"/>
      <c r="E43" s="245" t="s">
        <v>227</v>
      </c>
      <c r="F43" s="800"/>
      <c r="G43" s="801"/>
      <c r="H43" s="802"/>
      <c r="J43" s="234" t="s">
        <v>566</v>
      </c>
      <c r="K43" s="232"/>
    </row>
    <row r="44" spans="1:11" ht="25.5" hidden="1">
      <c r="C44" s="812"/>
      <c r="D44" s="773" t="s">
        <v>170</v>
      </c>
      <c r="E44" s="774"/>
      <c r="F44" s="864"/>
      <c r="G44" s="865"/>
      <c r="H44" s="866"/>
      <c r="J44" s="246" t="s">
        <v>14</v>
      </c>
      <c r="K44" s="232"/>
    </row>
    <row r="45" spans="1:11" ht="25.5" hidden="1">
      <c r="C45" s="812"/>
      <c r="D45" s="856" t="s">
        <v>15</v>
      </c>
      <c r="E45" s="245" t="s">
        <v>16</v>
      </c>
      <c r="F45" s="805"/>
      <c r="G45" s="806"/>
      <c r="H45" s="807"/>
      <c r="J45" s="234" t="s">
        <v>415</v>
      </c>
      <c r="K45" s="232"/>
    </row>
    <row r="46" spans="1:11" ht="39" hidden="1" customHeight="1">
      <c r="C46" s="812"/>
      <c r="D46" s="856"/>
      <c r="E46" s="245" t="s">
        <v>226</v>
      </c>
      <c r="F46" s="841"/>
      <c r="G46" s="842"/>
      <c r="H46" s="843"/>
      <c r="J46" s="234" t="s">
        <v>240</v>
      </c>
      <c r="K46" s="232"/>
    </row>
    <row r="47" spans="1:11" ht="25.5" hidden="1">
      <c r="C47" s="812"/>
      <c r="D47" s="856"/>
      <c r="E47" s="245" t="s">
        <v>17</v>
      </c>
      <c r="F47" s="878"/>
      <c r="G47" s="879"/>
      <c r="H47" s="880"/>
      <c r="J47" s="234" t="s">
        <v>18</v>
      </c>
      <c r="K47" s="232"/>
    </row>
    <row r="48" spans="1:11" ht="25.5" hidden="1">
      <c r="C48" s="812"/>
      <c r="D48" s="773" t="s">
        <v>19</v>
      </c>
      <c r="E48" s="774"/>
      <c r="F48" s="881"/>
      <c r="G48" s="882"/>
      <c r="H48" s="883"/>
      <c r="J48" s="234" t="s">
        <v>20</v>
      </c>
      <c r="K48" s="232"/>
    </row>
    <row r="49" spans="1:11" ht="25.5" hidden="1">
      <c r="C49" s="812"/>
      <c r="D49" s="803" t="s">
        <v>223</v>
      </c>
      <c r="E49" s="804"/>
      <c r="F49" s="884"/>
      <c r="G49" s="885"/>
      <c r="H49" s="886"/>
      <c r="J49" s="234" t="s">
        <v>21</v>
      </c>
      <c r="K49" s="232"/>
    </row>
    <row r="50" spans="1:11" ht="25.5" hidden="1">
      <c r="A50" s="232"/>
      <c r="B50" s="247"/>
      <c r="C50" s="247"/>
      <c r="D50" s="247"/>
      <c r="E50" s="247"/>
      <c r="F50" s="247"/>
      <c r="G50" s="247"/>
      <c r="H50" s="247"/>
    </row>
    <row r="51" spans="1:11" ht="25.5" hidden="1">
      <c r="C51" s="812" t="s">
        <v>392</v>
      </c>
      <c r="D51" s="783" t="s">
        <v>8</v>
      </c>
      <c r="E51" s="784"/>
      <c r="F51" s="903"/>
      <c r="G51" s="904"/>
      <c r="H51" s="905"/>
      <c r="J51" s="244" t="s">
        <v>420</v>
      </c>
      <c r="K51" s="232"/>
    </row>
    <row r="52" spans="1:11" ht="25.5" hidden="1">
      <c r="C52" s="812"/>
      <c r="D52" s="773" t="s">
        <v>10</v>
      </c>
      <c r="E52" s="774"/>
      <c r="F52" s="903"/>
      <c r="G52" s="904"/>
      <c r="H52" s="905"/>
      <c r="J52" s="234" t="s">
        <v>11</v>
      </c>
      <c r="K52" s="232"/>
    </row>
    <row r="53" spans="1:11" ht="25.5" hidden="1">
      <c r="C53" s="812"/>
      <c r="D53" s="856" t="s">
        <v>23</v>
      </c>
      <c r="E53" s="245" t="s">
        <v>12</v>
      </c>
      <c r="F53" s="838"/>
      <c r="G53" s="839"/>
      <c r="H53" s="840"/>
      <c r="J53" s="234" t="s">
        <v>613</v>
      </c>
      <c r="K53" s="232"/>
    </row>
    <row r="54" spans="1:11" ht="25.5" hidden="1">
      <c r="C54" s="812"/>
      <c r="D54" s="856"/>
      <c r="E54" s="245" t="s">
        <v>13</v>
      </c>
      <c r="F54" s="841"/>
      <c r="G54" s="842"/>
      <c r="H54" s="843"/>
      <c r="J54" s="234" t="s">
        <v>523</v>
      </c>
      <c r="K54" s="232"/>
    </row>
    <row r="55" spans="1:11" ht="25.5" hidden="1">
      <c r="C55" s="812"/>
      <c r="D55" s="856"/>
      <c r="E55" s="245" t="s">
        <v>227</v>
      </c>
      <c r="F55" s="800"/>
      <c r="G55" s="801"/>
      <c r="H55" s="802"/>
      <c r="J55" s="234" t="s">
        <v>566</v>
      </c>
      <c r="K55" s="232"/>
    </row>
    <row r="56" spans="1:11" ht="25.5" hidden="1">
      <c r="C56" s="812"/>
      <c r="D56" s="773" t="s">
        <v>170</v>
      </c>
      <c r="E56" s="774"/>
      <c r="F56" s="864"/>
      <c r="G56" s="865"/>
      <c r="H56" s="866"/>
      <c r="J56" s="246" t="s">
        <v>14</v>
      </c>
      <c r="K56" s="232"/>
    </row>
    <row r="57" spans="1:11" ht="25.5" hidden="1">
      <c r="C57" s="812"/>
      <c r="D57" s="856" t="s">
        <v>15</v>
      </c>
      <c r="E57" s="245" t="s">
        <v>16</v>
      </c>
      <c r="F57" s="805"/>
      <c r="G57" s="806"/>
      <c r="H57" s="807"/>
      <c r="J57" s="234" t="s">
        <v>415</v>
      </c>
      <c r="K57" s="232"/>
    </row>
    <row r="58" spans="1:11" ht="39" hidden="1" customHeight="1">
      <c r="C58" s="812"/>
      <c r="D58" s="856"/>
      <c r="E58" s="245" t="s">
        <v>226</v>
      </c>
      <c r="F58" s="841"/>
      <c r="G58" s="842"/>
      <c r="H58" s="843"/>
      <c r="J58" s="234" t="s">
        <v>240</v>
      </c>
      <c r="K58" s="232"/>
    </row>
    <row r="59" spans="1:11" ht="25.5" hidden="1">
      <c r="C59" s="812"/>
      <c r="D59" s="856"/>
      <c r="E59" s="245" t="s">
        <v>17</v>
      </c>
      <c r="F59" s="878"/>
      <c r="G59" s="879"/>
      <c r="H59" s="880"/>
      <c r="J59" s="234" t="s">
        <v>18</v>
      </c>
      <c r="K59" s="232"/>
    </row>
    <row r="60" spans="1:11" ht="25.5" hidden="1">
      <c r="C60" s="812"/>
      <c r="D60" s="773" t="s">
        <v>19</v>
      </c>
      <c r="E60" s="774"/>
      <c r="F60" s="881"/>
      <c r="G60" s="882"/>
      <c r="H60" s="883"/>
      <c r="J60" s="234" t="s">
        <v>20</v>
      </c>
      <c r="K60" s="232"/>
    </row>
    <row r="61" spans="1:11" ht="25.5" hidden="1">
      <c r="C61" s="812"/>
      <c r="D61" s="803" t="s">
        <v>223</v>
      </c>
      <c r="E61" s="804"/>
      <c r="F61" s="884"/>
      <c r="G61" s="885"/>
      <c r="H61" s="886"/>
      <c r="J61" s="234" t="s">
        <v>21</v>
      </c>
      <c r="K61" s="232"/>
    </row>
    <row r="62" spans="1:11" ht="25.5" hidden="1">
      <c r="A62" s="232"/>
      <c r="B62" s="247"/>
      <c r="C62" s="247"/>
      <c r="D62" s="247"/>
      <c r="E62" s="247"/>
      <c r="F62" s="247"/>
      <c r="G62" s="247"/>
      <c r="H62" s="247"/>
    </row>
    <row r="63" spans="1:11" ht="25.5" hidden="1">
      <c r="C63" s="812" t="s">
        <v>393</v>
      </c>
      <c r="D63" s="783" t="s">
        <v>8</v>
      </c>
      <c r="E63" s="784"/>
      <c r="F63" s="903"/>
      <c r="G63" s="904"/>
      <c r="H63" s="905"/>
      <c r="J63" s="244" t="s">
        <v>420</v>
      </c>
      <c r="K63" s="232"/>
    </row>
    <row r="64" spans="1:11" ht="25.5" hidden="1">
      <c r="C64" s="812"/>
      <c r="D64" s="773" t="s">
        <v>10</v>
      </c>
      <c r="E64" s="774"/>
      <c r="F64" s="903"/>
      <c r="G64" s="904"/>
      <c r="H64" s="905"/>
      <c r="J64" s="234" t="s">
        <v>11</v>
      </c>
      <c r="K64" s="232"/>
    </row>
    <row r="65" spans="2:11" ht="25.5" hidden="1">
      <c r="C65" s="812"/>
      <c r="D65" s="856" t="s">
        <v>23</v>
      </c>
      <c r="E65" s="245" t="s">
        <v>12</v>
      </c>
      <c r="F65" s="838"/>
      <c r="G65" s="839"/>
      <c r="H65" s="840"/>
      <c r="J65" s="234" t="s">
        <v>613</v>
      </c>
      <c r="K65" s="232"/>
    </row>
    <row r="66" spans="2:11" ht="25.5" hidden="1">
      <c r="C66" s="812"/>
      <c r="D66" s="856"/>
      <c r="E66" s="245" t="s">
        <v>13</v>
      </c>
      <c r="F66" s="841"/>
      <c r="G66" s="842"/>
      <c r="H66" s="843"/>
      <c r="J66" s="234" t="s">
        <v>523</v>
      </c>
      <c r="K66" s="232"/>
    </row>
    <row r="67" spans="2:11" ht="25.5" hidden="1">
      <c r="C67" s="812"/>
      <c r="D67" s="856"/>
      <c r="E67" s="245" t="s">
        <v>227</v>
      </c>
      <c r="F67" s="800"/>
      <c r="G67" s="801"/>
      <c r="H67" s="802"/>
      <c r="J67" s="234" t="s">
        <v>566</v>
      </c>
      <c r="K67" s="232"/>
    </row>
    <row r="68" spans="2:11" ht="25.5" hidden="1">
      <c r="C68" s="812"/>
      <c r="D68" s="773" t="s">
        <v>170</v>
      </c>
      <c r="E68" s="774"/>
      <c r="F68" s="864"/>
      <c r="G68" s="865"/>
      <c r="H68" s="866"/>
      <c r="J68" s="246" t="s">
        <v>14</v>
      </c>
      <c r="K68" s="232"/>
    </row>
    <row r="69" spans="2:11" ht="25.5" hidden="1">
      <c r="C69" s="812"/>
      <c r="D69" s="856" t="s">
        <v>15</v>
      </c>
      <c r="E69" s="245" t="s">
        <v>16</v>
      </c>
      <c r="F69" s="805"/>
      <c r="G69" s="806"/>
      <c r="H69" s="807"/>
      <c r="J69" s="234" t="s">
        <v>415</v>
      </c>
      <c r="K69" s="232"/>
    </row>
    <row r="70" spans="2:11" ht="39" hidden="1" customHeight="1">
      <c r="C70" s="812"/>
      <c r="D70" s="856"/>
      <c r="E70" s="245" t="s">
        <v>226</v>
      </c>
      <c r="F70" s="841"/>
      <c r="G70" s="842"/>
      <c r="H70" s="843"/>
      <c r="J70" s="234" t="s">
        <v>240</v>
      </c>
      <c r="K70" s="232"/>
    </row>
    <row r="71" spans="2:11" ht="25.5" hidden="1">
      <c r="C71" s="812"/>
      <c r="D71" s="856"/>
      <c r="E71" s="245" t="s">
        <v>17</v>
      </c>
      <c r="F71" s="878"/>
      <c r="G71" s="879"/>
      <c r="H71" s="880"/>
      <c r="J71" s="234" t="s">
        <v>18</v>
      </c>
      <c r="K71" s="232"/>
    </row>
    <row r="72" spans="2:11" ht="25.5" hidden="1">
      <c r="C72" s="812"/>
      <c r="D72" s="773" t="s">
        <v>19</v>
      </c>
      <c r="E72" s="774"/>
      <c r="F72" s="881"/>
      <c r="G72" s="882"/>
      <c r="H72" s="883"/>
      <c r="J72" s="234" t="s">
        <v>20</v>
      </c>
      <c r="K72" s="232"/>
    </row>
    <row r="73" spans="2:11" ht="25.5" hidden="1">
      <c r="C73" s="812"/>
      <c r="D73" s="803" t="s">
        <v>223</v>
      </c>
      <c r="E73" s="804"/>
      <c r="F73" s="884"/>
      <c r="G73" s="885"/>
      <c r="H73" s="886"/>
      <c r="J73" s="234" t="s">
        <v>21</v>
      </c>
      <c r="K73" s="232"/>
    </row>
    <row r="74" spans="2:11" s="239" customFormat="1" hidden="1">
      <c r="B74" s="247"/>
      <c r="C74" s="247"/>
      <c r="D74" s="247"/>
      <c r="E74" s="247"/>
      <c r="F74" s="247"/>
      <c r="G74" s="247"/>
      <c r="H74" s="247"/>
    </row>
    <row r="75" spans="2:11" s="239" customFormat="1" ht="17.25">
      <c r="F75" s="398"/>
      <c r="G75" s="398"/>
      <c r="H75" s="398"/>
    </row>
    <row r="76" spans="2:11" collapsed="1">
      <c r="C76" s="809" t="s">
        <v>217</v>
      </c>
      <c r="D76" s="867"/>
      <c r="E76" s="867"/>
      <c r="F76" s="397" t="s">
        <v>244</v>
      </c>
      <c r="G76" s="397"/>
      <c r="H76" s="397"/>
      <c r="I76" s="226"/>
      <c r="J76" s="227" t="s">
        <v>249</v>
      </c>
    </row>
    <row r="77" spans="2:11" ht="25.5">
      <c r="C77" s="772" t="s">
        <v>24</v>
      </c>
      <c r="D77" s="783" t="s">
        <v>224</v>
      </c>
      <c r="E77" s="784"/>
      <c r="F77" s="868" t="s">
        <v>347</v>
      </c>
      <c r="G77" s="869"/>
      <c r="H77" s="870"/>
      <c r="J77" s="244"/>
      <c r="K77" s="232"/>
    </row>
    <row r="78" spans="2:11" ht="25.5">
      <c r="C78" s="772"/>
      <c r="D78" s="773" t="s">
        <v>348</v>
      </c>
      <c r="E78" s="774"/>
      <c r="F78" s="875" t="s">
        <v>855</v>
      </c>
      <c r="G78" s="876"/>
      <c r="H78" s="877"/>
      <c r="J78" s="234" t="s">
        <v>425</v>
      </c>
      <c r="K78" s="232"/>
    </row>
    <row r="79" spans="2:11" ht="25.5">
      <c r="C79" s="772"/>
      <c r="D79" s="803" t="s">
        <v>26</v>
      </c>
      <c r="E79" s="804"/>
      <c r="F79" s="878" t="s">
        <v>349</v>
      </c>
      <c r="G79" s="879"/>
      <c r="H79" s="880"/>
      <c r="J79" s="234"/>
      <c r="K79" s="232"/>
    </row>
    <row r="80" spans="2:11" s="239" customFormat="1" ht="17.25">
      <c r="F80" s="871" t="s">
        <v>244</v>
      </c>
      <c r="G80" s="871"/>
      <c r="H80" s="871"/>
    </row>
    <row r="81" spans="1:11">
      <c r="C81" s="809" t="s">
        <v>243</v>
      </c>
      <c r="D81" s="867"/>
      <c r="E81" s="867"/>
      <c r="F81" s="872" t="s">
        <v>241</v>
      </c>
      <c r="G81" s="872"/>
      <c r="H81" s="872"/>
      <c r="I81" s="248"/>
      <c r="J81" s="227" t="s">
        <v>249</v>
      </c>
    </row>
    <row r="82" spans="1:11">
      <c r="C82" s="822" t="s">
        <v>28</v>
      </c>
      <c r="D82" s="783" t="s">
        <v>29</v>
      </c>
      <c r="E82" s="784"/>
      <c r="F82" s="749" t="s">
        <v>911</v>
      </c>
      <c r="G82" s="249"/>
      <c r="H82" s="231"/>
      <c r="I82" s="223"/>
      <c r="J82" s="230"/>
      <c r="K82" s="250"/>
    </row>
    <row r="83" spans="1:11" ht="25.5">
      <c r="C83" s="812"/>
      <c r="D83" s="860" t="s">
        <v>30</v>
      </c>
      <c r="E83" s="245" t="s">
        <v>31</v>
      </c>
      <c r="F83" s="857" t="s">
        <v>350</v>
      </c>
      <c r="G83" s="858"/>
      <c r="H83" s="859"/>
      <c r="J83" s="244" t="s">
        <v>32</v>
      </c>
      <c r="K83" s="232"/>
    </row>
    <row r="84" spans="1:11" ht="25.5">
      <c r="C84" s="812"/>
      <c r="D84" s="873"/>
      <c r="E84" s="245" t="s">
        <v>228</v>
      </c>
      <c r="F84" s="853" t="s">
        <v>351</v>
      </c>
      <c r="G84" s="854"/>
      <c r="H84" s="855"/>
      <c r="J84" s="234" t="s">
        <v>32</v>
      </c>
      <c r="K84" s="232"/>
    </row>
    <row r="85" spans="1:11" ht="25.5">
      <c r="C85" s="812"/>
      <c r="D85" s="873"/>
      <c r="E85" s="245" t="s">
        <v>229</v>
      </c>
      <c r="F85" s="853" t="s">
        <v>352</v>
      </c>
      <c r="G85" s="854"/>
      <c r="H85" s="855"/>
      <c r="J85" s="234" t="s">
        <v>33</v>
      </c>
      <c r="K85" s="232"/>
    </row>
    <row r="86" spans="1:11" ht="25.5">
      <c r="C86" s="812"/>
      <c r="D86" s="874"/>
      <c r="E86" s="245" t="s">
        <v>227</v>
      </c>
      <c r="F86" s="850" t="s">
        <v>353</v>
      </c>
      <c r="G86" s="851"/>
      <c r="H86" s="852"/>
      <c r="J86" s="234"/>
      <c r="K86" s="232"/>
    </row>
    <row r="87" spans="1:11" ht="25.5">
      <c r="C87" s="812"/>
      <c r="D87" s="856" t="s">
        <v>34</v>
      </c>
      <c r="E87" s="245" t="s">
        <v>16</v>
      </c>
      <c r="F87" s="861" t="s">
        <v>354</v>
      </c>
      <c r="G87" s="862"/>
      <c r="H87" s="863"/>
      <c r="J87" s="234" t="s">
        <v>415</v>
      </c>
      <c r="K87" s="232"/>
    </row>
    <row r="88" spans="1:11" ht="39" customHeight="1">
      <c r="C88" s="812"/>
      <c r="D88" s="856"/>
      <c r="E88" s="245" t="s">
        <v>226</v>
      </c>
      <c r="F88" s="853" t="s">
        <v>355</v>
      </c>
      <c r="G88" s="854"/>
      <c r="H88" s="855"/>
      <c r="J88" s="234" t="s">
        <v>240</v>
      </c>
      <c r="K88" s="232"/>
    </row>
    <row r="89" spans="1:11" ht="25.5">
      <c r="C89" s="812"/>
      <c r="D89" s="856"/>
      <c r="E89" s="245" t="s">
        <v>17</v>
      </c>
      <c r="F89" s="847" t="s">
        <v>356</v>
      </c>
      <c r="G89" s="848"/>
      <c r="H89" s="849"/>
      <c r="J89" s="234" t="s">
        <v>35</v>
      </c>
      <c r="K89" s="232"/>
    </row>
    <row r="90" spans="1:11" ht="25.5">
      <c r="C90" s="812"/>
      <c r="D90" s="856"/>
      <c r="E90" s="245" t="s">
        <v>36</v>
      </c>
      <c r="F90" s="847" t="s">
        <v>357</v>
      </c>
      <c r="G90" s="848"/>
      <c r="H90" s="849"/>
      <c r="J90" s="234" t="s">
        <v>37</v>
      </c>
      <c r="K90" s="232"/>
    </row>
    <row r="91" spans="1:11" ht="25.5">
      <c r="C91" s="812"/>
      <c r="D91" s="860"/>
      <c r="E91" s="251" t="s">
        <v>230</v>
      </c>
      <c r="F91" s="850" t="s">
        <v>358</v>
      </c>
      <c r="G91" s="851"/>
      <c r="H91" s="852"/>
      <c r="J91" s="234" t="s">
        <v>38</v>
      </c>
      <c r="K91" s="232"/>
    </row>
    <row r="92" spans="1:11" ht="25.5">
      <c r="A92" s="232"/>
      <c r="B92" s="247"/>
      <c r="C92" s="247"/>
      <c r="D92" s="247"/>
      <c r="E92" s="247"/>
      <c r="F92" s="247"/>
      <c r="G92" s="247"/>
      <c r="H92" s="247"/>
    </row>
    <row r="93" spans="1:11" ht="42" hidden="1" customHeight="1">
      <c r="C93" s="822" t="s">
        <v>39</v>
      </c>
      <c r="D93" s="783" t="s">
        <v>29</v>
      </c>
      <c r="E93" s="784"/>
      <c r="F93" s="1"/>
      <c r="J93" s="230" t="s">
        <v>577</v>
      </c>
    </row>
    <row r="94" spans="1:11" ht="25.5" hidden="1">
      <c r="C94" s="812"/>
      <c r="D94" s="856" t="s">
        <v>30</v>
      </c>
      <c r="E94" s="245" t="s">
        <v>31</v>
      </c>
      <c r="F94" s="857"/>
      <c r="G94" s="858"/>
      <c r="H94" s="859"/>
      <c r="J94" s="234" t="s">
        <v>32</v>
      </c>
      <c r="K94" s="232"/>
    </row>
    <row r="95" spans="1:11" ht="25.5" hidden="1">
      <c r="C95" s="812"/>
      <c r="D95" s="856"/>
      <c r="E95" s="245" t="s">
        <v>228</v>
      </c>
      <c r="F95" s="853"/>
      <c r="G95" s="854"/>
      <c r="H95" s="855"/>
      <c r="J95" s="234" t="s">
        <v>32</v>
      </c>
      <c r="K95" s="232"/>
    </row>
    <row r="96" spans="1:11" ht="25.5" hidden="1">
      <c r="C96" s="812"/>
      <c r="D96" s="856"/>
      <c r="E96" s="245" t="s">
        <v>229</v>
      </c>
      <c r="F96" s="853"/>
      <c r="G96" s="854"/>
      <c r="H96" s="855"/>
      <c r="J96" s="234" t="s">
        <v>33</v>
      </c>
      <c r="K96" s="232"/>
    </row>
    <row r="97" spans="1:11" ht="25.5" hidden="1">
      <c r="C97" s="812"/>
      <c r="D97" s="856"/>
      <c r="E97" s="245" t="s">
        <v>227</v>
      </c>
      <c r="F97" s="850"/>
      <c r="G97" s="851"/>
      <c r="H97" s="852"/>
      <c r="J97" s="234"/>
      <c r="K97" s="232"/>
    </row>
    <row r="98" spans="1:11" ht="25.5" hidden="1">
      <c r="C98" s="812"/>
      <c r="D98" s="856" t="s">
        <v>34</v>
      </c>
      <c r="E98" s="245" t="s">
        <v>16</v>
      </c>
      <c r="F98" s="861"/>
      <c r="G98" s="862"/>
      <c r="H98" s="863"/>
      <c r="J98" s="234" t="s">
        <v>415</v>
      </c>
      <c r="K98" s="232"/>
    </row>
    <row r="99" spans="1:11" ht="53.45" hidden="1" customHeight="1">
      <c r="C99" s="812"/>
      <c r="D99" s="856"/>
      <c r="E99" s="245" t="s">
        <v>226</v>
      </c>
      <c r="F99" s="853"/>
      <c r="G99" s="854"/>
      <c r="H99" s="855"/>
      <c r="J99" s="234" t="s">
        <v>240</v>
      </c>
      <c r="K99" s="232"/>
    </row>
    <row r="100" spans="1:11" ht="25.5" hidden="1">
      <c r="C100" s="812"/>
      <c r="D100" s="856"/>
      <c r="E100" s="245" t="s">
        <v>17</v>
      </c>
      <c r="F100" s="847"/>
      <c r="G100" s="848"/>
      <c r="H100" s="849"/>
      <c r="J100" s="234" t="s">
        <v>35</v>
      </c>
      <c r="K100" s="232"/>
    </row>
    <row r="101" spans="1:11" ht="25.5" hidden="1">
      <c r="C101" s="812"/>
      <c r="D101" s="856"/>
      <c r="E101" s="245" t="s">
        <v>36</v>
      </c>
      <c r="F101" s="847"/>
      <c r="G101" s="848"/>
      <c r="H101" s="849"/>
      <c r="J101" s="234" t="s">
        <v>37</v>
      </c>
      <c r="K101" s="232"/>
    </row>
    <row r="102" spans="1:11" ht="25.5" hidden="1">
      <c r="C102" s="812"/>
      <c r="D102" s="860"/>
      <c r="E102" s="251" t="s">
        <v>230</v>
      </c>
      <c r="F102" s="850"/>
      <c r="G102" s="851"/>
      <c r="H102" s="852"/>
      <c r="J102" s="234" t="s">
        <v>38</v>
      </c>
      <c r="K102" s="232"/>
    </row>
    <row r="103" spans="1:11" ht="25.5" hidden="1">
      <c r="A103" s="232"/>
      <c r="B103" s="247"/>
      <c r="C103" s="247"/>
      <c r="D103" s="247"/>
      <c r="E103" s="247"/>
      <c r="F103" s="247"/>
      <c r="G103" s="247"/>
      <c r="H103" s="247"/>
    </row>
    <row r="104" spans="1:11" ht="40.5" hidden="1">
      <c r="C104" s="822" t="s">
        <v>394</v>
      </c>
      <c r="D104" s="783" t="s">
        <v>29</v>
      </c>
      <c r="E104" s="784"/>
      <c r="F104" s="1"/>
      <c r="J104" s="230" t="s">
        <v>577</v>
      </c>
    </row>
    <row r="105" spans="1:11" ht="25.5" hidden="1">
      <c r="C105" s="812"/>
      <c r="D105" s="856" t="s">
        <v>30</v>
      </c>
      <c r="E105" s="245" t="s">
        <v>31</v>
      </c>
      <c r="F105" s="857"/>
      <c r="G105" s="858"/>
      <c r="H105" s="859"/>
      <c r="J105" s="234" t="s">
        <v>32</v>
      </c>
      <c r="K105" s="232"/>
    </row>
    <row r="106" spans="1:11" ht="25.5" hidden="1">
      <c r="C106" s="812"/>
      <c r="D106" s="856"/>
      <c r="E106" s="245" t="s">
        <v>228</v>
      </c>
      <c r="F106" s="853"/>
      <c r="G106" s="854"/>
      <c r="H106" s="855"/>
      <c r="J106" s="234" t="s">
        <v>32</v>
      </c>
      <c r="K106" s="232"/>
    </row>
    <row r="107" spans="1:11" ht="25.5" hidden="1">
      <c r="C107" s="812"/>
      <c r="D107" s="856"/>
      <c r="E107" s="245" t="s">
        <v>229</v>
      </c>
      <c r="F107" s="853"/>
      <c r="G107" s="854"/>
      <c r="H107" s="855"/>
      <c r="J107" s="234" t="s">
        <v>33</v>
      </c>
      <c r="K107" s="232"/>
    </row>
    <row r="108" spans="1:11" ht="25.5" hidden="1">
      <c r="C108" s="812"/>
      <c r="D108" s="856"/>
      <c r="E108" s="245" t="s">
        <v>227</v>
      </c>
      <c r="F108" s="850"/>
      <c r="G108" s="851"/>
      <c r="H108" s="852"/>
      <c r="J108" s="234"/>
      <c r="K108" s="232"/>
    </row>
    <row r="109" spans="1:11" ht="25.5" hidden="1">
      <c r="C109" s="812"/>
      <c r="D109" s="856" t="s">
        <v>34</v>
      </c>
      <c r="E109" s="245" t="s">
        <v>16</v>
      </c>
      <c r="F109" s="861"/>
      <c r="G109" s="862"/>
      <c r="H109" s="863"/>
      <c r="J109" s="234" t="s">
        <v>415</v>
      </c>
      <c r="K109" s="232"/>
    </row>
    <row r="110" spans="1:11" ht="39" hidden="1" customHeight="1">
      <c r="C110" s="812"/>
      <c r="D110" s="856"/>
      <c r="E110" s="245" t="s">
        <v>226</v>
      </c>
      <c r="F110" s="853"/>
      <c r="G110" s="854"/>
      <c r="H110" s="855"/>
      <c r="J110" s="234" t="s">
        <v>240</v>
      </c>
      <c r="K110" s="232"/>
    </row>
    <row r="111" spans="1:11" ht="25.5" hidden="1">
      <c r="C111" s="812"/>
      <c r="D111" s="856"/>
      <c r="E111" s="245" t="s">
        <v>17</v>
      </c>
      <c r="F111" s="847"/>
      <c r="G111" s="848"/>
      <c r="H111" s="849"/>
      <c r="J111" s="234" t="s">
        <v>35</v>
      </c>
      <c r="K111" s="232"/>
    </row>
    <row r="112" spans="1:11" ht="25.5" hidden="1">
      <c r="C112" s="812"/>
      <c r="D112" s="856"/>
      <c r="E112" s="245" t="s">
        <v>36</v>
      </c>
      <c r="F112" s="847"/>
      <c r="G112" s="848"/>
      <c r="H112" s="849"/>
      <c r="J112" s="234" t="s">
        <v>37</v>
      </c>
      <c r="K112" s="232"/>
    </row>
    <row r="113" spans="1:13" ht="25.5" hidden="1" customHeight="1">
      <c r="C113" s="812"/>
      <c r="D113" s="860"/>
      <c r="E113" s="251" t="s">
        <v>230</v>
      </c>
      <c r="F113" s="850"/>
      <c r="G113" s="851"/>
      <c r="H113" s="852"/>
      <c r="J113" s="234" t="s">
        <v>38</v>
      </c>
      <c r="K113" s="232"/>
    </row>
    <row r="114" spans="1:13" ht="25.5" hidden="1">
      <c r="A114" s="232"/>
      <c r="B114" s="247"/>
      <c r="C114" s="247"/>
      <c r="D114" s="247"/>
      <c r="E114" s="247"/>
      <c r="F114" s="247"/>
      <c r="G114" s="247"/>
      <c r="H114" s="247"/>
    </row>
    <row r="115" spans="1:13" ht="40.5" hidden="1">
      <c r="C115" s="822" t="s">
        <v>395</v>
      </c>
      <c r="D115" s="783" t="s">
        <v>29</v>
      </c>
      <c r="E115" s="784"/>
      <c r="F115" s="1"/>
      <c r="J115" s="230" t="s">
        <v>577</v>
      </c>
    </row>
    <row r="116" spans="1:13" ht="25.5" hidden="1">
      <c r="C116" s="812"/>
      <c r="D116" s="856" t="s">
        <v>30</v>
      </c>
      <c r="E116" s="245" t="s">
        <v>31</v>
      </c>
      <c r="F116" s="857"/>
      <c r="G116" s="858"/>
      <c r="H116" s="859"/>
      <c r="J116" s="234" t="s">
        <v>32</v>
      </c>
      <c r="K116" s="232"/>
    </row>
    <row r="117" spans="1:13" ht="25.5" hidden="1">
      <c r="C117" s="812"/>
      <c r="D117" s="856"/>
      <c r="E117" s="245" t="s">
        <v>228</v>
      </c>
      <c r="F117" s="853"/>
      <c r="G117" s="854"/>
      <c r="H117" s="855"/>
      <c r="J117" s="234" t="s">
        <v>32</v>
      </c>
      <c r="K117" s="232"/>
    </row>
    <row r="118" spans="1:13" ht="25.5" hidden="1">
      <c r="C118" s="812"/>
      <c r="D118" s="856"/>
      <c r="E118" s="245" t="s">
        <v>229</v>
      </c>
      <c r="F118" s="853"/>
      <c r="G118" s="854"/>
      <c r="H118" s="855"/>
      <c r="J118" s="234" t="s">
        <v>33</v>
      </c>
      <c r="K118" s="232"/>
    </row>
    <row r="119" spans="1:13" ht="25.5" hidden="1">
      <c r="C119" s="812"/>
      <c r="D119" s="856"/>
      <c r="E119" s="245" t="s">
        <v>227</v>
      </c>
      <c r="F119" s="850"/>
      <c r="G119" s="851"/>
      <c r="H119" s="852"/>
      <c r="J119" s="234"/>
      <c r="K119" s="232"/>
    </row>
    <row r="120" spans="1:13" ht="25.5" hidden="1">
      <c r="C120" s="812"/>
      <c r="D120" s="856" t="s">
        <v>34</v>
      </c>
      <c r="E120" s="245" t="s">
        <v>16</v>
      </c>
      <c r="F120" s="861"/>
      <c r="G120" s="862"/>
      <c r="H120" s="863"/>
      <c r="J120" s="234" t="s">
        <v>415</v>
      </c>
      <c r="K120" s="232"/>
    </row>
    <row r="121" spans="1:13" ht="39" hidden="1" customHeight="1">
      <c r="C121" s="812"/>
      <c r="D121" s="856"/>
      <c r="E121" s="245" t="s">
        <v>226</v>
      </c>
      <c r="F121" s="853"/>
      <c r="G121" s="854"/>
      <c r="H121" s="855"/>
      <c r="J121" s="234" t="s">
        <v>240</v>
      </c>
      <c r="K121" s="232"/>
    </row>
    <row r="122" spans="1:13" ht="25.5" hidden="1">
      <c r="C122" s="812"/>
      <c r="D122" s="856"/>
      <c r="E122" s="245" t="s">
        <v>17</v>
      </c>
      <c r="F122" s="847"/>
      <c r="G122" s="848"/>
      <c r="H122" s="849"/>
      <c r="J122" s="234" t="s">
        <v>35</v>
      </c>
      <c r="K122" s="232"/>
    </row>
    <row r="123" spans="1:13" ht="25.5" hidden="1">
      <c r="C123" s="812"/>
      <c r="D123" s="856"/>
      <c r="E123" s="245" t="s">
        <v>36</v>
      </c>
      <c r="F123" s="847"/>
      <c r="G123" s="848"/>
      <c r="H123" s="849"/>
      <c r="J123" s="234" t="s">
        <v>37</v>
      </c>
      <c r="K123" s="232"/>
    </row>
    <row r="124" spans="1:13" ht="25.5" hidden="1">
      <c r="C124" s="812"/>
      <c r="D124" s="860"/>
      <c r="E124" s="251" t="s">
        <v>230</v>
      </c>
      <c r="F124" s="850"/>
      <c r="G124" s="851"/>
      <c r="H124" s="852"/>
      <c r="J124" s="234" t="s">
        <v>38</v>
      </c>
      <c r="K124" s="232"/>
    </row>
    <row r="125" spans="1:13" s="252" customFormat="1" hidden="1">
      <c r="B125" s="253"/>
      <c r="C125" s="247"/>
      <c r="D125" s="253"/>
      <c r="E125" s="253"/>
      <c r="F125" s="254"/>
      <c r="G125" s="254"/>
      <c r="H125" s="254"/>
      <c r="I125" s="253"/>
    </row>
    <row r="126" spans="1:13" s="252" customFormat="1" ht="17.25" hidden="1">
      <c r="B126" s="253"/>
      <c r="C126" s="253"/>
      <c r="D126" s="253"/>
      <c r="E126" s="253"/>
      <c r="F126" s="255"/>
      <c r="G126" s="255"/>
      <c r="H126" s="255"/>
      <c r="I126" s="253"/>
    </row>
    <row r="127" spans="1:13" s="252" customFormat="1">
      <c r="A127" s="222"/>
      <c r="B127" s="222"/>
      <c r="C127" s="395" t="s">
        <v>242</v>
      </c>
      <c r="D127" s="397"/>
      <c r="E127" s="397"/>
      <c r="F127" s="910" t="s">
        <v>241</v>
      </c>
      <c r="G127" s="910"/>
      <c r="H127" s="910"/>
      <c r="I127" s="226"/>
      <c r="J127" s="227" t="s">
        <v>249</v>
      </c>
      <c r="K127" s="222"/>
      <c r="L127" s="222"/>
      <c r="M127" s="222"/>
    </row>
    <row r="128" spans="1:13" ht="25.5">
      <c r="C128" s="822" t="s">
        <v>621</v>
      </c>
      <c r="D128" s="783" t="s">
        <v>40</v>
      </c>
      <c r="E128" s="784"/>
      <c r="F128" s="813" t="s">
        <v>563</v>
      </c>
      <c r="G128" s="814"/>
      <c r="H128" s="815"/>
      <c r="J128" s="244" t="s">
        <v>620</v>
      </c>
      <c r="K128" s="232"/>
    </row>
    <row r="129" spans="3:11" ht="25.5">
      <c r="C129" s="812"/>
      <c r="D129" s="773" t="s">
        <v>42</v>
      </c>
      <c r="E129" s="774"/>
      <c r="F129" s="813" t="s">
        <v>564</v>
      </c>
      <c r="G129" s="814"/>
      <c r="H129" s="815"/>
      <c r="J129" s="234"/>
      <c r="K129" s="232"/>
    </row>
    <row r="130" spans="3:11" ht="25.5">
      <c r="C130" s="812"/>
      <c r="D130" s="796" t="s">
        <v>614</v>
      </c>
      <c r="E130" s="797"/>
      <c r="F130" s="816" t="s">
        <v>525</v>
      </c>
      <c r="G130" s="817"/>
      <c r="H130" s="818"/>
      <c r="J130" s="234"/>
      <c r="K130" s="232"/>
    </row>
    <row r="131" spans="3:11" ht="25.5">
      <c r="C131" s="812"/>
      <c r="D131" s="796" t="s">
        <v>615</v>
      </c>
      <c r="E131" s="797"/>
      <c r="F131" s="816" t="s">
        <v>525</v>
      </c>
      <c r="G131" s="817"/>
      <c r="H131" s="818"/>
      <c r="J131" s="234"/>
      <c r="K131" s="232"/>
    </row>
    <row r="132" spans="3:11" ht="25.5">
      <c r="C132" s="812"/>
      <c r="D132" s="796" t="s">
        <v>616</v>
      </c>
      <c r="E132" s="797"/>
      <c r="F132" s="816" t="s">
        <v>525</v>
      </c>
      <c r="G132" s="817"/>
      <c r="H132" s="818"/>
      <c r="J132" s="234"/>
      <c r="K132" s="232"/>
    </row>
    <row r="133" spans="3:11" ht="25.5">
      <c r="C133" s="812"/>
      <c r="D133" s="796" t="s">
        <v>617</v>
      </c>
      <c r="E133" s="797"/>
      <c r="F133" s="816" t="s">
        <v>525</v>
      </c>
      <c r="G133" s="817"/>
      <c r="H133" s="818"/>
      <c r="J133" s="234"/>
      <c r="K133" s="232"/>
    </row>
    <row r="134" spans="3:11" ht="25.5">
      <c r="C134" s="812"/>
      <c r="D134" s="796" t="s">
        <v>618</v>
      </c>
      <c r="E134" s="797"/>
      <c r="F134" s="816" t="s">
        <v>525</v>
      </c>
      <c r="G134" s="817"/>
      <c r="H134" s="818"/>
      <c r="J134" s="234"/>
      <c r="K134" s="232"/>
    </row>
    <row r="135" spans="3:11" ht="25.5">
      <c r="C135" s="812"/>
      <c r="D135" s="798" t="s">
        <v>619</v>
      </c>
      <c r="E135" s="799"/>
      <c r="F135" s="816" t="s">
        <v>525</v>
      </c>
      <c r="G135" s="817"/>
      <c r="H135" s="818"/>
      <c r="J135" s="234"/>
      <c r="K135" s="232"/>
    </row>
    <row r="136" spans="3:11" ht="6" customHeight="1">
      <c r="C136" s="406"/>
      <c r="D136" s="455"/>
      <c r="E136" s="455"/>
      <c r="F136" s="412"/>
      <c r="G136" s="412"/>
      <c r="H136" s="412"/>
      <c r="J136" s="405"/>
      <c r="K136" s="232"/>
    </row>
    <row r="137" spans="3:11" ht="25.5">
      <c r="C137" s="822" t="s">
        <v>622</v>
      </c>
      <c r="D137" s="823" t="s">
        <v>40</v>
      </c>
      <c r="E137" s="824"/>
      <c r="F137" s="813" t="s">
        <v>563</v>
      </c>
      <c r="G137" s="814"/>
      <c r="H137" s="815"/>
      <c r="J137" s="244" t="s">
        <v>620</v>
      </c>
      <c r="K137" s="232"/>
    </row>
    <row r="138" spans="3:11" ht="25.5">
      <c r="C138" s="812"/>
      <c r="D138" s="796" t="s">
        <v>42</v>
      </c>
      <c r="E138" s="797"/>
      <c r="F138" s="813" t="s">
        <v>564</v>
      </c>
      <c r="G138" s="814"/>
      <c r="H138" s="815"/>
      <c r="J138" s="234"/>
      <c r="K138" s="232"/>
    </row>
    <row r="139" spans="3:11" ht="25.5">
      <c r="C139" s="812"/>
      <c r="D139" s="796" t="s">
        <v>614</v>
      </c>
      <c r="E139" s="797"/>
      <c r="F139" s="816" t="s">
        <v>525</v>
      </c>
      <c r="G139" s="817"/>
      <c r="H139" s="818"/>
      <c r="J139" s="234"/>
      <c r="K139" s="232"/>
    </row>
    <row r="140" spans="3:11" ht="25.5">
      <c r="C140" s="812"/>
      <c r="D140" s="796" t="s">
        <v>615</v>
      </c>
      <c r="E140" s="797"/>
      <c r="F140" s="816" t="s">
        <v>525</v>
      </c>
      <c r="G140" s="817"/>
      <c r="H140" s="818"/>
      <c r="J140" s="234"/>
      <c r="K140" s="232"/>
    </row>
    <row r="141" spans="3:11" ht="25.5">
      <c r="C141" s="812"/>
      <c r="D141" s="796" t="s">
        <v>616</v>
      </c>
      <c r="E141" s="797"/>
      <c r="F141" s="816" t="s">
        <v>525</v>
      </c>
      <c r="G141" s="817"/>
      <c r="H141" s="818"/>
      <c r="J141" s="234"/>
      <c r="K141" s="232"/>
    </row>
    <row r="142" spans="3:11" ht="25.5">
      <c r="C142" s="812"/>
      <c r="D142" s="796" t="s">
        <v>617</v>
      </c>
      <c r="E142" s="797"/>
      <c r="F142" s="816" t="s">
        <v>525</v>
      </c>
      <c r="G142" s="817"/>
      <c r="H142" s="818"/>
      <c r="J142" s="234"/>
      <c r="K142" s="232"/>
    </row>
    <row r="143" spans="3:11" ht="25.5">
      <c r="C143" s="812"/>
      <c r="D143" s="796" t="s">
        <v>618</v>
      </c>
      <c r="E143" s="797"/>
      <c r="F143" s="816" t="s">
        <v>525</v>
      </c>
      <c r="G143" s="817"/>
      <c r="H143" s="818"/>
      <c r="J143" s="234"/>
      <c r="K143" s="232"/>
    </row>
    <row r="144" spans="3:11" ht="25.5">
      <c r="C144" s="812"/>
      <c r="D144" s="798" t="s">
        <v>619</v>
      </c>
      <c r="E144" s="799"/>
      <c r="F144" s="816" t="s">
        <v>525</v>
      </c>
      <c r="G144" s="817"/>
      <c r="H144" s="818"/>
      <c r="J144" s="234"/>
      <c r="K144" s="232"/>
    </row>
    <row r="145" spans="1:11" ht="6" customHeight="1">
      <c r="C145" s="406"/>
      <c r="D145" s="455"/>
      <c r="E145" s="455"/>
      <c r="F145" s="412"/>
      <c r="G145" s="412"/>
      <c r="H145" s="412"/>
      <c r="J145" s="405"/>
      <c r="K145" s="232"/>
    </row>
    <row r="146" spans="1:11" ht="25.5">
      <c r="C146" s="822" t="s">
        <v>623</v>
      </c>
      <c r="D146" s="823" t="s">
        <v>40</v>
      </c>
      <c r="E146" s="824"/>
      <c r="F146" s="813" t="s">
        <v>563</v>
      </c>
      <c r="G146" s="814"/>
      <c r="H146" s="815"/>
      <c r="J146" s="244" t="s">
        <v>620</v>
      </c>
      <c r="K146" s="232"/>
    </row>
    <row r="147" spans="1:11" ht="25.5">
      <c r="C147" s="812"/>
      <c r="D147" s="796" t="s">
        <v>42</v>
      </c>
      <c r="E147" s="797"/>
      <c r="F147" s="813" t="s">
        <v>564</v>
      </c>
      <c r="G147" s="814"/>
      <c r="H147" s="815"/>
      <c r="J147" s="234"/>
      <c r="K147" s="232"/>
    </row>
    <row r="148" spans="1:11" ht="25.5">
      <c r="C148" s="812"/>
      <c r="D148" s="796" t="s">
        <v>614</v>
      </c>
      <c r="E148" s="797"/>
      <c r="F148" s="816" t="s">
        <v>525</v>
      </c>
      <c r="G148" s="817"/>
      <c r="H148" s="818"/>
      <c r="J148" s="234"/>
      <c r="K148" s="232"/>
    </row>
    <row r="149" spans="1:11" ht="25.5">
      <c r="C149" s="812"/>
      <c r="D149" s="796" t="s">
        <v>615</v>
      </c>
      <c r="E149" s="797"/>
      <c r="F149" s="816" t="s">
        <v>525</v>
      </c>
      <c r="G149" s="817"/>
      <c r="H149" s="818"/>
      <c r="J149" s="234"/>
      <c r="K149" s="232"/>
    </row>
    <row r="150" spans="1:11" ht="25.5">
      <c r="C150" s="812"/>
      <c r="D150" s="796" t="s">
        <v>616</v>
      </c>
      <c r="E150" s="797"/>
      <c r="F150" s="816" t="s">
        <v>525</v>
      </c>
      <c r="G150" s="817"/>
      <c r="H150" s="818"/>
      <c r="J150" s="234"/>
      <c r="K150" s="232"/>
    </row>
    <row r="151" spans="1:11" ht="25.5">
      <c r="C151" s="812"/>
      <c r="D151" s="796" t="s">
        <v>617</v>
      </c>
      <c r="E151" s="797"/>
      <c r="F151" s="816" t="s">
        <v>525</v>
      </c>
      <c r="G151" s="817"/>
      <c r="H151" s="818"/>
      <c r="J151" s="234"/>
      <c r="K151" s="232"/>
    </row>
    <row r="152" spans="1:11" ht="25.5">
      <c r="C152" s="812"/>
      <c r="D152" s="796" t="s">
        <v>618</v>
      </c>
      <c r="E152" s="797"/>
      <c r="F152" s="816" t="s">
        <v>525</v>
      </c>
      <c r="G152" s="817"/>
      <c r="H152" s="818"/>
      <c r="J152" s="234"/>
      <c r="K152" s="232"/>
    </row>
    <row r="153" spans="1:11" ht="25.5">
      <c r="C153" s="812"/>
      <c r="D153" s="798" t="s">
        <v>619</v>
      </c>
      <c r="E153" s="799"/>
      <c r="F153" s="816" t="s">
        <v>525</v>
      </c>
      <c r="G153" s="817"/>
      <c r="H153" s="818"/>
      <c r="J153" s="234"/>
      <c r="K153" s="232"/>
    </row>
    <row r="154" spans="1:11" ht="11.25" customHeight="1">
      <c r="A154" s="232"/>
      <c r="B154" s="247"/>
      <c r="C154" s="247"/>
      <c r="D154" s="247"/>
      <c r="E154" s="247"/>
      <c r="F154" s="247"/>
      <c r="G154" s="247"/>
      <c r="H154" s="247"/>
    </row>
    <row r="155" spans="1:11" ht="25.5" hidden="1">
      <c r="C155" s="822" t="s">
        <v>624</v>
      </c>
      <c r="D155" s="783" t="s">
        <v>40</v>
      </c>
      <c r="E155" s="784"/>
      <c r="F155" s="813"/>
      <c r="G155" s="814"/>
      <c r="H155" s="815"/>
      <c r="J155" s="244" t="s">
        <v>620</v>
      </c>
      <c r="K155" s="232"/>
    </row>
    <row r="156" spans="1:11" ht="25.5" hidden="1">
      <c r="C156" s="812"/>
      <c r="D156" s="773" t="s">
        <v>42</v>
      </c>
      <c r="E156" s="774"/>
      <c r="F156" s="813"/>
      <c r="G156" s="814"/>
      <c r="H156" s="815"/>
      <c r="J156" s="234"/>
      <c r="K156" s="232"/>
    </row>
    <row r="157" spans="1:11" ht="25.5" hidden="1">
      <c r="C157" s="812"/>
      <c r="D157" s="796" t="s">
        <v>614</v>
      </c>
      <c r="E157" s="797"/>
      <c r="F157" s="816"/>
      <c r="G157" s="817"/>
      <c r="H157" s="818"/>
      <c r="J157" s="234"/>
      <c r="K157" s="232"/>
    </row>
    <row r="158" spans="1:11" ht="25.5" hidden="1">
      <c r="C158" s="812"/>
      <c r="D158" s="796" t="s">
        <v>615</v>
      </c>
      <c r="E158" s="797"/>
      <c r="F158" s="816"/>
      <c r="G158" s="817"/>
      <c r="H158" s="818"/>
      <c r="J158" s="234"/>
      <c r="K158" s="232"/>
    </row>
    <row r="159" spans="1:11" ht="25.5" hidden="1">
      <c r="C159" s="812"/>
      <c r="D159" s="796" t="s">
        <v>616</v>
      </c>
      <c r="E159" s="797"/>
      <c r="F159" s="816"/>
      <c r="G159" s="817"/>
      <c r="H159" s="818"/>
      <c r="J159" s="234"/>
      <c r="K159" s="232"/>
    </row>
    <row r="160" spans="1:11" ht="25.5" hidden="1">
      <c r="C160" s="812"/>
      <c r="D160" s="796" t="s">
        <v>617</v>
      </c>
      <c r="E160" s="797"/>
      <c r="F160" s="816"/>
      <c r="G160" s="817"/>
      <c r="H160" s="818"/>
      <c r="J160" s="234"/>
      <c r="K160" s="232"/>
    </row>
    <row r="161" spans="3:11" ht="25.5" hidden="1">
      <c r="C161" s="812"/>
      <c r="D161" s="796" t="s">
        <v>618</v>
      </c>
      <c r="E161" s="797"/>
      <c r="F161" s="816"/>
      <c r="G161" s="817"/>
      <c r="H161" s="818"/>
      <c r="J161" s="234"/>
      <c r="K161" s="232"/>
    </row>
    <row r="162" spans="3:11" ht="25.5" hidden="1">
      <c r="C162" s="812"/>
      <c r="D162" s="798" t="s">
        <v>619</v>
      </c>
      <c r="E162" s="799"/>
      <c r="F162" s="819"/>
      <c r="G162" s="820"/>
      <c r="H162" s="821"/>
      <c r="J162" s="234"/>
      <c r="K162" s="232"/>
    </row>
    <row r="163" spans="3:11" ht="6" hidden="1" customHeight="1">
      <c r="C163" s="406"/>
      <c r="D163" s="407"/>
      <c r="E163" s="407"/>
      <c r="F163" s="413"/>
      <c r="G163" s="413"/>
      <c r="H163" s="413"/>
      <c r="J163" s="405"/>
      <c r="K163" s="232"/>
    </row>
    <row r="164" spans="3:11" ht="25.5" hidden="1">
      <c r="C164" s="822" t="s">
        <v>625</v>
      </c>
      <c r="D164" s="783" t="s">
        <v>40</v>
      </c>
      <c r="E164" s="784"/>
      <c r="F164" s="813"/>
      <c r="G164" s="814"/>
      <c r="H164" s="815"/>
      <c r="J164" s="244"/>
      <c r="K164" s="232"/>
    </row>
    <row r="165" spans="3:11" ht="25.5" hidden="1">
      <c r="C165" s="812"/>
      <c r="D165" s="773" t="s">
        <v>42</v>
      </c>
      <c r="E165" s="774"/>
      <c r="F165" s="813"/>
      <c r="G165" s="814"/>
      <c r="H165" s="815"/>
      <c r="J165" s="234"/>
      <c r="K165" s="232"/>
    </row>
    <row r="166" spans="3:11" ht="25.5" hidden="1">
      <c r="C166" s="812"/>
      <c r="D166" s="796" t="s">
        <v>614</v>
      </c>
      <c r="E166" s="797"/>
      <c r="F166" s="816"/>
      <c r="G166" s="817"/>
      <c r="H166" s="818"/>
      <c r="J166" s="234"/>
      <c r="K166" s="232"/>
    </row>
    <row r="167" spans="3:11" ht="25.5" hidden="1">
      <c r="C167" s="812"/>
      <c r="D167" s="796" t="s">
        <v>615</v>
      </c>
      <c r="E167" s="797"/>
      <c r="F167" s="816"/>
      <c r="G167" s="817"/>
      <c r="H167" s="818"/>
      <c r="J167" s="234"/>
      <c r="K167" s="232"/>
    </row>
    <row r="168" spans="3:11" ht="25.5" hidden="1">
      <c r="C168" s="812"/>
      <c r="D168" s="796" t="s">
        <v>616</v>
      </c>
      <c r="E168" s="797"/>
      <c r="F168" s="816"/>
      <c r="G168" s="817"/>
      <c r="H168" s="818"/>
      <c r="J168" s="234"/>
      <c r="K168" s="232"/>
    </row>
    <row r="169" spans="3:11" ht="25.5" hidden="1">
      <c r="C169" s="812"/>
      <c r="D169" s="796" t="s">
        <v>617</v>
      </c>
      <c r="E169" s="797"/>
      <c r="F169" s="816"/>
      <c r="G169" s="817"/>
      <c r="H169" s="818"/>
      <c r="J169" s="234"/>
      <c r="K169" s="232"/>
    </row>
    <row r="170" spans="3:11" ht="25.5" hidden="1">
      <c r="C170" s="812"/>
      <c r="D170" s="796" t="s">
        <v>618</v>
      </c>
      <c r="E170" s="797"/>
      <c r="F170" s="816"/>
      <c r="G170" s="817"/>
      <c r="H170" s="818"/>
      <c r="J170" s="234"/>
      <c r="K170" s="232"/>
    </row>
    <row r="171" spans="3:11" ht="25.5" hidden="1">
      <c r="C171" s="812"/>
      <c r="D171" s="798" t="s">
        <v>619</v>
      </c>
      <c r="E171" s="799"/>
      <c r="F171" s="819"/>
      <c r="G171" s="820"/>
      <c r="H171" s="821"/>
      <c r="J171" s="234"/>
      <c r="K171" s="232"/>
    </row>
    <row r="172" spans="3:11" ht="6" hidden="1" customHeight="1">
      <c r="C172" s="406"/>
      <c r="D172" s="407"/>
      <c r="E172" s="407"/>
      <c r="F172" s="413"/>
      <c r="G172" s="413"/>
      <c r="H172" s="413"/>
      <c r="J172" s="405"/>
      <c r="K172" s="232"/>
    </row>
    <row r="173" spans="3:11" ht="25.5" hidden="1">
      <c r="C173" s="822" t="s">
        <v>626</v>
      </c>
      <c r="D173" s="783" t="s">
        <v>40</v>
      </c>
      <c r="E173" s="784"/>
      <c r="F173" s="813"/>
      <c r="G173" s="814"/>
      <c r="H173" s="815"/>
      <c r="J173" s="244"/>
      <c r="K173" s="232"/>
    </row>
    <row r="174" spans="3:11" ht="25.5" hidden="1">
      <c r="C174" s="812"/>
      <c r="D174" s="773" t="s">
        <v>42</v>
      </c>
      <c r="E174" s="774"/>
      <c r="F174" s="813"/>
      <c r="G174" s="814"/>
      <c r="H174" s="815"/>
      <c r="J174" s="234"/>
      <c r="K174" s="232"/>
    </row>
    <row r="175" spans="3:11" ht="25.5" hidden="1">
      <c r="C175" s="812"/>
      <c r="D175" s="796" t="s">
        <v>614</v>
      </c>
      <c r="E175" s="797"/>
      <c r="F175" s="816"/>
      <c r="G175" s="817"/>
      <c r="H175" s="818"/>
      <c r="J175" s="234"/>
      <c r="K175" s="232"/>
    </row>
    <row r="176" spans="3:11" ht="25.5" hidden="1">
      <c r="C176" s="812"/>
      <c r="D176" s="796" t="s">
        <v>615</v>
      </c>
      <c r="E176" s="797"/>
      <c r="F176" s="816"/>
      <c r="G176" s="817"/>
      <c r="H176" s="818"/>
      <c r="J176" s="234"/>
      <c r="K176" s="232"/>
    </row>
    <row r="177" spans="1:11" ht="25.5" hidden="1">
      <c r="C177" s="812"/>
      <c r="D177" s="796" t="s">
        <v>616</v>
      </c>
      <c r="E177" s="797"/>
      <c r="F177" s="816"/>
      <c r="G177" s="817"/>
      <c r="H177" s="818"/>
      <c r="J177" s="234"/>
      <c r="K177" s="232"/>
    </row>
    <row r="178" spans="1:11" ht="25.5" hidden="1">
      <c r="C178" s="812"/>
      <c r="D178" s="796" t="s">
        <v>617</v>
      </c>
      <c r="E178" s="797"/>
      <c r="F178" s="816"/>
      <c r="G178" s="817"/>
      <c r="H178" s="818"/>
      <c r="J178" s="234"/>
      <c r="K178" s="232"/>
    </row>
    <row r="179" spans="1:11" ht="25.5" hidden="1">
      <c r="C179" s="812"/>
      <c r="D179" s="796" t="s">
        <v>618</v>
      </c>
      <c r="E179" s="797"/>
      <c r="F179" s="816"/>
      <c r="G179" s="817"/>
      <c r="H179" s="818"/>
      <c r="J179" s="234"/>
      <c r="K179" s="232"/>
    </row>
    <row r="180" spans="1:11" ht="25.5" hidden="1">
      <c r="C180" s="812"/>
      <c r="D180" s="798" t="s">
        <v>619</v>
      </c>
      <c r="E180" s="799"/>
      <c r="F180" s="819"/>
      <c r="G180" s="820"/>
      <c r="H180" s="821"/>
      <c r="J180" s="234"/>
      <c r="K180" s="232"/>
    </row>
    <row r="181" spans="1:11" ht="25.5" hidden="1">
      <c r="A181" s="232"/>
      <c r="B181" s="247"/>
      <c r="C181" s="247"/>
      <c r="D181" s="247"/>
      <c r="E181" s="247"/>
      <c r="F181" s="247"/>
      <c r="G181" s="247"/>
      <c r="H181" s="247"/>
    </row>
    <row r="182" spans="1:11" ht="25.5" hidden="1">
      <c r="C182" s="822" t="s">
        <v>627</v>
      </c>
      <c r="D182" s="783" t="s">
        <v>40</v>
      </c>
      <c r="E182" s="784"/>
      <c r="F182" s="813"/>
      <c r="G182" s="814"/>
      <c r="H182" s="815"/>
      <c r="J182" s="244" t="s">
        <v>620</v>
      </c>
      <c r="K182" s="232"/>
    </row>
    <row r="183" spans="1:11" ht="25.5" hidden="1">
      <c r="C183" s="812"/>
      <c r="D183" s="773" t="s">
        <v>42</v>
      </c>
      <c r="E183" s="774"/>
      <c r="F183" s="813"/>
      <c r="G183" s="814"/>
      <c r="H183" s="815"/>
      <c r="J183" s="234"/>
      <c r="K183" s="232"/>
    </row>
    <row r="184" spans="1:11" ht="25.5" hidden="1">
      <c r="C184" s="812"/>
      <c r="D184" s="796" t="s">
        <v>614</v>
      </c>
      <c r="E184" s="797"/>
      <c r="F184" s="816"/>
      <c r="G184" s="817"/>
      <c r="H184" s="818"/>
      <c r="J184" s="234"/>
      <c r="K184" s="232"/>
    </row>
    <row r="185" spans="1:11" ht="25.5" hidden="1">
      <c r="C185" s="812"/>
      <c r="D185" s="796" t="s">
        <v>615</v>
      </c>
      <c r="E185" s="797"/>
      <c r="F185" s="816"/>
      <c r="G185" s="817"/>
      <c r="H185" s="818"/>
      <c r="J185" s="234"/>
      <c r="K185" s="232"/>
    </row>
    <row r="186" spans="1:11" ht="25.5" hidden="1">
      <c r="C186" s="812"/>
      <c r="D186" s="796" t="s">
        <v>616</v>
      </c>
      <c r="E186" s="797"/>
      <c r="F186" s="816"/>
      <c r="G186" s="817"/>
      <c r="H186" s="818"/>
      <c r="J186" s="234"/>
      <c r="K186" s="232"/>
    </row>
    <row r="187" spans="1:11" ht="25.5" hidden="1">
      <c r="C187" s="812"/>
      <c r="D187" s="796" t="s">
        <v>617</v>
      </c>
      <c r="E187" s="797"/>
      <c r="F187" s="816"/>
      <c r="G187" s="817"/>
      <c r="H187" s="818"/>
      <c r="J187" s="234"/>
      <c r="K187" s="232"/>
    </row>
    <row r="188" spans="1:11" ht="25.5" hidden="1">
      <c r="C188" s="812"/>
      <c r="D188" s="796" t="s">
        <v>618</v>
      </c>
      <c r="E188" s="797"/>
      <c r="F188" s="816"/>
      <c r="G188" s="817"/>
      <c r="H188" s="818"/>
      <c r="J188" s="234"/>
      <c r="K188" s="232"/>
    </row>
    <row r="189" spans="1:11" ht="25.5" hidden="1">
      <c r="C189" s="812"/>
      <c r="D189" s="798" t="s">
        <v>619</v>
      </c>
      <c r="E189" s="799"/>
      <c r="F189" s="819"/>
      <c r="G189" s="820"/>
      <c r="H189" s="821"/>
      <c r="J189" s="234"/>
      <c r="K189" s="232"/>
    </row>
    <row r="190" spans="1:11" ht="6" hidden="1" customHeight="1">
      <c r="C190" s="406"/>
      <c r="D190" s="408"/>
      <c r="E190" s="408"/>
      <c r="F190" s="413"/>
      <c r="G190" s="413"/>
      <c r="H190" s="413"/>
      <c r="J190" s="405"/>
      <c r="K190" s="232"/>
    </row>
    <row r="191" spans="1:11" ht="25.5" hidden="1">
      <c r="C191" s="822" t="s">
        <v>628</v>
      </c>
      <c r="D191" s="783" t="s">
        <v>40</v>
      </c>
      <c r="E191" s="784"/>
      <c r="F191" s="813"/>
      <c r="G191" s="814"/>
      <c r="H191" s="815"/>
      <c r="J191" s="244"/>
      <c r="K191" s="232"/>
    </row>
    <row r="192" spans="1:11" ht="25.5" hidden="1">
      <c r="C192" s="812"/>
      <c r="D192" s="773" t="s">
        <v>42</v>
      </c>
      <c r="E192" s="774"/>
      <c r="F192" s="813"/>
      <c r="G192" s="814"/>
      <c r="H192" s="815"/>
      <c r="J192" s="234"/>
      <c r="K192" s="232"/>
    </row>
    <row r="193" spans="1:11" ht="25.5" hidden="1">
      <c r="C193" s="812"/>
      <c r="D193" s="796" t="s">
        <v>614</v>
      </c>
      <c r="E193" s="797"/>
      <c r="F193" s="816"/>
      <c r="G193" s="817"/>
      <c r="H193" s="818"/>
      <c r="J193" s="234"/>
      <c r="K193" s="232"/>
    </row>
    <row r="194" spans="1:11" ht="25.5" hidden="1">
      <c r="C194" s="812"/>
      <c r="D194" s="796" t="s">
        <v>615</v>
      </c>
      <c r="E194" s="797"/>
      <c r="F194" s="816"/>
      <c r="G194" s="817"/>
      <c r="H194" s="818"/>
      <c r="J194" s="234"/>
      <c r="K194" s="232"/>
    </row>
    <row r="195" spans="1:11" ht="25.5" hidden="1">
      <c r="C195" s="812"/>
      <c r="D195" s="796" t="s">
        <v>616</v>
      </c>
      <c r="E195" s="797"/>
      <c r="F195" s="816"/>
      <c r="G195" s="817"/>
      <c r="H195" s="818"/>
      <c r="J195" s="234"/>
      <c r="K195" s="232"/>
    </row>
    <row r="196" spans="1:11" ht="25.5" hidden="1">
      <c r="C196" s="812"/>
      <c r="D196" s="796" t="s">
        <v>617</v>
      </c>
      <c r="E196" s="797"/>
      <c r="F196" s="816"/>
      <c r="G196" s="817"/>
      <c r="H196" s="818"/>
      <c r="J196" s="234"/>
      <c r="K196" s="232"/>
    </row>
    <row r="197" spans="1:11" ht="25.5" hidden="1">
      <c r="C197" s="812"/>
      <c r="D197" s="796" t="s">
        <v>618</v>
      </c>
      <c r="E197" s="797"/>
      <c r="F197" s="816"/>
      <c r="G197" s="817"/>
      <c r="H197" s="818"/>
      <c r="J197" s="234"/>
      <c r="K197" s="232"/>
    </row>
    <row r="198" spans="1:11" ht="25.5" hidden="1">
      <c r="C198" s="812"/>
      <c r="D198" s="798" t="s">
        <v>619</v>
      </c>
      <c r="E198" s="799"/>
      <c r="F198" s="819"/>
      <c r="G198" s="820"/>
      <c r="H198" s="821"/>
      <c r="J198" s="234"/>
      <c r="K198" s="232"/>
    </row>
    <row r="199" spans="1:11" ht="6" hidden="1" customHeight="1">
      <c r="C199" s="406"/>
      <c r="D199" s="408"/>
      <c r="E199" s="408"/>
      <c r="F199" s="413"/>
      <c r="G199" s="413"/>
      <c r="H199" s="413"/>
      <c r="J199" s="405"/>
      <c r="K199" s="232"/>
    </row>
    <row r="200" spans="1:11" ht="25.5" hidden="1">
      <c r="C200" s="822" t="s">
        <v>629</v>
      </c>
      <c r="D200" s="783" t="s">
        <v>40</v>
      </c>
      <c r="E200" s="784"/>
      <c r="F200" s="813"/>
      <c r="G200" s="814"/>
      <c r="H200" s="815"/>
      <c r="J200" s="244"/>
      <c r="K200" s="232"/>
    </row>
    <row r="201" spans="1:11" ht="25.5" hidden="1">
      <c r="C201" s="812"/>
      <c r="D201" s="773" t="s">
        <v>42</v>
      </c>
      <c r="E201" s="774"/>
      <c r="F201" s="813"/>
      <c r="G201" s="814"/>
      <c r="H201" s="815"/>
      <c r="J201" s="234"/>
      <c r="K201" s="232"/>
    </row>
    <row r="202" spans="1:11" ht="25.5" hidden="1">
      <c r="C202" s="812"/>
      <c r="D202" s="796" t="s">
        <v>614</v>
      </c>
      <c r="E202" s="797"/>
      <c r="F202" s="816"/>
      <c r="G202" s="817"/>
      <c r="H202" s="818"/>
      <c r="J202" s="234"/>
      <c r="K202" s="232"/>
    </row>
    <row r="203" spans="1:11" ht="25.5" hidden="1">
      <c r="C203" s="812"/>
      <c r="D203" s="796" t="s">
        <v>615</v>
      </c>
      <c r="E203" s="797"/>
      <c r="F203" s="816"/>
      <c r="G203" s="817"/>
      <c r="H203" s="818"/>
      <c r="J203" s="234"/>
      <c r="K203" s="232"/>
    </row>
    <row r="204" spans="1:11" ht="25.5" hidden="1">
      <c r="C204" s="812"/>
      <c r="D204" s="796" t="s">
        <v>616</v>
      </c>
      <c r="E204" s="797"/>
      <c r="F204" s="816"/>
      <c r="G204" s="817"/>
      <c r="H204" s="818"/>
      <c r="J204" s="234"/>
      <c r="K204" s="232"/>
    </row>
    <row r="205" spans="1:11" ht="25.5" hidden="1">
      <c r="C205" s="812"/>
      <c r="D205" s="796" t="s">
        <v>617</v>
      </c>
      <c r="E205" s="797"/>
      <c r="F205" s="816"/>
      <c r="G205" s="817"/>
      <c r="H205" s="818"/>
      <c r="J205" s="234"/>
      <c r="K205" s="232"/>
    </row>
    <row r="206" spans="1:11" ht="25.5" hidden="1">
      <c r="C206" s="812"/>
      <c r="D206" s="796" t="s">
        <v>618</v>
      </c>
      <c r="E206" s="797"/>
      <c r="F206" s="816"/>
      <c r="G206" s="817"/>
      <c r="H206" s="818"/>
      <c r="J206" s="234"/>
      <c r="K206" s="232"/>
    </row>
    <row r="207" spans="1:11" ht="25.5" hidden="1">
      <c r="C207" s="812"/>
      <c r="D207" s="798" t="s">
        <v>619</v>
      </c>
      <c r="E207" s="799"/>
      <c r="F207" s="819"/>
      <c r="G207" s="820"/>
      <c r="H207" s="821"/>
      <c r="J207" s="234"/>
      <c r="K207" s="232"/>
    </row>
    <row r="208" spans="1:11" ht="25.5" hidden="1">
      <c r="A208" s="232"/>
      <c r="B208" s="247"/>
      <c r="C208" s="247"/>
      <c r="D208" s="247"/>
      <c r="E208" s="247"/>
      <c r="F208" s="247"/>
      <c r="G208" s="247"/>
      <c r="H208" s="247"/>
    </row>
    <row r="209" spans="3:11" ht="25.5" hidden="1">
      <c r="C209" s="822" t="s">
        <v>630</v>
      </c>
      <c r="D209" s="783" t="s">
        <v>40</v>
      </c>
      <c r="E209" s="784"/>
      <c r="F209" s="813"/>
      <c r="G209" s="814"/>
      <c r="H209" s="815"/>
      <c r="J209" s="244" t="s">
        <v>620</v>
      </c>
      <c r="K209" s="232"/>
    </row>
    <row r="210" spans="3:11" ht="25.5" hidden="1">
      <c r="C210" s="812"/>
      <c r="D210" s="773" t="s">
        <v>42</v>
      </c>
      <c r="E210" s="774"/>
      <c r="F210" s="813"/>
      <c r="G210" s="814"/>
      <c r="H210" s="815"/>
      <c r="J210" s="234"/>
      <c r="K210" s="232"/>
    </row>
    <row r="211" spans="3:11" ht="25.5" hidden="1">
      <c r="C211" s="812"/>
      <c r="D211" s="796" t="s">
        <v>614</v>
      </c>
      <c r="E211" s="797"/>
      <c r="F211" s="816"/>
      <c r="G211" s="817"/>
      <c r="H211" s="818"/>
      <c r="J211" s="234"/>
      <c r="K211" s="232"/>
    </row>
    <row r="212" spans="3:11" ht="25.5" hidden="1">
      <c r="C212" s="812"/>
      <c r="D212" s="796" t="s">
        <v>615</v>
      </c>
      <c r="E212" s="797"/>
      <c r="F212" s="816"/>
      <c r="G212" s="817"/>
      <c r="H212" s="818"/>
      <c r="J212" s="234"/>
      <c r="K212" s="232"/>
    </row>
    <row r="213" spans="3:11" ht="25.5" hidden="1">
      <c r="C213" s="812"/>
      <c r="D213" s="796" t="s">
        <v>616</v>
      </c>
      <c r="E213" s="797"/>
      <c r="F213" s="816"/>
      <c r="G213" s="817"/>
      <c r="H213" s="818"/>
      <c r="J213" s="234"/>
      <c r="K213" s="232"/>
    </row>
    <row r="214" spans="3:11" ht="25.5" hidden="1">
      <c r="C214" s="812"/>
      <c r="D214" s="796" t="s">
        <v>617</v>
      </c>
      <c r="E214" s="797"/>
      <c r="F214" s="816"/>
      <c r="G214" s="817"/>
      <c r="H214" s="818"/>
      <c r="J214" s="234"/>
      <c r="K214" s="232"/>
    </row>
    <row r="215" spans="3:11" ht="25.5" hidden="1">
      <c r="C215" s="812"/>
      <c r="D215" s="796" t="s">
        <v>618</v>
      </c>
      <c r="E215" s="797"/>
      <c r="F215" s="816"/>
      <c r="G215" s="817"/>
      <c r="H215" s="818"/>
      <c r="J215" s="234"/>
      <c r="K215" s="232"/>
    </row>
    <row r="216" spans="3:11" ht="25.5" hidden="1">
      <c r="C216" s="812"/>
      <c r="D216" s="798" t="s">
        <v>619</v>
      </c>
      <c r="E216" s="799"/>
      <c r="F216" s="819"/>
      <c r="G216" s="820"/>
      <c r="H216" s="821"/>
      <c r="J216" s="234"/>
      <c r="K216" s="232"/>
    </row>
    <row r="217" spans="3:11" ht="6" hidden="1" customHeight="1">
      <c r="C217" s="406"/>
      <c r="D217" s="408"/>
      <c r="E217" s="408"/>
      <c r="F217" s="413"/>
      <c r="G217" s="413"/>
      <c r="H217" s="413"/>
      <c r="J217" s="405"/>
      <c r="K217" s="232"/>
    </row>
    <row r="218" spans="3:11" ht="25.5" hidden="1" customHeight="1">
      <c r="C218" s="822" t="s">
        <v>631</v>
      </c>
      <c r="D218" s="783" t="s">
        <v>40</v>
      </c>
      <c r="E218" s="784"/>
      <c r="F218" s="813"/>
      <c r="G218" s="814"/>
      <c r="H218" s="815"/>
      <c r="J218" s="244"/>
      <c r="K218" s="232"/>
    </row>
    <row r="219" spans="3:11" ht="25.5" hidden="1">
      <c r="C219" s="812"/>
      <c r="D219" s="773" t="s">
        <v>42</v>
      </c>
      <c r="E219" s="774"/>
      <c r="F219" s="813"/>
      <c r="G219" s="814"/>
      <c r="H219" s="815"/>
      <c r="J219" s="234"/>
      <c r="K219" s="232"/>
    </row>
    <row r="220" spans="3:11" ht="25.5" hidden="1">
      <c r="C220" s="812"/>
      <c r="D220" s="796" t="s">
        <v>614</v>
      </c>
      <c r="E220" s="797"/>
      <c r="F220" s="816"/>
      <c r="G220" s="817"/>
      <c r="H220" s="818"/>
      <c r="J220" s="234"/>
      <c r="K220" s="232"/>
    </row>
    <row r="221" spans="3:11" ht="25.5" hidden="1">
      <c r="C221" s="812"/>
      <c r="D221" s="796" t="s">
        <v>615</v>
      </c>
      <c r="E221" s="797"/>
      <c r="F221" s="816"/>
      <c r="G221" s="817"/>
      <c r="H221" s="818"/>
      <c r="J221" s="234"/>
      <c r="K221" s="232"/>
    </row>
    <row r="222" spans="3:11" ht="25.5" hidden="1">
      <c r="C222" s="812"/>
      <c r="D222" s="796" t="s">
        <v>616</v>
      </c>
      <c r="E222" s="797"/>
      <c r="F222" s="816"/>
      <c r="G222" s="817"/>
      <c r="H222" s="818"/>
      <c r="J222" s="234"/>
      <c r="K222" s="232"/>
    </row>
    <row r="223" spans="3:11" ht="25.5" hidden="1">
      <c r="C223" s="812"/>
      <c r="D223" s="796" t="s">
        <v>617</v>
      </c>
      <c r="E223" s="797"/>
      <c r="F223" s="816"/>
      <c r="G223" s="817"/>
      <c r="H223" s="818"/>
      <c r="J223" s="234"/>
      <c r="K223" s="232"/>
    </row>
    <row r="224" spans="3:11" ht="25.5" hidden="1">
      <c r="C224" s="812"/>
      <c r="D224" s="796" t="s">
        <v>618</v>
      </c>
      <c r="E224" s="797"/>
      <c r="F224" s="816"/>
      <c r="G224" s="817"/>
      <c r="H224" s="818"/>
      <c r="J224" s="234"/>
      <c r="K224" s="232"/>
    </row>
    <row r="225" spans="1:13" ht="25.5" hidden="1">
      <c r="C225" s="812"/>
      <c r="D225" s="798" t="s">
        <v>619</v>
      </c>
      <c r="E225" s="799"/>
      <c r="F225" s="819"/>
      <c r="G225" s="820"/>
      <c r="H225" s="821"/>
      <c r="J225" s="234"/>
      <c r="K225" s="232"/>
    </row>
    <row r="226" spans="1:13" ht="6" hidden="1" customHeight="1">
      <c r="C226" s="409"/>
      <c r="D226" s="408"/>
      <c r="E226" s="408"/>
      <c r="F226" s="413"/>
      <c r="G226" s="413"/>
      <c r="H226" s="413"/>
      <c r="J226" s="405"/>
      <c r="K226" s="232"/>
    </row>
    <row r="227" spans="1:13" ht="25.5" hidden="1">
      <c r="C227" s="822" t="s">
        <v>632</v>
      </c>
      <c r="D227" s="783" t="s">
        <v>40</v>
      </c>
      <c r="E227" s="784"/>
      <c r="F227" s="787"/>
      <c r="G227" s="788"/>
      <c r="H227" s="789"/>
      <c r="J227" s="244"/>
      <c r="K227" s="232"/>
    </row>
    <row r="228" spans="1:13" ht="25.5" hidden="1">
      <c r="C228" s="812"/>
      <c r="D228" s="773" t="s">
        <v>42</v>
      </c>
      <c r="E228" s="774"/>
      <c r="F228" s="787"/>
      <c r="G228" s="788"/>
      <c r="H228" s="789"/>
      <c r="J228" s="234"/>
      <c r="K228" s="232"/>
    </row>
    <row r="229" spans="1:13" ht="25.5" hidden="1">
      <c r="C229" s="812"/>
      <c r="D229" s="796" t="s">
        <v>614</v>
      </c>
      <c r="E229" s="797"/>
      <c r="F229" s="790"/>
      <c r="G229" s="791"/>
      <c r="H229" s="792"/>
      <c r="J229" s="234"/>
      <c r="K229" s="232"/>
    </row>
    <row r="230" spans="1:13" ht="25.5" hidden="1" customHeight="1">
      <c r="C230" s="812"/>
      <c r="D230" s="796" t="s">
        <v>615</v>
      </c>
      <c r="E230" s="797"/>
      <c r="F230" s="790"/>
      <c r="G230" s="791"/>
      <c r="H230" s="792"/>
      <c r="J230" s="234"/>
      <c r="K230" s="232"/>
    </row>
    <row r="231" spans="1:13" ht="25.5" hidden="1">
      <c r="C231" s="812"/>
      <c r="D231" s="796" t="s">
        <v>616</v>
      </c>
      <c r="E231" s="797"/>
      <c r="F231" s="790"/>
      <c r="G231" s="791"/>
      <c r="H231" s="792"/>
      <c r="J231" s="234"/>
      <c r="K231" s="232"/>
    </row>
    <row r="232" spans="1:13" ht="25.5" hidden="1">
      <c r="C232" s="812"/>
      <c r="D232" s="796" t="s">
        <v>617</v>
      </c>
      <c r="E232" s="797"/>
      <c r="F232" s="790"/>
      <c r="G232" s="791"/>
      <c r="H232" s="792"/>
      <c r="J232" s="234"/>
      <c r="K232" s="232"/>
    </row>
    <row r="233" spans="1:13" ht="25.5" hidden="1">
      <c r="C233" s="812"/>
      <c r="D233" s="796" t="s">
        <v>618</v>
      </c>
      <c r="E233" s="797"/>
      <c r="F233" s="790"/>
      <c r="G233" s="791"/>
      <c r="H233" s="792"/>
      <c r="J233" s="234"/>
      <c r="K233" s="232"/>
    </row>
    <row r="234" spans="1:13" ht="25.5" hidden="1">
      <c r="C234" s="812"/>
      <c r="D234" s="798" t="s">
        <v>619</v>
      </c>
      <c r="E234" s="799"/>
      <c r="F234" s="793"/>
      <c r="G234" s="794"/>
      <c r="H234" s="795"/>
      <c r="J234" s="234"/>
      <c r="K234" s="232"/>
    </row>
    <row r="235" spans="1:13" hidden="1">
      <c r="A235" s="256"/>
      <c r="B235" s="256"/>
      <c r="C235" s="247"/>
      <c r="D235" s="256"/>
      <c r="E235" s="256"/>
      <c r="F235" s="257"/>
      <c r="G235" s="258"/>
      <c r="H235" s="258"/>
      <c r="I235" s="256"/>
      <c r="J235" s="256"/>
      <c r="K235" s="256"/>
      <c r="L235" s="256"/>
      <c r="M235" s="256"/>
    </row>
    <row r="236" spans="1:13" hidden="1">
      <c r="A236" s="256"/>
      <c r="B236" s="256"/>
      <c r="C236" s="256"/>
      <c r="D236" s="256"/>
      <c r="E236" s="256"/>
      <c r="F236" s="259"/>
      <c r="G236" s="260"/>
      <c r="H236" s="260"/>
      <c r="I236" s="256"/>
      <c r="J236" s="256"/>
      <c r="K236" s="256"/>
      <c r="L236" s="256"/>
      <c r="M236" s="256"/>
    </row>
    <row r="237" spans="1:13" s="256" customFormat="1">
      <c r="A237" s="222"/>
      <c r="B237" s="222"/>
      <c r="C237" s="809" t="s">
        <v>218</v>
      </c>
      <c r="D237" s="810"/>
      <c r="E237" s="810"/>
      <c r="F237" s="833"/>
      <c r="G237" s="834"/>
      <c r="H237" s="834"/>
      <c r="I237" s="226"/>
      <c r="J237" s="227" t="s">
        <v>249</v>
      </c>
      <c r="K237" s="222"/>
      <c r="L237" s="222"/>
      <c r="M237" s="222"/>
    </row>
    <row r="238" spans="1:13" ht="25.5">
      <c r="C238" s="822" t="s">
        <v>370</v>
      </c>
      <c r="D238" s="783" t="s">
        <v>43</v>
      </c>
      <c r="E238" s="784"/>
      <c r="F238" s="3"/>
      <c r="G238" s="825"/>
      <c r="H238" s="826"/>
      <c r="J238" s="244" t="s">
        <v>44</v>
      </c>
      <c r="K238" s="232"/>
    </row>
    <row r="239" spans="1:13" ht="25.5">
      <c r="C239" s="812"/>
      <c r="D239" s="773" t="s">
        <v>45</v>
      </c>
      <c r="E239" s="774"/>
      <c r="F239" s="827" t="s">
        <v>359</v>
      </c>
      <c r="G239" s="828"/>
      <c r="H239" s="829"/>
      <c r="J239" s="234" t="s">
        <v>537</v>
      </c>
      <c r="K239" s="232"/>
    </row>
    <row r="240" spans="1:13" ht="25.5">
      <c r="C240" s="812"/>
      <c r="D240" s="773" t="s">
        <v>45</v>
      </c>
      <c r="E240" s="774"/>
      <c r="F240" s="827"/>
      <c r="G240" s="828"/>
      <c r="H240" s="829"/>
      <c r="J240" s="234" t="s">
        <v>46</v>
      </c>
      <c r="K240" s="232"/>
    </row>
    <row r="241" spans="1:13" ht="25.5">
      <c r="C241" s="812"/>
      <c r="D241" s="803" t="s">
        <v>45</v>
      </c>
      <c r="E241" s="804"/>
      <c r="F241" s="830"/>
      <c r="G241" s="831"/>
      <c r="H241" s="832"/>
      <c r="J241" s="234" t="s">
        <v>46</v>
      </c>
      <c r="K241" s="232"/>
    </row>
    <row r="242" spans="1:13">
      <c r="A242" s="256"/>
      <c r="B242" s="256"/>
      <c r="C242" s="256"/>
      <c r="D242" s="256"/>
      <c r="E242" s="256"/>
      <c r="F242" s="808" t="s">
        <v>244</v>
      </c>
      <c r="G242" s="808"/>
      <c r="H242" s="808"/>
      <c r="I242" s="256"/>
      <c r="J242" s="256"/>
      <c r="K242" s="256"/>
      <c r="L242" s="256"/>
      <c r="M242" s="256"/>
    </row>
    <row r="243" spans="1:13" s="256" customFormat="1">
      <c r="A243" s="222"/>
      <c r="B243" s="222"/>
      <c r="C243" s="809" t="s">
        <v>219</v>
      </c>
      <c r="D243" s="810"/>
      <c r="E243" s="810"/>
      <c r="F243" s="811"/>
      <c r="G243" s="811"/>
      <c r="H243" s="811"/>
      <c r="I243" s="226"/>
      <c r="J243" s="227" t="s">
        <v>249</v>
      </c>
      <c r="K243" s="222"/>
      <c r="L243" s="222"/>
      <c r="M243" s="222"/>
    </row>
    <row r="244" spans="1:13" ht="25.5">
      <c r="C244" s="812"/>
      <c r="D244" s="783" t="s">
        <v>225</v>
      </c>
      <c r="E244" s="784"/>
      <c r="F244" s="410" t="s">
        <v>850</v>
      </c>
      <c r="G244" s="261"/>
      <c r="H244" s="262"/>
      <c r="J244" s="244" t="s">
        <v>47</v>
      </c>
      <c r="K244" s="232"/>
    </row>
    <row r="245" spans="1:13" ht="25.5">
      <c r="C245" s="812"/>
      <c r="D245" s="773" t="s">
        <v>426</v>
      </c>
      <c r="E245" s="774"/>
      <c r="F245" s="411" t="s">
        <v>633</v>
      </c>
      <c r="G245" s="126"/>
      <c r="H245" s="263" t="s">
        <v>231</v>
      </c>
      <c r="J245" s="234"/>
      <c r="K245" s="232"/>
    </row>
    <row r="246" spans="1:13" ht="25.5">
      <c r="C246" s="812"/>
      <c r="D246" s="803" t="s">
        <v>48</v>
      </c>
      <c r="E246" s="804"/>
      <c r="F246" s="3" t="s">
        <v>907</v>
      </c>
      <c r="G246" s="835"/>
      <c r="H246" s="836"/>
      <c r="J246" s="234" t="s">
        <v>408</v>
      </c>
      <c r="K246" s="232"/>
    </row>
    <row r="247" spans="1:13">
      <c r="A247" s="264"/>
      <c r="B247" s="264"/>
      <c r="C247" s="264"/>
      <c r="D247" s="264"/>
      <c r="E247" s="264"/>
      <c r="F247" s="844" t="s">
        <v>244</v>
      </c>
      <c r="G247" s="844"/>
      <c r="H247" s="844"/>
      <c r="I247" s="264"/>
      <c r="J247" s="264"/>
      <c r="K247" s="264"/>
      <c r="L247" s="264"/>
      <c r="M247" s="264"/>
    </row>
    <row r="248" spans="1:13" s="264" customFormat="1">
      <c r="A248" s="222"/>
      <c r="B248" s="222"/>
      <c r="C248" s="809" t="s">
        <v>232</v>
      </c>
      <c r="D248" s="810"/>
      <c r="E248" s="810"/>
      <c r="F248" s="845" t="s">
        <v>244</v>
      </c>
      <c r="G248" s="845"/>
      <c r="H248" s="845"/>
      <c r="I248" s="222"/>
      <c r="J248" s="227" t="s">
        <v>249</v>
      </c>
      <c r="K248" s="222"/>
      <c r="L248" s="222"/>
      <c r="M248" s="222"/>
    </row>
    <row r="249" spans="1:13" ht="25.5">
      <c r="C249" s="772" t="s">
        <v>233</v>
      </c>
      <c r="D249" s="783" t="s">
        <v>234</v>
      </c>
      <c r="E249" s="784"/>
      <c r="F249" s="838" t="s">
        <v>360</v>
      </c>
      <c r="G249" s="839"/>
      <c r="H249" s="840"/>
      <c r="J249" s="244"/>
      <c r="K249" s="232"/>
    </row>
    <row r="250" spans="1:13" ht="25.5">
      <c r="C250" s="772"/>
      <c r="D250" s="773" t="s">
        <v>235</v>
      </c>
      <c r="E250" s="774"/>
      <c r="F250" s="841" t="s">
        <v>361</v>
      </c>
      <c r="G250" s="842"/>
      <c r="H250" s="843"/>
      <c r="J250" s="234"/>
      <c r="K250" s="232"/>
    </row>
    <row r="251" spans="1:13" ht="25.5">
      <c r="C251" s="772"/>
      <c r="D251" s="803" t="s">
        <v>236</v>
      </c>
      <c r="E251" s="804"/>
      <c r="F251" s="841" t="s">
        <v>362</v>
      </c>
      <c r="G251" s="842"/>
      <c r="H251" s="843"/>
      <c r="J251" s="234"/>
      <c r="K251" s="232"/>
    </row>
    <row r="252" spans="1:13" ht="25.5">
      <c r="C252" s="772"/>
      <c r="D252" s="803" t="s">
        <v>237</v>
      </c>
      <c r="E252" s="804"/>
      <c r="F252" s="805" t="s">
        <v>363</v>
      </c>
      <c r="G252" s="806"/>
      <c r="H252" s="807"/>
      <c r="J252" s="234" t="s">
        <v>415</v>
      </c>
      <c r="K252" s="232"/>
    </row>
    <row r="253" spans="1:13" ht="39" customHeight="1">
      <c r="C253" s="846"/>
      <c r="D253" s="773" t="s">
        <v>238</v>
      </c>
      <c r="E253" s="774"/>
      <c r="F253" s="800" t="s">
        <v>364</v>
      </c>
      <c r="G253" s="801"/>
      <c r="H253" s="802"/>
      <c r="J253" s="265" t="s">
        <v>240</v>
      </c>
      <c r="K253" s="232"/>
    </row>
    <row r="254" spans="1:13" ht="25.5">
      <c r="C254" s="837" t="s">
        <v>239</v>
      </c>
      <c r="D254" s="783" t="s">
        <v>234</v>
      </c>
      <c r="E254" s="784"/>
      <c r="F254" s="838" t="s">
        <v>365</v>
      </c>
      <c r="G254" s="839"/>
      <c r="H254" s="840"/>
      <c r="J254" s="244"/>
      <c r="K254" s="232"/>
    </row>
    <row r="255" spans="1:13" ht="25.5">
      <c r="C255" s="772"/>
      <c r="D255" s="773" t="s">
        <v>235</v>
      </c>
      <c r="E255" s="774"/>
      <c r="F255" s="841" t="s">
        <v>366</v>
      </c>
      <c r="G255" s="842"/>
      <c r="H255" s="843"/>
      <c r="J255" s="234"/>
      <c r="K255" s="232"/>
    </row>
    <row r="256" spans="1:13" ht="25.5">
      <c r="C256" s="772"/>
      <c r="D256" s="803" t="s">
        <v>236</v>
      </c>
      <c r="E256" s="804"/>
      <c r="F256" s="841" t="s">
        <v>367</v>
      </c>
      <c r="G256" s="842"/>
      <c r="H256" s="843"/>
      <c r="J256" s="234"/>
      <c r="K256" s="232"/>
    </row>
    <row r="257" spans="3:11" ht="25.5">
      <c r="C257" s="772"/>
      <c r="D257" s="803" t="s">
        <v>237</v>
      </c>
      <c r="E257" s="804"/>
      <c r="F257" s="805" t="s">
        <v>368</v>
      </c>
      <c r="G257" s="806"/>
      <c r="H257" s="807"/>
      <c r="J257" s="234" t="s">
        <v>415</v>
      </c>
      <c r="K257" s="232"/>
    </row>
    <row r="258" spans="3:11" ht="39" customHeight="1">
      <c r="C258" s="772"/>
      <c r="D258" s="803" t="s">
        <v>238</v>
      </c>
      <c r="E258" s="804"/>
      <c r="F258" s="800" t="s">
        <v>369</v>
      </c>
      <c r="G258" s="801"/>
      <c r="H258" s="802"/>
      <c r="J258" s="234" t="s">
        <v>240</v>
      </c>
      <c r="K258" s="232"/>
    </row>
    <row r="259" spans="3:11">
      <c r="G259" s="267"/>
      <c r="H259" s="267"/>
    </row>
    <row r="260" spans="3:11">
      <c r="C260" s="809" t="s">
        <v>890</v>
      </c>
      <c r="D260" s="913"/>
      <c r="E260" s="913"/>
      <c r="F260" s="845" t="s">
        <v>244</v>
      </c>
      <c r="G260" s="845"/>
      <c r="H260" s="845"/>
      <c r="J260" s="745" t="s">
        <v>895</v>
      </c>
    </row>
    <row r="261" spans="3:11">
      <c r="C261" s="772"/>
      <c r="D261" s="783" t="s">
        <v>634</v>
      </c>
      <c r="E261" s="784"/>
      <c r="F261" s="785"/>
      <c r="G261" s="786"/>
      <c r="H261" s="268" t="s">
        <v>572</v>
      </c>
      <c r="J261" s="746" t="s">
        <v>893</v>
      </c>
    </row>
    <row r="262" spans="3:11">
      <c r="C262" s="772"/>
      <c r="D262" s="783" t="s">
        <v>635</v>
      </c>
      <c r="E262" s="784"/>
      <c r="F262" s="777"/>
      <c r="G262" s="778"/>
      <c r="H262" s="269" t="s">
        <v>572</v>
      </c>
      <c r="J262" s="747" t="s">
        <v>881</v>
      </c>
    </row>
    <row r="263" spans="3:11">
      <c r="C263" s="772"/>
      <c r="D263" s="783" t="s">
        <v>636</v>
      </c>
      <c r="E263" s="784"/>
      <c r="F263" s="775"/>
      <c r="G263" s="776"/>
      <c r="H263" s="269" t="s">
        <v>572</v>
      </c>
      <c r="J263" s="747" t="s">
        <v>892</v>
      </c>
    </row>
    <row r="264" spans="3:11">
      <c r="C264" s="772"/>
      <c r="D264" s="773" t="s">
        <v>637</v>
      </c>
      <c r="E264" s="774"/>
      <c r="F264" s="775"/>
      <c r="G264" s="776"/>
      <c r="H264" s="414" t="s">
        <v>572</v>
      </c>
      <c r="J264" s="747" t="s">
        <v>891</v>
      </c>
    </row>
    <row r="265" spans="3:11">
      <c r="C265" s="772"/>
      <c r="D265" s="773" t="s">
        <v>565</v>
      </c>
      <c r="E265" s="774"/>
      <c r="F265" s="777"/>
      <c r="G265" s="778"/>
      <c r="H265" s="414" t="s">
        <v>572</v>
      </c>
      <c r="J265" s="747" t="s">
        <v>882</v>
      </c>
    </row>
    <row r="266" spans="3:11">
      <c r="C266" s="772"/>
      <c r="D266" s="773" t="s">
        <v>638</v>
      </c>
      <c r="E266" s="774"/>
      <c r="F266" s="779"/>
      <c r="G266" s="780"/>
      <c r="H266" s="414" t="s">
        <v>572</v>
      </c>
      <c r="J266" s="747" t="s">
        <v>883</v>
      </c>
    </row>
    <row r="267" spans="3:11">
      <c r="C267" s="772"/>
      <c r="D267" s="773" t="s">
        <v>639</v>
      </c>
      <c r="E267" s="774"/>
      <c r="F267" s="775"/>
      <c r="G267" s="776"/>
      <c r="H267" s="269" t="s">
        <v>572</v>
      </c>
      <c r="J267" s="747" t="s">
        <v>884</v>
      </c>
    </row>
    <row r="268" spans="3:11">
      <c r="C268" s="772"/>
      <c r="D268" s="773" t="s">
        <v>641</v>
      </c>
      <c r="E268" s="774"/>
      <c r="F268" s="775"/>
      <c r="G268" s="776"/>
      <c r="H268" s="414" t="s">
        <v>572</v>
      </c>
      <c r="J268" s="454" t="s">
        <v>894</v>
      </c>
    </row>
    <row r="269" spans="3:11">
      <c r="C269" s="772"/>
      <c r="D269" s="773" t="s">
        <v>640</v>
      </c>
      <c r="E269" s="774"/>
      <c r="F269" s="781">
        <f>F261-SUM(F262:G268)</f>
        <v>0</v>
      </c>
      <c r="G269" s="782"/>
      <c r="H269" s="269" t="s">
        <v>572</v>
      </c>
      <c r="J269" s="747" t="s">
        <v>880</v>
      </c>
    </row>
  </sheetData>
  <sheetProtection sheet="1" formatRows="0" selectLockedCells="1"/>
  <mergeCells count="440">
    <mergeCell ref="D128:E128"/>
    <mergeCell ref="F128:H128"/>
    <mergeCell ref="D129:E129"/>
    <mergeCell ref="F129:H129"/>
    <mergeCell ref="F12:G12"/>
    <mergeCell ref="D19:E19"/>
    <mergeCell ref="D20:E20"/>
    <mergeCell ref="D21:E21"/>
    <mergeCell ref="F260:H260"/>
    <mergeCell ref="C260:E260"/>
    <mergeCell ref="C209:C216"/>
    <mergeCell ref="D209:E209"/>
    <mergeCell ref="F209:H209"/>
    <mergeCell ref="D210:E210"/>
    <mergeCell ref="F210:H210"/>
    <mergeCell ref="D211:E211"/>
    <mergeCell ref="F211:H211"/>
    <mergeCell ref="D212:E212"/>
    <mergeCell ref="F212:H212"/>
    <mergeCell ref="D213:E213"/>
    <mergeCell ref="F213:H213"/>
    <mergeCell ref="F118:H118"/>
    <mergeCell ref="F119:H119"/>
    <mergeCell ref="D120:D124"/>
    <mergeCell ref="F120:H120"/>
    <mergeCell ref="F121:H121"/>
    <mergeCell ref="F122:H122"/>
    <mergeCell ref="F123:H123"/>
    <mergeCell ref="F124:H124"/>
    <mergeCell ref="F127:H127"/>
    <mergeCell ref="C63:C73"/>
    <mergeCell ref="D63:E63"/>
    <mergeCell ref="F63:H63"/>
    <mergeCell ref="D64:E64"/>
    <mergeCell ref="F64:H64"/>
    <mergeCell ref="D65:D67"/>
    <mergeCell ref="F65:H65"/>
    <mergeCell ref="F66:H66"/>
    <mergeCell ref="F67:H67"/>
    <mergeCell ref="D68:E68"/>
    <mergeCell ref="F68:H68"/>
    <mergeCell ref="D69:D71"/>
    <mergeCell ref="F69:H69"/>
    <mergeCell ref="F70:H70"/>
    <mergeCell ref="F71:H71"/>
    <mergeCell ref="D72:E72"/>
    <mergeCell ref="F72:H72"/>
    <mergeCell ref="D73:E73"/>
    <mergeCell ref="F73:H73"/>
    <mergeCell ref="C51:C61"/>
    <mergeCell ref="D52:E52"/>
    <mergeCell ref="F52:H52"/>
    <mergeCell ref="F53:H53"/>
    <mergeCell ref="F54:H54"/>
    <mergeCell ref="F55:H55"/>
    <mergeCell ref="F56:H56"/>
    <mergeCell ref="F58:H58"/>
    <mergeCell ref="F59:H59"/>
    <mergeCell ref="F60:H60"/>
    <mergeCell ref="F61:H61"/>
    <mergeCell ref="D28:E28"/>
    <mergeCell ref="F24:H24"/>
    <mergeCell ref="G25:H25"/>
    <mergeCell ref="F28:H28"/>
    <mergeCell ref="D51:E51"/>
    <mergeCell ref="F51:H51"/>
    <mergeCell ref="D53:D55"/>
    <mergeCell ref="D56:E56"/>
    <mergeCell ref="D57:D59"/>
    <mergeCell ref="F57:H57"/>
    <mergeCell ref="D49:E49"/>
    <mergeCell ref="F49:H49"/>
    <mergeCell ref="D39:E39"/>
    <mergeCell ref="F39:H39"/>
    <mergeCell ref="D40:E40"/>
    <mergeCell ref="F40:H40"/>
    <mergeCell ref="D45:D47"/>
    <mergeCell ref="F45:H45"/>
    <mergeCell ref="F46:H46"/>
    <mergeCell ref="F47:H47"/>
    <mergeCell ref="D48:E48"/>
    <mergeCell ref="F48:H48"/>
    <mergeCell ref="D41:D43"/>
    <mergeCell ref="F41:H41"/>
    <mergeCell ref="D26:E26"/>
    <mergeCell ref="D18:E18"/>
    <mergeCell ref="F18:G18"/>
    <mergeCell ref="D23:E23"/>
    <mergeCell ref="F23:G23"/>
    <mergeCell ref="D27:E27"/>
    <mergeCell ref="F27:H27"/>
    <mergeCell ref="D22:E22"/>
    <mergeCell ref="F22:G22"/>
    <mergeCell ref="C10:H10"/>
    <mergeCell ref="C11:C23"/>
    <mergeCell ref="D11:E11"/>
    <mergeCell ref="F11:G11"/>
    <mergeCell ref="D13:E13"/>
    <mergeCell ref="F13:G13"/>
    <mergeCell ref="D14:E14"/>
    <mergeCell ref="F14:G14"/>
    <mergeCell ref="F15:G15"/>
    <mergeCell ref="F16:G16"/>
    <mergeCell ref="F21:G21"/>
    <mergeCell ref="F19:G19"/>
    <mergeCell ref="F20:G20"/>
    <mergeCell ref="F17:G17"/>
    <mergeCell ref="D17:E17"/>
    <mergeCell ref="D12:E12"/>
    <mergeCell ref="D15:D16"/>
    <mergeCell ref="D78:E78"/>
    <mergeCell ref="F78:H78"/>
    <mergeCell ref="D79:E79"/>
    <mergeCell ref="F35:H35"/>
    <mergeCell ref="F29:H29"/>
    <mergeCell ref="D36:E36"/>
    <mergeCell ref="F36:H36"/>
    <mergeCell ref="D37:E37"/>
    <mergeCell ref="F37:H37"/>
    <mergeCell ref="F30:H30"/>
    <mergeCell ref="F31:H31"/>
    <mergeCell ref="D32:E32"/>
    <mergeCell ref="F32:H32"/>
    <mergeCell ref="D33:D35"/>
    <mergeCell ref="D60:E60"/>
    <mergeCell ref="D61:E61"/>
    <mergeCell ref="F33:H33"/>
    <mergeCell ref="F34:H34"/>
    <mergeCell ref="B38:H38"/>
    <mergeCell ref="C39:C49"/>
    <mergeCell ref="F79:H79"/>
    <mergeCell ref="F42:H42"/>
    <mergeCell ref="F43:H43"/>
    <mergeCell ref="D44:E44"/>
    <mergeCell ref="F80:H80"/>
    <mergeCell ref="C81:E81"/>
    <mergeCell ref="F81:H81"/>
    <mergeCell ref="C82:C91"/>
    <mergeCell ref="D82:E82"/>
    <mergeCell ref="D83:D86"/>
    <mergeCell ref="F83:H83"/>
    <mergeCell ref="F84:H84"/>
    <mergeCell ref="F85:H85"/>
    <mergeCell ref="F44:H44"/>
    <mergeCell ref="C26:C37"/>
    <mergeCell ref="D29:D31"/>
    <mergeCell ref="C76:E76"/>
    <mergeCell ref="C77:C79"/>
    <mergeCell ref="D77:E77"/>
    <mergeCell ref="F77:H77"/>
    <mergeCell ref="C104:C113"/>
    <mergeCell ref="D104:E104"/>
    <mergeCell ref="D105:D108"/>
    <mergeCell ref="F105:H105"/>
    <mergeCell ref="F106:H106"/>
    <mergeCell ref="F107:H107"/>
    <mergeCell ref="F108:H108"/>
    <mergeCell ref="D109:D113"/>
    <mergeCell ref="F86:H86"/>
    <mergeCell ref="D87:D91"/>
    <mergeCell ref="F87:H87"/>
    <mergeCell ref="F88:H88"/>
    <mergeCell ref="F89:H89"/>
    <mergeCell ref="F90:H90"/>
    <mergeCell ref="F91:H91"/>
    <mergeCell ref="F109:H109"/>
    <mergeCell ref="F110:H110"/>
    <mergeCell ref="F160:H160"/>
    <mergeCell ref="D135:E135"/>
    <mergeCell ref="C155:C162"/>
    <mergeCell ref="F111:H111"/>
    <mergeCell ref="F112:H112"/>
    <mergeCell ref="F113:H113"/>
    <mergeCell ref="F99:H99"/>
    <mergeCell ref="F100:H100"/>
    <mergeCell ref="F101:H101"/>
    <mergeCell ref="F102:H102"/>
    <mergeCell ref="C93:C102"/>
    <mergeCell ref="D93:E93"/>
    <mergeCell ref="D94:D97"/>
    <mergeCell ref="F94:H94"/>
    <mergeCell ref="F95:H95"/>
    <mergeCell ref="F96:H96"/>
    <mergeCell ref="F97:H97"/>
    <mergeCell ref="D98:D102"/>
    <mergeCell ref="F98:H98"/>
    <mergeCell ref="C115:C124"/>
    <mergeCell ref="D115:E115"/>
    <mergeCell ref="D116:D119"/>
    <mergeCell ref="F116:H116"/>
    <mergeCell ref="F117:H117"/>
    <mergeCell ref="D257:E257"/>
    <mergeCell ref="F257:H257"/>
    <mergeCell ref="D258:E258"/>
    <mergeCell ref="D130:E130"/>
    <mergeCell ref="F130:H130"/>
    <mergeCell ref="D131:E131"/>
    <mergeCell ref="F135:H135"/>
    <mergeCell ref="C128:C135"/>
    <mergeCell ref="D161:E161"/>
    <mergeCell ref="F161:H161"/>
    <mergeCell ref="D162:E162"/>
    <mergeCell ref="F162:H162"/>
    <mergeCell ref="F131:H131"/>
    <mergeCell ref="D132:E132"/>
    <mergeCell ref="F132:H132"/>
    <mergeCell ref="D133:E133"/>
    <mergeCell ref="F133:H133"/>
    <mergeCell ref="D134:E134"/>
    <mergeCell ref="F134:H134"/>
    <mergeCell ref="D158:E158"/>
    <mergeCell ref="F158:H158"/>
    <mergeCell ref="D159:E159"/>
    <mergeCell ref="F159:H159"/>
    <mergeCell ref="D160:E160"/>
    <mergeCell ref="D245:E245"/>
    <mergeCell ref="D246:E246"/>
    <mergeCell ref="G246:H246"/>
    <mergeCell ref="D155:E155"/>
    <mergeCell ref="F155:H155"/>
    <mergeCell ref="D156:E156"/>
    <mergeCell ref="F156:H156"/>
    <mergeCell ref="C254:C258"/>
    <mergeCell ref="D254:E254"/>
    <mergeCell ref="F254:H254"/>
    <mergeCell ref="D255:E255"/>
    <mergeCell ref="F255:H255"/>
    <mergeCell ref="D256:E256"/>
    <mergeCell ref="F247:H247"/>
    <mergeCell ref="C248:E248"/>
    <mergeCell ref="F248:H248"/>
    <mergeCell ref="C249:C253"/>
    <mergeCell ref="D249:E249"/>
    <mergeCell ref="F249:H249"/>
    <mergeCell ref="D250:E250"/>
    <mergeCell ref="F250:H250"/>
    <mergeCell ref="D251:E251"/>
    <mergeCell ref="F251:H251"/>
    <mergeCell ref="F256:H256"/>
    <mergeCell ref="F237:H237"/>
    <mergeCell ref="D214:E214"/>
    <mergeCell ref="F214:H214"/>
    <mergeCell ref="D215:E215"/>
    <mergeCell ref="F215:H215"/>
    <mergeCell ref="D216:E216"/>
    <mergeCell ref="F216:H216"/>
    <mergeCell ref="D173:E173"/>
    <mergeCell ref="D174:E174"/>
    <mergeCell ref="D175:E175"/>
    <mergeCell ref="D176:E176"/>
    <mergeCell ref="D177:E177"/>
    <mergeCell ref="D178:E178"/>
    <mergeCell ref="D179:E179"/>
    <mergeCell ref="D180:E180"/>
    <mergeCell ref="D201:E201"/>
    <mergeCell ref="D202:E202"/>
    <mergeCell ref="D203:E203"/>
    <mergeCell ref="D204:E204"/>
    <mergeCell ref="D205:E205"/>
    <mergeCell ref="D206:E206"/>
    <mergeCell ref="D207:E207"/>
    <mergeCell ref="F201:H201"/>
    <mergeCell ref="F202:H202"/>
    <mergeCell ref="C238:C241"/>
    <mergeCell ref="D238:E238"/>
    <mergeCell ref="G238:H238"/>
    <mergeCell ref="D239:E239"/>
    <mergeCell ref="F239:H239"/>
    <mergeCell ref="D240:E240"/>
    <mergeCell ref="F240:H240"/>
    <mergeCell ref="D241:E241"/>
    <mergeCell ref="F241:H241"/>
    <mergeCell ref="C137:C144"/>
    <mergeCell ref="D157:E157"/>
    <mergeCell ref="F157:H157"/>
    <mergeCell ref="C182:C189"/>
    <mergeCell ref="D182:E182"/>
    <mergeCell ref="F182:H182"/>
    <mergeCell ref="D183:E183"/>
    <mergeCell ref="F183:H183"/>
    <mergeCell ref="D184:E184"/>
    <mergeCell ref="F184:H184"/>
    <mergeCell ref="D185:E185"/>
    <mergeCell ref="F185:H185"/>
    <mergeCell ref="D186:E186"/>
    <mergeCell ref="F186:H186"/>
    <mergeCell ref="D187:E187"/>
    <mergeCell ref="F187:H187"/>
    <mergeCell ref="D188:E188"/>
    <mergeCell ref="F188:H188"/>
    <mergeCell ref="D189:E189"/>
    <mergeCell ref="F189:H189"/>
    <mergeCell ref="D164:E164"/>
    <mergeCell ref="D165:E165"/>
    <mergeCell ref="D166:E166"/>
    <mergeCell ref="D167:E167"/>
    <mergeCell ref="D153:E153"/>
    <mergeCell ref="D137:E137"/>
    <mergeCell ref="D138:E138"/>
    <mergeCell ref="D139:E139"/>
    <mergeCell ref="D140:E140"/>
    <mergeCell ref="D141:E141"/>
    <mergeCell ref="D142:E142"/>
    <mergeCell ref="D143:E143"/>
    <mergeCell ref="D144:E144"/>
    <mergeCell ref="C146:C153"/>
    <mergeCell ref="F137:H137"/>
    <mergeCell ref="F138:H138"/>
    <mergeCell ref="F139:H139"/>
    <mergeCell ref="F140:H140"/>
    <mergeCell ref="F141:H141"/>
    <mergeCell ref="F142:H142"/>
    <mergeCell ref="F143:H143"/>
    <mergeCell ref="F144:H144"/>
    <mergeCell ref="F146:H146"/>
    <mergeCell ref="F147:H147"/>
    <mergeCell ref="F148:H148"/>
    <mergeCell ref="F149:H149"/>
    <mergeCell ref="F150:H150"/>
    <mergeCell ref="F151:H151"/>
    <mergeCell ref="F152:H152"/>
    <mergeCell ref="F153:H153"/>
    <mergeCell ref="D146:E146"/>
    <mergeCell ref="D147:E147"/>
    <mergeCell ref="D148:E148"/>
    <mergeCell ref="D149:E149"/>
    <mergeCell ref="D150:E150"/>
    <mergeCell ref="D151:E151"/>
    <mergeCell ref="D152:E152"/>
    <mergeCell ref="C173:C180"/>
    <mergeCell ref="F164:H164"/>
    <mergeCell ref="F165:H165"/>
    <mergeCell ref="F166:H166"/>
    <mergeCell ref="F167:H167"/>
    <mergeCell ref="F168:H168"/>
    <mergeCell ref="F169:H169"/>
    <mergeCell ref="F170:H170"/>
    <mergeCell ref="F171:H171"/>
    <mergeCell ref="F173:H173"/>
    <mergeCell ref="F174:H174"/>
    <mergeCell ref="F175:H175"/>
    <mergeCell ref="F176:H176"/>
    <mergeCell ref="F177:H177"/>
    <mergeCell ref="F178:H178"/>
    <mergeCell ref="F179:H179"/>
    <mergeCell ref="F180:H180"/>
    <mergeCell ref="D169:E169"/>
    <mergeCell ref="D170:E170"/>
    <mergeCell ref="D171:E171"/>
    <mergeCell ref="C164:C171"/>
    <mergeCell ref="D168:E168"/>
    <mergeCell ref="C191:C198"/>
    <mergeCell ref="C200:C207"/>
    <mergeCell ref="D191:E191"/>
    <mergeCell ref="D192:E192"/>
    <mergeCell ref="D193:E193"/>
    <mergeCell ref="D194:E194"/>
    <mergeCell ref="D195:E195"/>
    <mergeCell ref="D196:E196"/>
    <mergeCell ref="D197:E197"/>
    <mergeCell ref="D198:E198"/>
    <mergeCell ref="D200:E200"/>
    <mergeCell ref="F204:H204"/>
    <mergeCell ref="F205:H205"/>
    <mergeCell ref="F206:H206"/>
    <mergeCell ref="F207:H207"/>
    <mergeCell ref="F191:H191"/>
    <mergeCell ref="F192:H192"/>
    <mergeCell ref="F193:H193"/>
    <mergeCell ref="F194:H194"/>
    <mergeCell ref="F195:H195"/>
    <mergeCell ref="F196:H196"/>
    <mergeCell ref="F197:H197"/>
    <mergeCell ref="F198:H198"/>
    <mergeCell ref="F200:H200"/>
    <mergeCell ref="F203:H203"/>
    <mergeCell ref="C218:C225"/>
    <mergeCell ref="C227:C234"/>
    <mergeCell ref="D218:E218"/>
    <mergeCell ref="D219:E219"/>
    <mergeCell ref="D227:E227"/>
    <mergeCell ref="D228:E228"/>
    <mergeCell ref="D229:E229"/>
    <mergeCell ref="D220:E220"/>
    <mergeCell ref="D221:E221"/>
    <mergeCell ref="D222:E222"/>
    <mergeCell ref="D223:E223"/>
    <mergeCell ref="D224:E224"/>
    <mergeCell ref="D225:E225"/>
    <mergeCell ref="F218:H218"/>
    <mergeCell ref="F219:H219"/>
    <mergeCell ref="F220:H220"/>
    <mergeCell ref="F221:H221"/>
    <mergeCell ref="F222:H222"/>
    <mergeCell ref="F223:H223"/>
    <mergeCell ref="F224:H224"/>
    <mergeCell ref="F225:H225"/>
    <mergeCell ref="F227:H227"/>
    <mergeCell ref="F228:H228"/>
    <mergeCell ref="F229:H229"/>
    <mergeCell ref="F230:H230"/>
    <mergeCell ref="F231:H231"/>
    <mergeCell ref="F232:H232"/>
    <mergeCell ref="F233:H233"/>
    <mergeCell ref="F234:H234"/>
    <mergeCell ref="D264:E264"/>
    <mergeCell ref="D230:E230"/>
    <mergeCell ref="D231:E231"/>
    <mergeCell ref="D232:E232"/>
    <mergeCell ref="D233:E233"/>
    <mergeCell ref="D234:E234"/>
    <mergeCell ref="F258:H258"/>
    <mergeCell ref="D252:E252"/>
    <mergeCell ref="F252:H252"/>
    <mergeCell ref="D253:E253"/>
    <mergeCell ref="F253:H253"/>
    <mergeCell ref="F242:H242"/>
    <mergeCell ref="C243:E243"/>
    <mergeCell ref="F243:H243"/>
    <mergeCell ref="C244:C246"/>
    <mergeCell ref="D244:E244"/>
    <mergeCell ref="C237:E237"/>
    <mergeCell ref="C261:C269"/>
    <mergeCell ref="D265:E265"/>
    <mergeCell ref="D266:E266"/>
    <mergeCell ref="D267:E267"/>
    <mergeCell ref="D269:E269"/>
    <mergeCell ref="D268:E268"/>
    <mergeCell ref="F264:G264"/>
    <mergeCell ref="F265:G265"/>
    <mergeCell ref="F266:G266"/>
    <mergeCell ref="F267:G267"/>
    <mergeCell ref="F268:G268"/>
    <mergeCell ref="F269:G269"/>
    <mergeCell ref="D261:E261"/>
    <mergeCell ref="D262:E262"/>
    <mergeCell ref="D263:E263"/>
    <mergeCell ref="F261:G261"/>
    <mergeCell ref="F262:G262"/>
    <mergeCell ref="F263:G263"/>
  </mergeCells>
  <phoneticPr fontId="9"/>
  <conditionalFormatting sqref="F29:H31 F37 F41:H43 F49 F53:H55 F61 F65:H67 F73 F82 F83:H91 F93 F94:H102 F104 F105:H113 F115 F116:H124 F155:H162 F164:H171 F173:H180 F182:H189 F191:H198 F200:H207 F209:H216 F218:H225 F227:H234 F128:H135 F137:H144 F146:H153">
    <cfRule type="expression" dxfId="445" priority="80">
      <formula>$F$26=1</formula>
    </cfRule>
  </conditionalFormatting>
  <conditionalFormatting sqref="F26:H37 F82 F239:H239 F249:H258 F238 F77:H79 F83:H91 F23:G23 F12 F13:G21 F128:H135 F137:H144 F146:H153 F261:F269">
    <cfRule type="expression" dxfId="444" priority="116">
      <formula>OR(COUNTIF($F12,"(例)*")=1,$F12="")</formula>
    </cfRule>
  </conditionalFormatting>
  <conditionalFormatting sqref="F32 F36 F44 F56 F60 F68 F72 F48">
    <cfRule type="expression" dxfId="443" priority="89">
      <formula>$F$26=2</formula>
    </cfRule>
  </conditionalFormatting>
  <conditionalFormatting sqref="F239:H241">
    <cfRule type="expression" dxfId="442" priority="91">
      <formula>$F$238="無し"</formula>
    </cfRule>
  </conditionalFormatting>
  <conditionalFormatting sqref="A1:XFD10 A16:C16 E16:XFD16 A30:I30 K30:XFD30 A42:I42 K42:XFD42 A54:I54 K54:XFD54 A66:I66 K66:XFD66 A17:XFD17 A270:XFD1048576 A259:A263 A13:XFD15 A11:E11 A23:XFD29 A12:F12 A19:D22 F22:XFD22 A18:G18 H18:XFD21 F19:G21 A31:XFD41 A43:XFD53 A55:XFD65 A136:E136 I136:XFD136 A145:E145 I145:XFD145 A247:XFD258 A244:E246 G244:XFD246 A235:XFD243 A227:E234 I227:XFD234 A226:XFD226 A218:E225 I218:XFD225 A217:XFD217 A209:E216 I209:XFD216 A208:XFD208 A200:E207 I200:XFD207 A199:XFD199 A191:E198 I191:XFD198 A190:XFD190 A182:E189 I182:XFD189 A181:XFD181 A173:E180 I173:XFD180 A172:XFD172 A164:E171 I164:XFD171 A163:XFD163 A155:E162 I155:XFD162 A264:B269 I264:I269 H11:XFD12 A67:XFD135 A137:XFD144 A146:XFD154 K259:XFD269 F261:F269 D264:D269 J263:J267">
    <cfRule type="containsText" dxfId="441" priority="121" stopIfTrue="1" operator="containsText" text="(例)">
      <formula>NOT(ISERROR(SEARCH("(例)",A1)))</formula>
    </cfRule>
  </conditionalFormatting>
  <conditionalFormatting sqref="F23:G23">
    <cfRule type="expression" dxfId="440" priority="78">
      <formula>$F$12="賃貸"</formula>
    </cfRule>
  </conditionalFormatting>
  <conditionalFormatting sqref="G245:H246">
    <cfRule type="expression" dxfId="439" priority="94">
      <formula>$F$244="無し"</formula>
    </cfRule>
  </conditionalFormatting>
  <conditionalFormatting sqref="F79:H79">
    <cfRule type="expression" dxfId="438" priority="90">
      <formula>$F$78="登録申請中"</formula>
    </cfRule>
  </conditionalFormatting>
  <conditionalFormatting sqref="J30">
    <cfRule type="containsText" dxfId="437" priority="60" stopIfTrue="1" operator="containsText" text="(例)">
      <formula>NOT(ISERROR(SEARCH("(例)",J30)))</formula>
    </cfRule>
  </conditionalFormatting>
  <conditionalFormatting sqref="J42">
    <cfRule type="containsText" dxfId="436" priority="59" stopIfTrue="1" operator="containsText" text="(例)">
      <formula>NOT(ISERROR(SEARCH("(例)",J42)))</formula>
    </cfRule>
  </conditionalFormatting>
  <conditionalFormatting sqref="J54">
    <cfRule type="containsText" dxfId="435" priority="58" stopIfTrue="1" operator="containsText" text="(例)">
      <formula>NOT(ISERROR(SEARCH("(例)",J54)))</formula>
    </cfRule>
  </conditionalFormatting>
  <conditionalFormatting sqref="J66">
    <cfRule type="containsText" dxfId="434" priority="57" stopIfTrue="1" operator="containsText" text="(例)">
      <formula>NOT(ISERROR(SEARCH("(例)",J66)))</formula>
    </cfRule>
  </conditionalFormatting>
  <conditionalFormatting sqref="F82 F93 F104 F115">
    <cfRule type="expression" dxfId="433" priority="177">
      <formula>AND($F82="●",COUNTIF($F$82:$F$115,"●")&gt;1)</formula>
    </cfRule>
  </conditionalFormatting>
  <conditionalFormatting sqref="B260:B263 B259:J259">
    <cfRule type="containsText" dxfId="432" priority="55" stopIfTrue="1" operator="containsText" text="(例)">
      <formula>NOT(ISERROR(SEARCH("(例)",B259)))</formula>
    </cfRule>
  </conditionalFormatting>
  <conditionalFormatting sqref="C260:I260 C261 I261:J261 I262:I263 J267:J268">
    <cfRule type="containsText" dxfId="431" priority="54" stopIfTrue="1" operator="containsText" text="(例)">
      <formula>NOT(ISERROR(SEARCH("(例)",C260)))</formula>
    </cfRule>
  </conditionalFormatting>
  <conditionalFormatting sqref="F11:G11">
    <cfRule type="expression" dxfId="430" priority="49">
      <formula>OR(COUNTIF($F11,"(例)*")=1,$F11="")</formula>
    </cfRule>
  </conditionalFormatting>
  <conditionalFormatting sqref="F11:G11">
    <cfRule type="containsText" dxfId="429" priority="50" stopIfTrue="1" operator="containsText" text="(例)">
      <formula>NOT(ISERROR(SEARCH("(例)",F11)))</formula>
    </cfRule>
  </conditionalFormatting>
  <conditionalFormatting sqref="F22:G22">
    <cfRule type="expression" dxfId="428" priority="43">
      <formula>OR(COUNTIF($F22,"(例)*")=1,$F22="")</formula>
    </cfRule>
  </conditionalFormatting>
  <conditionalFormatting sqref="F22:G22">
    <cfRule type="expression" dxfId="427" priority="37">
      <formula>OR(COUNTIF($F22,"(例)*")=1,$F22="")</formula>
    </cfRule>
  </conditionalFormatting>
  <conditionalFormatting sqref="F22:G22">
    <cfRule type="expression" dxfId="426" priority="36">
      <formula>$F$12=2</formula>
    </cfRule>
  </conditionalFormatting>
  <conditionalFormatting sqref="F244">
    <cfRule type="expression" dxfId="425" priority="16">
      <formula>OR(COUNTIF($F244,"(例)*")=1,$F244="")</formula>
    </cfRule>
  </conditionalFormatting>
  <conditionalFormatting sqref="F244">
    <cfRule type="containsText" dxfId="424" priority="17" stopIfTrue="1" operator="containsText" text="(例)">
      <formula>NOT(ISERROR(SEARCH("(例)",F244)))</formula>
    </cfRule>
  </conditionalFormatting>
  <conditionalFormatting sqref="F246">
    <cfRule type="expression" dxfId="423" priority="14">
      <formula>OR(COUNTIF($F246,"(例)*")=1,$F246="")</formula>
    </cfRule>
  </conditionalFormatting>
  <conditionalFormatting sqref="F246">
    <cfRule type="containsText" dxfId="422" priority="15" stopIfTrue="1" operator="containsText" text="(例)">
      <formula>NOT(ISERROR(SEARCH("(例)",F246)))</formula>
    </cfRule>
  </conditionalFormatting>
  <conditionalFormatting sqref="F245">
    <cfRule type="expression" dxfId="421" priority="10">
      <formula>OR(COUNTIF($F245,"(例)*")=1,$F245="")</formula>
    </cfRule>
  </conditionalFormatting>
  <conditionalFormatting sqref="F245">
    <cfRule type="containsText" dxfId="420" priority="11" stopIfTrue="1" operator="containsText" text="(例)">
      <formula>NOT(ISERROR(SEARCH("(例)",F245)))</formula>
    </cfRule>
  </conditionalFormatting>
  <conditionalFormatting sqref="D261:E261 D263:E263">
    <cfRule type="containsText" dxfId="419" priority="8" stopIfTrue="1" operator="containsText" text="(例)">
      <formula>NOT(ISERROR(SEARCH("(例)",D261)))</formula>
    </cfRule>
  </conditionalFormatting>
  <conditionalFormatting sqref="D262:E262">
    <cfRule type="containsText" dxfId="418" priority="7" stopIfTrue="1" operator="containsText" text="(例)">
      <formula>NOT(ISERROR(SEARCH("(例)",D262)))</formula>
    </cfRule>
  </conditionalFormatting>
  <conditionalFormatting sqref="F245:F246">
    <cfRule type="expression" dxfId="417" priority="5">
      <formula>$F$244="無し"</formula>
    </cfRule>
  </conditionalFormatting>
  <conditionalFormatting sqref="J262">
    <cfRule type="containsText" dxfId="416" priority="3" stopIfTrue="1" operator="containsText" text="(例)">
      <formula>NOT(ISERROR(SEARCH("(例)",J262)))</formula>
    </cfRule>
  </conditionalFormatting>
  <conditionalFormatting sqref="J260">
    <cfRule type="containsText" dxfId="415" priority="2" stopIfTrue="1" operator="containsText" text="(例)">
      <formula>NOT(ISERROR(SEARCH("(例)",J260)))</formula>
    </cfRule>
  </conditionalFormatting>
  <conditionalFormatting sqref="J269">
    <cfRule type="containsText" dxfId="414" priority="1" stopIfTrue="1" operator="containsText" text="(例)">
      <formula>NOT(ISERROR(SEARCH("(例)",J269)))</formula>
    </cfRule>
  </conditionalFormatting>
  <dataValidations count="15">
    <dataValidation imeMode="off" allowBlank="1" showInputMessage="1" showErrorMessage="1" prompt="キャリアメール_x000a_(携帯メール)は不可" sqref="F36:H36 F48:H48 F91:H91 F72:H72 F60:H60 F102:H102 F113:H113 F124:H124" xr:uid="{FDC7ACE1-CCC5-4D0E-81E7-CAAFB8435455}"/>
    <dataValidation imeMode="hiragana" allowBlank="1" showInputMessage="1" showErrorMessage="1" prompt="都道府県から入力" sqref="F99:H99 F121:H121 F253:H253 F110:H110 F88:H88 F258:H258 F70:H70 F58:H58 F46:H46 F34:H34" xr:uid="{9993CF04-A8BC-48DA-9605-D373689F4CEF}"/>
    <dataValidation type="list" allowBlank="1" showInputMessage="1" sqref="F246" xr:uid="{2DF7711D-1989-428E-AAB6-DFAA8A6AA627}">
      <formula1>"―,有り,無し"</formula1>
    </dataValidation>
    <dataValidation imeMode="off" allowBlank="1" showInputMessage="1" showErrorMessage="1" prompt="yyyy/m/dで入力" sqref="F32:H32 F200:H201 F164:H165 F44:H44 F56:H56 F68:H68 F173:H174 F128:H129 F137:H138 F146:H147 F155:H156 F182:H183 F191:H192 F209:H210 F218:H219 F227:H228" xr:uid="{BD073235-F32D-472A-B58D-693DBF772163}"/>
    <dataValidation imeMode="off" allowBlank="1" showInputMessage="1" showErrorMessage="1" prompt="ハイフン（‐）をつけて入力" sqref="F100:H101 F89:H90 F47:H47 F35:H35 F59:H59 F71:H71 F111:H112 F122:H123" xr:uid="{FE8F4D89-69EA-4F47-BD58-153FDD4E2E5B}"/>
    <dataValidation imeMode="hiragana" allowBlank="1" showInputMessage="1" showErrorMessage="1" sqref="F239:H241 F254:H256 F39:H43 F94:H97 F249:H251 F83:H86 F63:H67 F26:G31 H27:H31 F11:G11 F116:H119 F51:H55 F105:H108 F77:H77 H261:H269 F261:F269" xr:uid="{0D3A66B9-6E59-4B24-AFFE-DDA4BACBE77E}"/>
    <dataValidation imeMode="off" allowBlank="1" showInputMessage="1" showErrorMessage="1" sqref="F139:H145 F202:H207 F14:G14 F175:H180 F15 F229:H234 F130:H136 F166:H172 F157:H163 F184:H190 F193:H199 F211:H217 F220:H226 F148:H153" xr:uid="{320DAFF9-9BAA-4866-839D-276F859DBCBB}"/>
    <dataValidation type="list" imeMode="off" allowBlank="1" showInputMessage="1" sqref="F13:G13" xr:uid="{4A2B6D36-8C44-482C-829B-DD0B8DB0CE6D}">
      <formula1>"単年度事業,2年度事業（1年目）,3年度事業（1年目）,4年度事業（1年目）,5年度事業（1年目）"</formula1>
    </dataValidation>
    <dataValidation type="textLength" errorStyle="warning" imeMode="off" operator="equal" allowBlank="1" showInputMessage="1" showErrorMessage="1" error="13桁になっていません_x000a_ご確認ください" sqref="F37:H37 F49:H49 F61:H61 F73:H73" xr:uid="{EFE968D5-0578-410B-ACA0-0E9D262C4D8F}">
      <formula1>13</formula1>
    </dataValidation>
    <dataValidation type="textLength" errorStyle="warning" imeMode="off" operator="equal" allowBlank="1" showInputMessage="1" showErrorMessage="1" error="桁が少ないか、ハイフンが入力されています_x000a_ハイフン「-」を入れずに数字7桁で入力してください" prompt="7桁半角数字を「-（ハイフン）」なしで入力" sqref="F69:H69 F57:H57" xr:uid="{6A76A4A4-6473-4A1B-908B-84F143DA7390}">
      <formula1>7</formula1>
    </dataValidation>
    <dataValidation type="list" imeMode="off" allowBlank="1" showInputMessage="1" sqref="F79:H79" xr:uid="{6004FF88-8A43-439C-BCB7-FC0F960673E0}">
      <formula1>"―"</formula1>
    </dataValidation>
    <dataValidation type="list" imeMode="hiragana" allowBlank="1" showInputMessage="1" sqref="F78:H78" xr:uid="{A3529585-FAFE-4840-827C-E41EEE421C1B}">
      <formula1>"登録済,登録申請中"</formula1>
    </dataValidation>
    <dataValidation type="list" allowBlank="1" showInputMessage="1" sqref="F238 F244" xr:uid="{BC73DD36-C1B8-4461-8F69-CB24A05FF606}">
      <formula1>"有り,無し"</formula1>
    </dataValidation>
    <dataValidation type="list" allowBlank="1" showInputMessage="1" sqref="F82 F93 F104 F115" xr:uid="{1687B5A4-A2C0-4821-BB19-C56338C92BF3}">
      <formula1>"●,－"</formula1>
    </dataValidation>
    <dataValidation type="list" imeMode="hiragana" allowBlank="1" showInputMessage="1" showErrorMessage="1" sqref="F12:G12" xr:uid="{3B46F872-5B7A-4095-BCE8-B72CC7E39A32}">
      <formula1>"分譲,賃貸"</formula1>
    </dataValidation>
  </dataValidations>
  <printOptions horizontalCentered="1"/>
  <pageMargins left="0.59055118110236227" right="0.39370078740157483" top="0.59055118110236227" bottom="0.35433070866141736" header="0.31496062992125984" footer="0.11811023622047245"/>
  <pageSetup paperSize="9" scale="37" fitToHeight="0" orientation="portrait" r:id="rId1"/>
  <headerFooter scaleWithDoc="0">
    <oddFooter>&amp;R&amp;8R4超高層ZEH-M_ver.1</oddFooter>
  </headerFooter>
  <rowBreaks count="2" manualBreakCount="2">
    <brk id="92" min="1" max="9" man="1"/>
    <brk id="126" min="1" max="9" man="1"/>
  </rowBreaks>
  <ignoredErrors>
    <ignoredError sqref="D15:E16 E1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Option Button 1">
              <controlPr defaultSize="0" autoFill="0" autoLine="0" autoPict="0">
                <anchor moveWithCells="1">
                  <from>
                    <xdr:col>6</xdr:col>
                    <xdr:colOff>190500</xdr:colOff>
                    <xdr:row>25</xdr:row>
                    <xdr:rowOff>76200</xdr:rowOff>
                  </from>
                  <to>
                    <xdr:col>7</xdr:col>
                    <xdr:colOff>190500</xdr:colOff>
                    <xdr:row>25</xdr:row>
                    <xdr:rowOff>285750</xdr:rowOff>
                  </to>
                </anchor>
              </controlPr>
            </control>
          </mc:Choice>
        </mc:AlternateContent>
        <mc:AlternateContent xmlns:mc="http://schemas.openxmlformats.org/markup-compatibility/2006">
          <mc:Choice Requires="x14">
            <control shapeId="29698" r:id="rId5" name="Option Button 2">
              <controlPr defaultSize="0" autoFill="0" autoLine="0" autoPict="0">
                <anchor moveWithCells="1">
                  <from>
                    <xdr:col>5</xdr:col>
                    <xdr:colOff>142875</xdr:colOff>
                    <xdr:row>25</xdr:row>
                    <xdr:rowOff>66675</xdr:rowOff>
                  </from>
                  <to>
                    <xdr:col>5</xdr:col>
                    <xdr:colOff>1343025</xdr:colOff>
                    <xdr:row>25</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69D4C-E607-4918-8664-9B6F3A838788}">
  <sheetPr>
    <pageSetUpPr fitToPage="1"/>
  </sheetPr>
  <dimension ref="B1:R52"/>
  <sheetViews>
    <sheetView showGridLines="0" view="pageBreakPreview" zoomScaleNormal="100" zoomScaleSheetLayoutView="100" workbookViewId="0">
      <selection activeCell="C6" sqref="C6"/>
    </sheetView>
  </sheetViews>
  <sheetFormatPr defaultColWidth="9" defaultRowHeight="13.5"/>
  <cols>
    <col min="1" max="1" width="1.5" style="617" customWidth="1"/>
    <col min="2" max="2" width="6.875" style="619" customWidth="1"/>
    <col min="3" max="4" width="9.75" style="617" customWidth="1"/>
    <col min="5" max="5" width="9.75" style="618" customWidth="1"/>
    <col min="6" max="6" width="9.75" style="617" customWidth="1"/>
    <col min="7" max="7" width="11.25" style="617" customWidth="1"/>
    <col min="8" max="8" width="1.5" style="617" customWidth="1"/>
    <col min="9" max="9" width="6.625" style="619" customWidth="1"/>
    <col min="10" max="11" width="9.75" style="617" customWidth="1"/>
    <col min="12" max="12" width="9.75" style="618" customWidth="1"/>
    <col min="13" max="13" width="9.75" style="617" customWidth="1"/>
    <col min="14" max="14" width="11.25" style="617" customWidth="1"/>
    <col min="15" max="15" width="1.375" style="617" customWidth="1"/>
    <col min="16" max="16" width="9" style="617"/>
    <col min="17" max="17" width="18.25" style="617" hidden="1" customWidth="1"/>
    <col min="18" max="18" width="7.875" style="617" hidden="1" customWidth="1"/>
    <col min="19" max="16384" width="9" style="617"/>
  </cols>
  <sheetData>
    <row r="1" spans="2:18" ht="17.25">
      <c r="B1" s="616" t="s">
        <v>851</v>
      </c>
    </row>
    <row r="2" spans="2:18" ht="30" customHeight="1">
      <c r="B2" s="620" t="s">
        <v>820</v>
      </c>
      <c r="C2" s="621"/>
    </row>
    <row r="3" spans="2:18" ht="12.75" customHeight="1" thickBot="1">
      <c r="C3" s="622"/>
      <c r="Q3" s="617" t="s">
        <v>673</v>
      </c>
    </row>
    <row r="4" spans="2:18" ht="19.899999999999999" customHeight="1" thickBot="1">
      <c r="B4" s="1439" t="s">
        <v>674</v>
      </c>
      <c r="C4" s="1441" t="s">
        <v>675</v>
      </c>
      <c r="D4" s="1442"/>
      <c r="E4" s="1443"/>
      <c r="F4" s="1413" t="s">
        <v>676</v>
      </c>
      <c r="G4" s="1415" t="s">
        <v>594</v>
      </c>
      <c r="H4" s="623"/>
      <c r="I4" s="1444" t="s">
        <v>674</v>
      </c>
      <c r="J4" s="1428" t="s">
        <v>675</v>
      </c>
      <c r="K4" s="1429"/>
      <c r="L4" s="1430"/>
      <c r="M4" s="1413" t="s">
        <v>676</v>
      </c>
      <c r="N4" s="1415" t="s">
        <v>594</v>
      </c>
      <c r="O4" s="624"/>
    </row>
    <row r="5" spans="2:18" ht="19.899999999999999" customHeight="1" thickBot="1">
      <c r="B5" s="1440"/>
      <c r="C5" s="625" t="s">
        <v>867</v>
      </c>
      <c r="D5" s="626" t="s">
        <v>868</v>
      </c>
      <c r="E5" s="627" t="s">
        <v>869</v>
      </c>
      <c r="F5" s="1414"/>
      <c r="G5" s="1416"/>
      <c r="H5" s="623"/>
      <c r="I5" s="1445"/>
      <c r="J5" s="625" t="s">
        <v>867</v>
      </c>
      <c r="K5" s="626" t="s">
        <v>868</v>
      </c>
      <c r="L5" s="627" t="s">
        <v>869</v>
      </c>
      <c r="M5" s="1414"/>
      <c r="N5" s="1416"/>
      <c r="O5" s="628"/>
      <c r="Q5" s="629" t="s">
        <v>679</v>
      </c>
      <c r="R5" s="630" t="s">
        <v>680</v>
      </c>
    </row>
    <row r="6" spans="2:18" ht="30" customHeight="1" thickTop="1">
      <c r="B6" s="1417" t="s">
        <v>681</v>
      </c>
      <c r="C6" s="706"/>
      <c r="D6" s="707"/>
      <c r="E6" s="708"/>
      <c r="F6" s="709"/>
      <c r="G6" s="710">
        <f>IF(OR(C6="",D6="",E6="",F6=""),0,ROUNDDOWN(IF(C6*D6/1000000&lt;$Q$6,$R$6,IF(C6*D6/1000000&lt;$Q$7,$R$7,IF(C6*D6/1000000&lt;$Q$8,$R$8,IF(C6*D6/1000000&lt;$Q$9,$R$9,$R$10))))*IF(AND(D6&lt;=$Q$18,E6&gt;=$Q$19),$R$18,IF(E6&lt;$Q$15,$R$15,IF(E6&lt;$Q$16,$R$16,IF(E6&gt;=$Q$17,$R$17))))*(C6*D6/1000000*F6),0)+F6*$R$24)</f>
        <v>0</v>
      </c>
      <c r="H6" s="631"/>
      <c r="I6" s="1437" t="s">
        <v>682</v>
      </c>
      <c r="J6" s="706"/>
      <c r="K6" s="707"/>
      <c r="L6" s="708"/>
      <c r="M6" s="709"/>
      <c r="N6" s="710">
        <f>IF(OR(J6="",K6="",L6="",M6=""),0,ROUNDDOWN(IF(J6*K6/1000000&lt;$Q$6,$R$6,IF(J6*K6/1000000&lt;$Q$7,$R$7,IF(J6*K6/1000000&lt;$Q$8,$R$8,IF(J6*K6/1000000&lt;$Q$9,$R$9,$R$10))))*IF(AND(K6&lt;=$Q$18,L6&gt;=$Q$19),$R$18,IF(L6&lt;$Q$15,$R$15,IF(L6&lt;$Q$16,$R$16,IF(L6&gt;=$Q$17,$R$17))))*(J6*K6/1000000*M6),0)+M6*$R$24)</f>
        <v>0</v>
      </c>
      <c r="O6" s="628"/>
      <c r="Q6" s="632">
        <v>0.2</v>
      </c>
      <c r="R6" s="633">
        <v>220000</v>
      </c>
    </row>
    <row r="7" spans="2:18" ht="30" customHeight="1">
      <c r="B7" s="1418"/>
      <c r="C7" s="706"/>
      <c r="D7" s="707"/>
      <c r="E7" s="708"/>
      <c r="F7" s="709"/>
      <c r="G7" s="710">
        <f t="shared" ref="G7:G11" si="0">IF(OR(C7="",D7="",E7="",F7=""),0,ROUNDDOWN(IF(C7*D7/1000000&lt;$Q$6,$R$6,IF(C7*D7/1000000&lt;$Q$7,$R$7,IF(C7*D7/1000000&lt;$Q$8,$R$8,IF(C7*D7/1000000&lt;$Q$9,$R$9,$R$10))))*IF(AND(D7&lt;=$Q$18,E7&gt;=$Q$19),$R$18,IF(E7&lt;$Q$15,$R$15,IF(E7&lt;$Q$16,$R$16,IF(E7&gt;=$Q$17,$R$17))))*(C7*D7/1000000*F7),0)+F7*$R$24)</f>
        <v>0</v>
      </c>
      <c r="H7" s="631"/>
      <c r="I7" s="1438"/>
      <c r="J7" s="706"/>
      <c r="K7" s="707"/>
      <c r="L7" s="708"/>
      <c r="M7" s="709"/>
      <c r="N7" s="710">
        <f t="shared" ref="N7:N11" si="1">IF(OR(J7="",K7="",L7="",M7=""),0,ROUNDDOWN(IF(J7*K7/1000000&lt;$Q$6,$R$6,IF(J7*K7/1000000&lt;$Q$7,$R$7,IF(J7*K7/1000000&lt;$Q$8,$R$8,IF(J7*K7/1000000&lt;$Q$9,$R$9,$R$10))))*IF(AND(K7&lt;=$Q$18,L7&gt;=$Q$19),$R$18,IF(L7&lt;$Q$15,$R$15,IF(L7&lt;$Q$16,$R$16,IF(L7&gt;=$Q$17,$R$17))))*(J7*K7/1000000*M7),0)+M7*$R$24)</f>
        <v>0</v>
      </c>
      <c r="O7" s="628"/>
      <c r="Q7" s="634">
        <v>0.4</v>
      </c>
      <c r="R7" s="635">
        <v>130000</v>
      </c>
    </row>
    <row r="8" spans="2:18" ht="30" customHeight="1">
      <c r="B8" s="1418"/>
      <c r="C8" s="711"/>
      <c r="D8" s="712"/>
      <c r="E8" s="713"/>
      <c r="F8" s="714"/>
      <c r="G8" s="710">
        <f t="shared" si="0"/>
        <v>0</v>
      </c>
      <c r="H8" s="631"/>
      <c r="I8" s="1438"/>
      <c r="J8" s="711"/>
      <c r="K8" s="712"/>
      <c r="L8" s="713"/>
      <c r="M8" s="714"/>
      <c r="N8" s="710">
        <f t="shared" si="1"/>
        <v>0</v>
      </c>
      <c r="O8" s="628"/>
      <c r="Q8" s="634">
        <v>0.7</v>
      </c>
      <c r="R8" s="635">
        <v>90000</v>
      </c>
    </row>
    <row r="9" spans="2:18" ht="30" customHeight="1">
      <c r="B9" s="1418"/>
      <c r="C9" s="711"/>
      <c r="D9" s="712"/>
      <c r="E9" s="713"/>
      <c r="F9" s="714"/>
      <c r="G9" s="710">
        <f t="shared" si="0"/>
        <v>0</v>
      </c>
      <c r="H9" s="631"/>
      <c r="I9" s="1438"/>
      <c r="J9" s="711"/>
      <c r="K9" s="712"/>
      <c r="L9" s="713"/>
      <c r="M9" s="714"/>
      <c r="N9" s="710">
        <f t="shared" si="1"/>
        <v>0</v>
      </c>
      <c r="O9" s="628"/>
      <c r="Q9" s="634">
        <v>1</v>
      </c>
      <c r="R9" s="635">
        <v>70000</v>
      </c>
    </row>
    <row r="10" spans="2:18" ht="30" customHeight="1" thickBot="1">
      <c r="B10" s="1418"/>
      <c r="C10" s="711"/>
      <c r="D10" s="712"/>
      <c r="E10" s="713"/>
      <c r="F10" s="714"/>
      <c r="G10" s="710">
        <f t="shared" si="0"/>
        <v>0</v>
      </c>
      <c r="H10" s="636"/>
      <c r="I10" s="1418"/>
      <c r="J10" s="711"/>
      <c r="K10" s="712"/>
      <c r="L10" s="713"/>
      <c r="M10" s="714"/>
      <c r="N10" s="710">
        <f t="shared" si="1"/>
        <v>0</v>
      </c>
      <c r="O10" s="628"/>
      <c r="Q10" s="637">
        <v>1</v>
      </c>
      <c r="R10" s="638">
        <v>60000</v>
      </c>
    </row>
    <row r="11" spans="2:18" ht="30" customHeight="1" thickBot="1">
      <c r="B11" s="1418"/>
      <c r="C11" s="715"/>
      <c r="D11" s="716"/>
      <c r="E11" s="717"/>
      <c r="F11" s="718"/>
      <c r="G11" s="710">
        <f t="shared" si="0"/>
        <v>0</v>
      </c>
      <c r="H11" s="636"/>
      <c r="I11" s="1418"/>
      <c r="J11" s="715"/>
      <c r="K11" s="716"/>
      <c r="L11" s="717"/>
      <c r="M11" s="718"/>
      <c r="N11" s="710">
        <f t="shared" si="1"/>
        <v>0</v>
      </c>
      <c r="O11" s="628"/>
    </row>
    <row r="12" spans="2:18" ht="30" customHeight="1" thickTop="1" thickBot="1">
      <c r="B12" s="1419"/>
      <c r="C12" s="1423" t="s">
        <v>328</v>
      </c>
      <c r="D12" s="1424"/>
      <c r="E12" s="1424"/>
      <c r="F12" s="1425"/>
      <c r="G12" s="719">
        <f>SUM(G6:G11)</f>
        <v>0</v>
      </c>
      <c r="H12" s="636"/>
      <c r="I12" s="1419"/>
      <c r="J12" s="1423" t="s">
        <v>328</v>
      </c>
      <c r="K12" s="1424"/>
      <c r="L12" s="1424"/>
      <c r="M12" s="1425"/>
      <c r="N12" s="719">
        <f>SUM(N6:N11)</f>
        <v>0</v>
      </c>
      <c r="O12" s="628"/>
    </row>
    <row r="13" spans="2:18" ht="9" customHeight="1" thickBot="1">
      <c r="C13" s="639"/>
      <c r="D13" s="639"/>
      <c r="E13" s="639"/>
      <c r="F13" s="639"/>
      <c r="G13" s="640"/>
      <c r="H13" s="641"/>
      <c r="I13" s="639"/>
      <c r="J13" s="639"/>
      <c r="K13" s="639"/>
      <c r="L13" s="639"/>
      <c r="M13" s="619"/>
      <c r="N13" s="641"/>
      <c r="O13" s="642"/>
    </row>
    <row r="14" spans="2:18" ht="19.899999999999999" customHeight="1" thickBot="1">
      <c r="B14" s="1426" t="s">
        <v>674</v>
      </c>
      <c r="C14" s="1431" t="s">
        <v>675</v>
      </c>
      <c r="D14" s="1432"/>
      <c r="E14" s="1433"/>
      <c r="F14" s="1434" t="s">
        <v>676</v>
      </c>
      <c r="G14" s="1435" t="s">
        <v>594</v>
      </c>
      <c r="H14" s="623"/>
      <c r="I14" s="1436" t="s">
        <v>674</v>
      </c>
      <c r="J14" s="1431" t="s">
        <v>675</v>
      </c>
      <c r="K14" s="1432"/>
      <c r="L14" s="1433"/>
      <c r="M14" s="1413" t="s">
        <v>676</v>
      </c>
      <c r="N14" s="1415" t="s">
        <v>594</v>
      </c>
      <c r="O14" s="628"/>
      <c r="Q14" s="643" t="s">
        <v>683</v>
      </c>
      <c r="R14" s="644" t="s">
        <v>684</v>
      </c>
    </row>
    <row r="15" spans="2:18" ht="19.899999999999999" customHeight="1" thickBot="1">
      <c r="B15" s="1427"/>
      <c r="C15" s="625" t="s">
        <v>867</v>
      </c>
      <c r="D15" s="626" t="s">
        <v>868</v>
      </c>
      <c r="E15" s="627" t="s">
        <v>869</v>
      </c>
      <c r="F15" s="1414"/>
      <c r="G15" s="1416"/>
      <c r="H15" s="645"/>
      <c r="I15" s="1427"/>
      <c r="J15" s="625" t="s">
        <v>867</v>
      </c>
      <c r="K15" s="626" t="s">
        <v>868</v>
      </c>
      <c r="L15" s="627" t="s">
        <v>869</v>
      </c>
      <c r="M15" s="1414"/>
      <c r="N15" s="1416"/>
      <c r="O15" s="628"/>
      <c r="Q15" s="646">
        <v>75</v>
      </c>
      <c r="R15" s="647">
        <v>1</v>
      </c>
    </row>
    <row r="16" spans="2:18" ht="30" customHeight="1" thickTop="1">
      <c r="B16" s="1417" t="s">
        <v>685</v>
      </c>
      <c r="C16" s="706"/>
      <c r="D16" s="707"/>
      <c r="E16" s="708"/>
      <c r="F16" s="709"/>
      <c r="G16" s="710">
        <f>IF(OR(C16="",D16="",E16="",F16=""),0,ROUNDDOWN(IF(C16*D16/1000000&lt;$Q$6,$R$6,IF(C16*D16/1000000&lt;$Q$7,$R$7,IF(C16*D16/1000000&lt;$Q$8,$R$8,IF(C16*D16/1000000&lt;$Q$9,$R$9,$R$10))))*IF(AND(D16&lt;=$Q$18,E16&gt;=$Q$19),$R$18,IF(E16&lt;$Q$15,$R$15,IF(E16&lt;$Q$16,$R$16,IF(E16&gt;=$Q$17,$R$17))))*(C16*D16/1000000*F16),0)+F16*$R$24)</f>
        <v>0</v>
      </c>
      <c r="H16" s="631"/>
      <c r="I16" s="1417" t="s">
        <v>678</v>
      </c>
      <c r="J16" s="706"/>
      <c r="K16" s="707"/>
      <c r="L16" s="708"/>
      <c r="M16" s="709"/>
      <c r="N16" s="710">
        <f>IF(OR(J16="",K16="",L16="",M16=""),0,ROUNDDOWN(IF(J16*K16/1000000&lt;$Q$6,$R$6,IF(J16*K16/1000000&lt;$Q$7,$R$7,IF(J16*K16/1000000&lt;$Q$8,$R$8,IF(J16*K16/1000000&lt;$Q$9,$R$9,$R$10))))*IF(AND(K16&lt;=$Q$18,L16&gt;=$Q$19),$R$18,IF(L16&lt;$Q$15,$R$15,IF(L16&lt;$Q$16,$R$16,IF(L16&gt;=$Q$17,$R$17))))*(J16*K16/1000000*M16),0)+M16*$R$24)</f>
        <v>0</v>
      </c>
      <c r="O16" s="628"/>
      <c r="Q16" s="648">
        <v>150</v>
      </c>
      <c r="R16" s="649">
        <v>1.6</v>
      </c>
    </row>
    <row r="17" spans="2:18" ht="30" customHeight="1" thickBot="1">
      <c r="B17" s="1418"/>
      <c r="C17" s="706"/>
      <c r="D17" s="707"/>
      <c r="E17" s="708"/>
      <c r="F17" s="709"/>
      <c r="G17" s="710">
        <f t="shared" ref="G17:G21" si="2">IF(OR(C17="",D17="",E17="",F17=""),0,ROUNDDOWN(IF(C17*D17/1000000&lt;$Q$6,$R$6,IF(C17*D17/1000000&lt;$Q$7,$R$7,IF(C17*D17/1000000&lt;$Q$8,$R$8,IF(C17*D17/1000000&lt;$Q$9,$R$9,$R$10))))*IF(AND(D17&lt;=$Q$18,E17&gt;=$Q$19),$R$18,IF(E17&lt;$Q$15,$R$15,IF(E17&lt;$Q$16,$R$16,IF(E17&gt;=$Q$17,$R$17))))*(C17*D17/1000000*F17),0)+F17*$R$24)</f>
        <v>0</v>
      </c>
      <c r="H17" s="636"/>
      <c r="I17" s="1418"/>
      <c r="J17" s="706"/>
      <c r="K17" s="707"/>
      <c r="L17" s="708"/>
      <c r="M17" s="709"/>
      <c r="N17" s="710">
        <f t="shared" ref="N17:N21" si="3">IF(OR(J17="",K17="",L17="",M17=""),0,ROUNDDOWN(IF(J17*K17/1000000&lt;$Q$6,$R$6,IF(J17*K17/1000000&lt;$Q$7,$R$7,IF(J17*K17/1000000&lt;$Q$8,$R$8,IF(J17*K17/1000000&lt;$Q$9,$R$9,$R$10))))*IF(AND(K17&lt;=$Q$18,L17&gt;=$Q$19),$R$18,IF(L17&lt;$Q$15,$R$15,IF(L17&lt;$Q$16,$R$16,IF(L17&gt;=$Q$17,$R$17))))*(J17*K17/1000000*M17),0)+M17*$R$24)</f>
        <v>0</v>
      </c>
      <c r="O17" s="628"/>
      <c r="Q17" s="650">
        <v>150</v>
      </c>
      <c r="R17" s="651">
        <v>2.9</v>
      </c>
    </row>
    <row r="18" spans="2:18" ht="30" customHeight="1">
      <c r="B18" s="1418"/>
      <c r="C18" s="711"/>
      <c r="D18" s="712"/>
      <c r="E18" s="713"/>
      <c r="F18" s="714"/>
      <c r="G18" s="710">
        <f t="shared" si="2"/>
        <v>0</v>
      </c>
      <c r="H18" s="636"/>
      <c r="I18" s="1418"/>
      <c r="J18" s="711"/>
      <c r="K18" s="712"/>
      <c r="L18" s="713"/>
      <c r="M18" s="714"/>
      <c r="N18" s="710">
        <f t="shared" si="3"/>
        <v>0</v>
      </c>
      <c r="O18" s="628"/>
      <c r="Q18" s="652">
        <v>200</v>
      </c>
      <c r="R18" s="653">
        <v>3.4</v>
      </c>
    </row>
    <row r="19" spans="2:18" ht="30" customHeight="1" thickBot="1">
      <c r="B19" s="1418"/>
      <c r="C19" s="711"/>
      <c r="D19" s="712"/>
      <c r="E19" s="713"/>
      <c r="F19" s="714"/>
      <c r="G19" s="710">
        <f t="shared" si="2"/>
        <v>0</v>
      </c>
      <c r="H19" s="636"/>
      <c r="I19" s="1418"/>
      <c r="J19" s="711"/>
      <c r="K19" s="712"/>
      <c r="L19" s="713"/>
      <c r="M19" s="714"/>
      <c r="N19" s="710">
        <f t="shared" si="3"/>
        <v>0</v>
      </c>
      <c r="O19" s="628"/>
      <c r="Q19" s="654">
        <v>125</v>
      </c>
      <c r="R19" s="638"/>
    </row>
    <row r="20" spans="2:18" ht="30" customHeight="1" thickBot="1">
      <c r="B20" s="1418"/>
      <c r="C20" s="711"/>
      <c r="D20" s="712"/>
      <c r="E20" s="713"/>
      <c r="F20" s="714"/>
      <c r="G20" s="710">
        <f t="shared" si="2"/>
        <v>0</v>
      </c>
      <c r="H20" s="636"/>
      <c r="I20" s="1418"/>
      <c r="J20" s="711"/>
      <c r="K20" s="712"/>
      <c r="L20" s="713"/>
      <c r="M20" s="714"/>
      <c r="N20" s="710">
        <f t="shared" si="3"/>
        <v>0</v>
      </c>
      <c r="O20" s="628"/>
    </row>
    <row r="21" spans="2:18" ht="30" customHeight="1" thickBot="1">
      <c r="B21" s="1418"/>
      <c r="C21" s="715"/>
      <c r="D21" s="716"/>
      <c r="E21" s="717"/>
      <c r="F21" s="718"/>
      <c r="G21" s="710">
        <f t="shared" si="2"/>
        <v>0</v>
      </c>
      <c r="H21" s="636"/>
      <c r="I21" s="1418"/>
      <c r="J21" s="715"/>
      <c r="K21" s="716"/>
      <c r="L21" s="717"/>
      <c r="M21" s="718"/>
      <c r="N21" s="710">
        <f t="shared" si="3"/>
        <v>0</v>
      </c>
      <c r="O21" s="628"/>
      <c r="Q21" s="629" t="s">
        <v>686</v>
      </c>
      <c r="R21" s="630" t="s">
        <v>687</v>
      </c>
    </row>
    <row r="22" spans="2:18" ht="30" customHeight="1" thickTop="1" thickBot="1">
      <c r="B22" s="1419"/>
      <c r="C22" s="1423" t="s">
        <v>328</v>
      </c>
      <c r="D22" s="1424"/>
      <c r="E22" s="1424"/>
      <c r="F22" s="1425"/>
      <c r="G22" s="719">
        <f>SUM(G16:G21)</f>
        <v>0</v>
      </c>
      <c r="H22" s="636"/>
      <c r="I22" s="1419"/>
      <c r="J22" s="1423" t="s">
        <v>328</v>
      </c>
      <c r="K22" s="1424"/>
      <c r="L22" s="1424"/>
      <c r="M22" s="1425"/>
      <c r="N22" s="719">
        <f>SUM(N16:N21)</f>
        <v>0</v>
      </c>
      <c r="O22" s="628"/>
      <c r="Q22" s="655"/>
      <c r="R22" s="656"/>
    </row>
    <row r="23" spans="2:18" ht="13.5" customHeight="1" thickBot="1">
      <c r="C23" s="639"/>
      <c r="D23" s="639"/>
      <c r="E23" s="639"/>
      <c r="F23" s="639"/>
      <c r="G23" s="640"/>
      <c r="H23" s="641"/>
      <c r="I23" s="639"/>
      <c r="J23" s="639"/>
      <c r="K23" s="639"/>
      <c r="L23" s="639"/>
      <c r="M23" s="619"/>
      <c r="N23" s="641"/>
      <c r="O23" s="642"/>
    </row>
    <row r="24" spans="2:18" ht="19.899999999999999" customHeight="1">
      <c r="B24" s="1426" t="s">
        <v>674</v>
      </c>
      <c r="C24" s="1428" t="s">
        <v>675</v>
      </c>
      <c r="D24" s="1429"/>
      <c r="E24" s="1430"/>
      <c r="F24" s="1413" t="s">
        <v>676</v>
      </c>
      <c r="G24" s="1415" t="s">
        <v>594</v>
      </c>
      <c r="H24" s="623"/>
      <c r="I24" s="1426" t="s">
        <v>674</v>
      </c>
      <c r="J24" s="1428" t="s">
        <v>675</v>
      </c>
      <c r="K24" s="1429"/>
      <c r="L24" s="1430"/>
      <c r="M24" s="1413" t="s">
        <v>676</v>
      </c>
      <c r="N24" s="1415" t="s">
        <v>594</v>
      </c>
      <c r="O24" s="628"/>
      <c r="Q24" s="657">
        <v>1</v>
      </c>
      <c r="R24" s="633">
        <v>25000</v>
      </c>
    </row>
    <row r="25" spans="2:18" ht="19.899999999999999" customHeight="1" thickBot="1">
      <c r="B25" s="1427"/>
      <c r="C25" s="625" t="s">
        <v>867</v>
      </c>
      <c r="D25" s="626" t="s">
        <v>868</v>
      </c>
      <c r="E25" s="627" t="s">
        <v>869</v>
      </c>
      <c r="F25" s="1414"/>
      <c r="G25" s="1416"/>
      <c r="H25" s="645"/>
      <c r="I25" s="1427"/>
      <c r="J25" s="625" t="s">
        <v>867</v>
      </c>
      <c r="K25" s="626" t="s">
        <v>868</v>
      </c>
      <c r="L25" s="627" t="s">
        <v>869</v>
      </c>
      <c r="M25" s="1414"/>
      <c r="N25" s="1416"/>
      <c r="O25" s="628"/>
      <c r="Q25" s="658"/>
      <c r="R25" s="649"/>
    </row>
    <row r="26" spans="2:18" ht="30" customHeight="1" thickTop="1" thickBot="1">
      <c r="B26" s="1417" t="s">
        <v>688</v>
      </c>
      <c r="C26" s="706"/>
      <c r="D26" s="707"/>
      <c r="E26" s="708"/>
      <c r="F26" s="709"/>
      <c r="G26" s="710">
        <f>IF(OR(C26="",D26="",E26="",F26=""),0,ROUNDDOWN(IF(C26*D26/1000000&lt;$Q$6,$R$6,IF(C26*D26/1000000&lt;$Q$7,$R$7,IF(C26*D26/1000000&lt;$Q$8,$R$8,IF(C26*D26/1000000&lt;$Q$9,$R$9,$R$10))))*IF(AND(D26&lt;=$Q$18,E26&gt;=$Q$19),$R$18,IF(E26&lt;$Q$15,$R$15,IF(E26&lt;$Q$16,$R$16,IF(E26&gt;=$Q$17,$R$17))))*(C26*D26/1000000*F26),0)+F26*$R$24)</f>
        <v>0</v>
      </c>
      <c r="H26" s="631"/>
      <c r="I26" s="1417" t="s">
        <v>689</v>
      </c>
      <c r="J26" s="706"/>
      <c r="K26" s="707"/>
      <c r="L26" s="708"/>
      <c r="M26" s="709"/>
      <c r="N26" s="710">
        <f>IF(OR(J26="",K26="",L26="",M26=""),0,ROUNDDOWN(IF(J26*K26/1000000&lt;$Q$6,$R$6,IF(J26*K26/1000000&lt;$Q$7,$R$7,IF(J26*K26/1000000&lt;$Q$8,$R$8,IF(J26*K26/1000000&lt;$Q$9,$R$9,$R$10))))*IF(AND(K26&lt;=$Q$18,L26&gt;=$Q$19),$R$18,IF(L26&lt;$Q$15,$R$15,IF(L26&lt;$Q$16,$R$16,IF(L26&gt;=$Q$17,$R$17))))*(J26*K26/1000000*M26),0)+M26*$R$24)</f>
        <v>0</v>
      </c>
      <c r="O26" s="628"/>
      <c r="Q26" s="659"/>
      <c r="R26" s="651"/>
    </row>
    <row r="27" spans="2:18" ht="30" customHeight="1">
      <c r="B27" s="1418"/>
      <c r="C27" s="706"/>
      <c r="D27" s="707"/>
      <c r="E27" s="708"/>
      <c r="F27" s="709"/>
      <c r="G27" s="710">
        <f t="shared" ref="G27:G31" si="4">IF(OR(C27="",D27="",E27="",F27=""),0,ROUNDDOWN(IF(C27*D27/1000000&lt;$Q$6,$R$6,IF(C27*D27/1000000&lt;$Q$7,$R$7,IF(C27*D27/1000000&lt;$Q$8,$R$8,IF(C27*D27/1000000&lt;$Q$9,$R$9,$R$10))))*IF(AND(D27&lt;=$Q$18,E27&gt;=$Q$19),$R$18,IF(E27&lt;$Q$15,$R$15,IF(E27&lt;$Q$16,$R$16,IF(E27&gt;=$Q$17,$R$17))))*(C27*D27/1000000*F27),0)+F27*$R$24)</f>
        <v>0</v>
      </c>
      <c r="H27" s="636"/>
      <c r="I27" s="1418"/>
      <c r="J27" s="706"/>
      <c r="K27" s="707"/>
      <c r="L27" s="708"/>
      <c r="M27" s="709"/>
      <c r="N27" s="710">
        <f t="shared" ref="N27:N31" si="5">IF(OR(J27="",K27="",L27="",M27=""),0,ROUNDDOWN(IF(J27*K27/1000000&lt;$Q$6,$R$6,IF(J27*K27/1000000&lt;$Q$7,$R$7,IF(J27*K27/1000000&lt;$Q$8,$R$8,IF(J27*K27/1000000&lt;$Q$9,$R$9,$R$10))))*IF(AND(K27&lt;=$Q$18,L27&gt;=$Q$19),$R$18,IF(L27&lt;$Q$15,$R$15,IF(L27&lt;$Q$16,$R$16,IF(L27&gt;=$Q$17,$R$17))))*(J27*K27/1000000*M27),0)+M27*$R$24)</f>
        <v>0</v>
      </c>
      <c r="O27" s="628"/>
    </row>
    <row r="28" spans="2:18" ht="30" customHeight="1">
      <c r="B28" s="1418"/>
      <c r="C28" s="711"/>
      <c r="D28" s="712"/>
      <c r="E28" s="713"/>
      <c r="F28" s="714"/>
      <c r="G28" s="710">
        <f t="shared" si="4"/>
        <v>0</v>
      </c>
      <c r="H28" s="636"/>
      <c r="I28" s="1418"/>
      <c r="J28" s="711"/>
      <c r="K28" s="712"/>
      <c r="L28" s="713"/>
      <c r="M28" s="714"/>
      <c r="N28" s="710">
        <f t="shared" si="5"/>
        <v>0</v>
      </c>
      <c r="O28" s="628"/>
    </row>
    <row r="29" spans="2:18" ht="30" customHeight="1">
      <c r="B29" s="1418"/>
      <c r="C29" s="711"/>
      <c r="D29" s="712"/>
      <c r="E29" s="713"/>
      <c r="F29" s="714"/>
      <c r="G29" s="710">
        <f t="shared" si="4"/>
        <v>0</v>
      </c>
      <c r="H29" s="636"/>
      <c r="I29" s="1418"/>
      <c r="J29" s="711"/>
      <c r="K29" s="712"/>
      <c r="L29" s="713"/>
      <c r="M29" s="714"/>
      <c r="N29" s="710">
        <f t="shared" si="5"/>
        <v>0</v>
      </c>
      <c r="O29" s="628"/>
    </row>
    <row r="30" spans="2:18" ht="30" customHeight="1">
      <c r="B30" s="1418"/>
      <c r="C30" s="711"/>
      <c r="D30" s="712"/>
      <c r="E30" s="713"/>
      <c r="F30" s="714"/>
      <c r="G30" s="710">
        <f t="shared" si="4"/>
        <v>0</v>
      </c>
      <c r="H30" s="636"/>
      <c r="I30" s="1418"/>
      <c r="J30" s="711"/>
      <c r="K30" s="712"/>
      <c r="L30" s="713"/>
      <c r="M30" s="714"/>
      <c r="N30" s="710">
        <f t="shared" si="5"/>
        <v>0</v>
      </c>
      <c r="O30" s="628"/>
    </row>
    <row r="31" spans="2:18" ht="30" customHeight="1" thickBot="1">
      <c r="B31" s="1418"/>
      <c r="C31" s="715"/>
      <c r="D31" s="716"/>
      <c r="E31" s="717"/>
      <c r="F31" s="718"/>
      <c r="G31" s="710">
        <f t="shared" si="4"/>
        <v>0</v>
      </c>
      <c r="H31" s="636"/>
      <c r="I31" s="1418"/>
      <c r="J31" s="715"/>
      <c r="K31" s="716"/>
      <c r="L31" s="717"/>
      <c r="M31" s="718"/>
      <c r="N31" s="710">
        <f t="shared" si="5"/>
        <v>0</v>
      </c>
      <c r="O31" s="628"/>
    </row>
    <row r="32" spans="2:18" ht="30" customHeight="1" thickTop="1" thickBot="1">
      <c r="B32" s="1419"/>
      <c r="C32" s="1423" t="s">
        <v>328</v>
      </c>
      <c r="D32" s="1424"/>
      <c r="E32" s="1424"/>
      <c r="F32" s="1425"/>
      <c r="G32" s="719">
        <f>SUM(G26:G31)</f>
        <v>0</v>
      </c>
      <c r="H32" s="636"/>
      <c r="I32" s="1419"/>
      <c r="J32" s="1423" t="s">
        <v>328</v>
      </c>
      <c r="K32" s="1424"/>
      <c r="L32" s="1424"/>
      <c r="M32" s="1425"/>
      <c r="N32" s="719">
        <f>SUM(N26:N31)</f>
        <v>0</v>
      </c>
      <c r="O32" s="628"/>
    </row>
    <row r="33" spans="2:15" ht="13.5" customHeight="1" thickBot="1">
      <c r="C33" s="639"/>
      <c r="D33" s="639"/>
      <c r="E33" s="639"/>
      <c r="F33" s="639"/>
      <c r="G33" s="660"/>
      <c r="H33" s="641"/>
      <c r="I33" s="639"/>
      <c r="J33" s="639"/>
      <c r="K33" s="639"/>
      <c r="L33" s="639"/>
      <c r="M33" s="619"/>
      <c r="N33" s="641"/>
      <c r="O33" s="642"/>
    </row>
    <row r="34" spans="2:15" ht="19.899999999999999" customHeight="1">
      <c r="B34" s="1426" t="s">
        <v>674</v>
      </c>
      <c r="C34" s="1428" t="s">
        <v>675</v>
      </c>
      <c r="D34" s="1429"/>
      <c r="E34" s="1430"/>
      <c r="F34" s="1413" t="s">
        <v>676</v>
      </c>
      <c r="G34" s="1415" t="s">
        <v>594</v>
      </c>
      <c r="H34" s="623"/>
      <c r="I34" s="1426" t="s">
        <v>674</v>
      </c>
      <c r="J34" s="1428" t="s">
        <v>675</v>
      </c>
      <c r="K34" s="1429"/>
      <c r="L34" s="1430"/>
      <c r="M34" s="1413" t="s">
        <v>676</v>
      </c>
      <c r="N34" s="1415" t="s">
        <v>594</v>
      </c>
      <c r="O34" s="628"/>
    </row>
    <row r="35" spans="2:15" ht="19.899999999999999" customHeight="1" thickBot="1">
      <c r="B35" s="1427"/>
      <c r="C35" s="625" t="s">
        <v>867</v>
      </c>
      <c r="D35" s="626" t="s">
        <v>868</v>
      </c>
      <c r="E35" s="627" t="s">
        <v>869</v>
      </c>
      <c r="F35" s="1414"/>
      <c r="G35" s="1416"/>
      <c r="H35" s="645"/>
      <c r="I35" s="1427"/>
      <c r="J35" s="625" t="s">
        <v>867</v>
      </c>
      <c r="K35" s="626" t="s">
        <v>868</v>
      </c>
      <c r="L35" s="627" t="s">
        <v>869</v>
      </c>
      <c r="M35" s="1414"/>
      <c r="N35" s="1416"/>
      <c r="O35" s="628"/>
    </row>
    <row r="36" spans="2:15" ht="30" customHeight="1" thickTop="1">
      <c r="B36" s="1417" t="s">
        <v>690</v>
      </c>
      <c r="C36" s="706"/>
      <c r="D36" s="707"/>
      <c r="E36" s="708"/>
      <c r="F36" s="709"/>
      <c r="G36" s="710">
        <f>IF(OR(C36="",D36="",E36="",F36=""),0,ROUNDDOWN(IF(C36*D36/1000000&lt;$Q$6,$R$6,IF(C36*D36/1000000&lt;$Q$7,$R$7,IF(C36*D36/1000000&lt;$Q$8,$R$8,IF(C36*D36/1000000&lt;$Q$9,$R$9,$R$10))))*IF(AND(D36&lt;=$Q$18,E36&gt;=$Q$19),$R$18,IF(E36&lt;$Q$15,$R$15,IF(E36&lt;$Q$16,$R$16,IF(E36&gt;=$Q$17,$R$17))))*(C36*D36/1000000*F36),0)+F36*$R$24)</f>
        <v>0</v>
      </c>
      <c r="H36" s="631"/>
      <c r="I36" s="1420" t="s">
        <v>677</v>
      </c>
      <c r="J36" s="706"/>
      <c r="K36" s="707"/>
      <c r="L36" s="708"/>
      <c r="M36" s="709"/>
      <c r="N36" s="710">
        <f>IF(OR(J36="",K36="",L36="",M36=""),0,ROUNDDOWN(IF(J36*K36/1000000&lt;$Q$6,$R$6,IF(J36*K36/1000000&lt;$Q$7,$R$7,IF(J36*K36/1000000&lt;$Q$8,$R$8,IF(J36*K36/1000000&lt;$Q$9,$R$9,$R$10))))*IF(AND(K36&lt;=$Q$18,L36&gt;=$Q$19),$R$18,IF(L36&lt;$Q$15,$R$15,IF(L36&lt;$Q$16,$R$16,IF(L36&gt;=$Q$17,$R$17))))*(J36*K36/1000000*M36),0)+M36*$R$24)</f>
        <v>0</v>
      </c>
      <c r="O36" s="628"/>
    </row>
    <row r="37" spans="2:15" ht="30" customHeight="1">
      <c r="B37" s="1418"/>
      <c r="C37" s="706"/>
      <c r="D37" s="707"/>
      <c r="E37" s="708"/>
      <c r="F37" s="709"/>
      <c r="G37" s="710">
        <f t="shared" ref="G37:G41" si="6">IF(OR(C37="",D37="",E37="",F37=""),0,ROUNDDOWN(IF(C37*D37/1000000&lt;$Q$6,$R$6,IF(C37*D37/1000000&lt;$Q$7,$R$7,IF(C37*D37/1000000&lt;$Q$8,$R$8,IF(C37*D37/1000000&lt;$Q$9,$R$9,$R$10))))*IF(AND(D37&lt;=$Q$18,E37&gt;=$Q$19),$R$18,IF(E37&lt;$Q$15,$R$15,IF(E37&lt;$Q$16,$R$16,IF(E37&gt;=$Q$17,$R$17))))*(C37*D37/1000000*F37),0)+F37*$R$24)</f>
        <v>0</v>
      </c>
      <c r="H37" s="636"/>
      <c r="I37" s="1421"/>
      <c r="J37" s="706"/>
      <c r="K37" s="707"/>
      <c r="L37" s="708"/>
      <c r="M37" s="709"/>
      <c r="N37" s="710">
        <f t="shared" ref="N37:N41" si="7">IF(OR(J37="",K37="",L37="",M37=""),0,ROUNDDOWN(IF(J37*K37/1000000&lt;$Q$6,$R$6,IF(J37*K37/1000000&lt;$Q$7,$R$7,IF(J37*K37/1000000&lt;$Q$8,$R$8,IF(J37*K37/1000000&lt;$Q$9,$R$9,$R$10))))*IF(AND(K37&lt;=$Q$18,L37&gt;=$Q$19),$R$18,IF(L37&lt;$Q$15,$R$15,IF(L37&lt;$Q$16,$R$16,IF(L37&gt;=$Q$17,$R$17))))*(J37*K37/1000000*M37),0)+M37*$R$24)</f>
        <v>0</v>
      </c>
      <c r="O37" s="628"/>
    </row>
    <row r="38" spans="2:15" ht="30" customHeight="1">
      <c r="B38" s="1418"/>
      <c r="C38" s="711"/>
      <c r="D38" s="712"/>
      <c r="E38" s="713"/>
      <c r="F38" s="714"/>
      <c r="G38" s="710">
        <f t="shared" si="6"/>
        <v>0</v>
      </c>
      <c r="H38" s="636"/>
      <c r="I38" s="1421"/>
      <c r="J38" s="711"/>
      <c r="K38" s="712"/>
      <c r="L38" s="713"/>
      <c r="M38" s="714"/>
      <c r="N38" s="710">
        <f t="shared" si="7"/>
        <v>0</v>
      </c>
      <c r="O38" s="628"/>
    </row>
    <row r="39" spans="2:15" ht="30" customHeight="1">
      <c r="B39" s="1418"/>
      <c r="C39" s="711"/>
      <c r="D39" s="712"/>
      <c r="E39" s="713"/>
      <c r="F39" s="714"/>
      <c r="G39" s="710">
        <f t="shared" si="6"/>
        <v>0</v>
      </c>
      <c r="H39" s="636"/>
      <c r="I39" s="1421"/>
      <c r="J39" s="711"/>
      <c r="K39" s="712"/>
      <c r="L39" s="713"/>
      <c r="M39" s="714"/>
      <c r="N39" s="710">
        <f t="shared" si="7"/>
        <v>0</v>
      </c>
    </row>
    <row r="40" spans="2:15" ht="30" customHeight="1">
      <c r="B40" s="1418"/>
      <c r="C40" s="711"/>
      <c r="D40" s="712"/>
      <c r="E40" s="713"/>
      <c r="F40" s="714"/>
      <c r="G40" s="710">
        <f t="shared" si="6"/>
        <v>0</v>
      </c>
      <c r="H40" s="636"/>
      <c r="I40" s="1421"/>
      <c r="J40" s="711"/>
      <c r="K40" s="712"/>
      <c r="L40" s="713"/>
      <c r="M40" s="714"/>
      <c r="N40" s="710">
        <f t="shared" si="7"/>
        <v>0</v>
      </c>
    </row>
    <row r="41" spans="2:15" ht="30" customHeight="1" thickBot="1">
      <c r="B41" s="1418"/>
      <c r="C41" s="715"/>
      <c r="D41" s="716"/>
      <c r="E41" s="717"/>
      <c r="F41" s="718"/>
      <c r="G41" s="710">
        <f t="shared" si="6"/>
        <v>0</v>
      </c>
      <c r="H41" s="636"/>
      <c r="I41" s="1421"/>
      <c r="J41" s="715"/>
      <c r="K41" s="716"/>
      <c r="L41" s="717"/>
      <c r="M41" s="718"/>
      <c r="N41" s="710">
        <f t="shared" si="7"/>
        <v>0</v>
      </c>
    </row>
    <row r="42" spans="2:15" ht="30" customHeight="1" thickTop="1" thickBot="1">
      <c r="B42" s="1419"/>
      <c r="C42" s="1423" t="s">
        <v>328</v>
      </c>
      <c r="D42" s="1424"/>
      <c r="E42" s="1424"/>
      <c r="F42" s="1425"/>
      <c r="G42" s="719">
        <f>SUM(G36:G41)</f>
        <v>0</v>
      </c>
      <c r="H42" s="661"/>
      <c r="I42" s="1422"/>
      <c r="J42" s="1423" t="s">
        <v>328</v>
      </c>
      <c r="K42" s="1424"/>
      <c r="L42" s="1424"/>
      <c r="M42" s="1425"/>
      <c r="N42" s="719">
        <f>SUM(N36:N41)</f>
        <v>0</v>
      </c>
    </row>
    <row r="43" spans="2:15" ht="9" customHeight="1" thickBot="1"/>
    <row r="44" spans="2:15" ht="19.5" customHeight="1">
      <c r="B44" s="1426" t="s">
        <v>674</v>
      </c>
      <c r="C44" s="1428" t="s">
        <v>675</v>
      </c>
      <c r="D44" s="1429"/>
      <c r="E44" s="1430"/>
      <c r="F44" s="1413" t="s">
        <v>676</v>
      </c>
      <c r="G44" s="1415" t="s">
        <v>594</v>
      </c>
      <c r="H44" s="623"/>
      <c r="I44" s="1426" t="s">
        <v>674</v>
      </c>
      <c r="J44" s="1428" t="s">
        <v>675</v>
      </c>
      <c r="K44" s="1429"/>
      <c r="L44" s="1430"/>
      <c r="M44" s="1413" t="s">
        <v>676</v>
      </c>
      <c r="N44" s="1415" t="s">
        <v>594</v>
      </c>
    </row>
    <row r="45" spans="2:15" ht="19.5" customHeight="1" thickBot="1">
      <c r="B45" s="1427"/>
      <c r="C45" s="625" t="s">
        <v>867</v>
      </c>
      <c r="D45" s="626" t="s">
        <v>868</v>
      </c>
      <c r="E45" s="627" t="s">
        <v>869</v>
      </c>
      <c r="F45" s="1414"/>
      <c r="G45" s="1416"/>
      <c r="H45" s="645"/>
      <c r="I45" s="1427"/>
      <c r="J45" s="625" t="s">
        <v>867</v>
      </c>
      <c r="K45" s="626" t="s">
        <v>868</v>
      </c>
      <c r="L45" s="627" t="s">
        <v>869</v>
      </c>
      <c r="M45" s="1414"/>
      <c r="N45" s="1416"/>
    </row>
    <row r="46" spans="2:15" ht="30" customHeight="1" thickTop="1">
      <c r="B46" s="1417" t="s">
        <v>844</v>
      </c>
      <c r="C46" s="706"/>
      <c r="D46" s="707"/>
      <c r="E46" s="708"/>
      <c r="F46" s="709"/>
      <c r="G46" s="710">
        <f>IF(OR(C46="",D46="",E46="",F46=""),0,ROUNDDOWN(IF(C46*D46/1000000&lt;$Q$6,$R$6,IF(C46*D46/1000000&lt;$Q$7,$R$7,IF(C46*D46/1000000&lt;$Q$8,$R$8,IF(C46*D46/1000000&lt;$Q$9,$R$9,$R$10))))*IF(AND(D46&lt;=$Q$18,E46&gt;=$Q$19),$R$18,IF(E46&lt;$Q$15,$R$15,IF(E46&lt;$Q$16,$R$16,IF(E46&gt;=$Q$17,$R$17))))*(C46*D46/1000000*F46),0)+F46*$R$24)</f>
        <v>0</v>
      </c>
      <c r="H46" s="631"/>
      <c r="I46" s="1420" t="s">
        <v>845</v>
      </c>
      <c r="J46" s="706"/>
      <c r="K46" s="707"/>
      <c r="L46" s="708"/>
      <c r="M46" s="709"/>
      <c r="N46" s="710">
        <f>IF(OR(J46="",K46="",L46="",M46=""),0,ROUNDDOWN(IF(J46*K46/1000000&lt;$Q$6,$R$6,IF(J46*K46/1000000&lt;$Q$7,$R$7,IF(J46*K46/1000000&lt;$Q$8,$R$8,IF(J46*K46/1000000&lt;$Q$9,$R$9,$R$10))))*IF(AND(K46&lt;=$Q$18,L46&gt;=$Q$19),$R$18,IF(L46&lt;$Q$15,$R$15,IF(L46&lt;$Q$16,$R$16,IF(L46&gt;=$Q$17,$R$17))))*(J46*K46/1000000*M46),0)+M46*$R$24)</f>
        <v>0</v>
      </c>
    </row>
    <row r="47" spans="2:15" ht="30" customHeight="1">
      <c r="B47" s="1418"/>
      <c r="C47" s="706"/>
      <c r="D47" s="707"/>
      <c r="E47" s="708"/>
      <c r="F47" s="709"/>
      <c r="G47" s="710">
        <f t="shared" ref="G47:G51" si="8">IF(OR(C47="",D47="",E47="",F47=""),0,ROUNDDOWN(IF(C47*D47/1000000&lt;$Q$6,$R$6,IF(C47*D47/1000000&lt;$Q$7,$R$7,IF(C47*D47/1000000&lt;$Q$8,$R$8,IF(C47*D47/1000000&lt;$Q$9,$R$9,$R$10))))*IF(AND(D47&lt;=$Q$18,E47&gt;=$Q$19),$R$18,IF(E47&lt;$Q$15,$R$15,IF(E47&lt;$Q$16,$R$16,IF(E47&gt;=$Q$17,$R$17))))*(C47*D47/1000000*F47),0)+F47*$R$24)</f>
        <v>0</v>
      </c>
      <c r="H47" s="636"/>
      <c r="I47" s="1421"/>
      <c r="J47" s="706"/>
      <c r="K47" s="707"/>
      <c r="L47" s="708"/>
      <c r="M47" s="709"/>
      <c r="N47" s="710">
        <f t="shared" ref="N47:N51" si="9">IF(OR(J47="",K47="",L47="",M47=""),0,ROUNDDOWN(IF(J47*K47/1000000&lt;$Q$6,$R$6,IF(J47*K47/1000000&lt;$Q$7,$R$7,IF(J47*K47/1000000&lt;$Q$8,$R$8,IF(J47*K47/1000000&lt;$Q$9,$R$9,$R$10))))*IF(AND(K47&lt;=$Q$18,L47&gt;=$Q$19),$R$18,IF(L47&lt;$Q$15,$R$15,IF(L47&lt;$Q$16,$R$16,IF(L47&gt;=$Q$17,$R$17))))*(J47*K47/1000000*M47),0)+M47*$R$24)</f>
        <v>0</v>
      </c>
    </row>
    <row r="48" spans="2:15" ht="30" customHeight="1">
      <c r="B48" s="1418"/>
      <c r="C48" s="711"/>
      <c r="D48" s="712"/>
      <c r="E48" s="713"/>
      <c r="F48" s="714"/>
      <c r="G48" s="710">
        <f t="shared" si="8"/>
        <v>0</v>
      </c>
      <c r="H48" s="636"/>
      <c r="I48" s="1421"/>
      <c r="J48" s="711"/>
      <c r="K48" s="712"/>
      <c r="L48" s="713"/>
      <c r="M48" s="714"/>
      <c r="N48" s="710">
        <f t="shared" si="9"/>
        <v>0</v>
      </c>
    </row>
    <row r="49" spans="2:14" ht="30" customHeight="1">
      <c r="B49" s="1418"/>
      <c r="C49" s="711"/>
      <c r="D49" s="712"/>
      <c r="E49" s="713"/>
      <c r="F49" s="714"/>
      <c r="G49" s="710">
        <f t="shared" si="8"/>
        <v>0</v>
      </c>
      <c r="H49" s="636"/>
      <c r="I49" s="1421"/>
      <c r="J49" s="711"/>
      <c r="K49" s="712"/>
      <c r="L49" s="713"/>
      <c r="M49" s="714"/>
      <c r="N49" s="710">
        <f t="shared" si="9"/>
        <v>0</v>
      </c>
    </row>
    <row r="50" spans="2:14" ht="30" customHeight="1">
      <c r="B50" s="1418"/>
      <c r="C50" s="711"/>
      <c r="D50" s="712"/>
      <c r="E50" s="713"/>
      <c r="F50" s="714"/>
      <c r="G50" s="710">
        <f t="shared" si="8"/>
        <v>0</v>
      </c>
      <c r="H50" s="636"/>
      <c r="I50" s="1421"/>
      <c r="J50" s="711"/>
      <c r="K50" s="712"/>
      <c r="L50" s="713"/>
      <c r="M50" s="714"/>
      <c r="N50" s="710">
        <f t="shared" si="9"/>
        <v>0</v>
      </c>
    </row>
    <row r="51" spans="2:14" ht="30" customHeight="1" thickBot="1">
      <c r="B51" s="1418"/>
      <c r="C51" s="715"/>
      <c r="D51" s="716"/>
      <c r="E51" s="717"/>
      <c r="F51" s="718"/>
      <c r="G51" s="710">
        <f t="shared" si="8"/>
        <v>0</v>
      </c>
      <c r="H51" s="636"/>
      <c r="I51" s="1421"/>
      <c r="J51" s="715"/>
      <c r="K51" s="716"/>
      <c r="L51" s="717"/>
      <c r="M51" s="718"/>
      <c r="N51" s="710">
        <f t="shared" si="9"/>
        <v>0</v>
      </c>
    </row>
    <row r="52" spans="2:14" ht="30" customHeight="1" thickTop="1" thickBot="1">
      <c r="B52" s="1419"/>
      <c r="C52" s="1423" t="s">
        <v>328</v>
      </c>
      <c r="D52" s="1424"/>
      <c r="E52" s="1424"/>
      <c r="F52" s="1425"/>
      <c r="G52" s="719">
        <f>SUM(G46:G51)</f>
        <v>0</v>
      </c>
      <c r="H52" s="661"/>
      <c r="I52" s="1422"/>
      <c r="J52" s="1423" t="s">
        <v>328</v>
      </c>
      <c r="K52" s="1424"/>
      <c r="L52" s="1424"/>
      <c r="M52" s="1425"/>
      <c r="N52" s="719">
        <f>SUM(N46:N51)</f>
        <v>0</v>
      </c>
    </row>
  </sheetData>
  <sheetProtection sheet="1" selectLockedCells="1"/>
  <mergeCells count="60">
    <mergeCell ref="J44:L44"/>
    <mergeCell ref="M44:M45"/>
    <mergeCell ref="N44:N45"/>
    <mergeCell ref="B46:B52"/>
    <mergeCell ref="I46:I52"/>
    <mergeCell ref="C52:F52"/>
    <mergeCell ref="J52:M52"/>
    <mergeCell ref="B44:B45"/>
    <mergeCell ref="C44:E44"/>
    <mergeCell ref="F44:F45"/>
    <mergeCell ref="G44:G45"/>
    <mergeCell ref="I44:I45"/>
    <mergeCell ref="M4:M5"/>
    <mergeCell ref="N4:N5"/>
    <mergeCell ref="B6:B12"/>
    <mergeCell ref="I6:I12"/>
    <mergeCell ref="C12:F12"/>
    <mergeCell ref="J12:M12"/>
    <mergeCell ref="B4:B5"/>
    <mergeCell ref="C4:E4"/>
    <mergeCell ref="F4:F5"/>
    <mergeCell ref="G4:G5"/>
    <mergeCell ref="I4:I5"/>
    <mergeCell ref="J4:L4"/>
    <mergeCell ref="M14:M15"/>
    <mergeCell ref="N14:N15"/>
    <mergeCell ref="B16:B22"/>
    <mergeCell ref="I16:I22"/>
    <mergeCell ref="C22:F22"/>
    <mergeCell ref="J22:M22"/>
    <mergeCell ref="B14:B15"/>
    <mergeCell ref="C14:E14"/>
    <mergeCell ref="F14:F15"/>
    <mergeCell ref="G14:G15"/>
    <mergeCell ref="I14:I15"/>
    <mergeCell ref="J14:L14"/>
    <mergeCell ref="M24:M25"/>
    <mergeCell ref="N24:N25"/>
    <mergeCell ref="B26:B32"/>
    <mergeCell ref="I26:I32"/>
    <mergeCell ref="C32:F32"/>
    <mergeCell ref="J32:M32"/>
    <mergeCell ref="B24:B25"/>
    <mergeCell ref="C24:E24"/>
    <mergeCell ref="F24:F25"/>
    <mergeCell ref="G24:G25"/>
    <mergeCell ref="I24:I25"/>
    <mergeCell ref="J24:L24"/>
    <mergeCell ref="M34:M35"/>
    <mergeCell ref="N34:N35"/>
    <mergeCell ref="B36:B42"/>
    <mergeCell ref="I36:I42"/>
    <mergeCell ref="C42:F42"/>
    <mergeCell ref="J42:M42"/>
    <mergeCell ref="B34:B35"/>
    <mergeCell ref="C34:E34"/>
    <mergeCell ref="F34:F35"/>
    <mergeCell ref="G34:G35"/>
    <mergeCell ref="I34:I35"/>
    <mergeCell ref="J34:L34"/>
  </mergeCells>
  <phoneticPr fontId="9"/>
  <conditionalFormatting sqref="B1">
    <cfRule type="expression" dxfId="190" priority="25">
      <formula>_xlfn.ISFORMULA(B1)=TRUE</formula>
    </cfRule>
  </conditionalFormatting>
  <conditionalFormatting sqref="C7:F11">
    <cfRule type="containsBlanks" dxfId="189" priority="22">
      <formula>LEN(TRIM(C7))=0</formula>
    </cfRule>
  </conditionalFormatting>
  <conditionalFormatting sqref="C6:F6">
    <cfRule type="containsBlanks" dxfId="188" priority="21">
      <formula>LEN(TRIM(C6))=0</formula>
    </cfRule>
  </conditionalFormatting>
  <conditionalFormatting sqref="J7:M11">
    <cfRule type="containsBlanks" dxfId="187" priority="18">
      <formula>LEN(TRIM(J7))=0</formula>
    </cfRule>
  </conditionalFormatting>
  <conditionalFormatting sqref="J6:M6">
    <cfRule type="containsBlanks" dxfId="186" priority="17">
      <formula>LEN(TRIM(J6))=0</formula>
    </cfRule>
  </conditionalFormatting>
  <conditionalFormatting sqref="C17:F21">
    <cfRule type="containsBlanks" dxfId="185" priority="16">
      <formula>LEN(TRIM(C17))=0</formula>
    </cfRule>
  </conditionalFormatting>
  <conditionalFormatting sqref="C16:F16">
    <cfRule type="containsBlanks" dxfId="184" priority="15">
      <formula>LEN(TRIM(C16))=0</formula>
    </cfRule>
  </conditionalFormatting>
  <conditionalFormatting sqref="J17:M21">
    <cfRule type="containsBlanks" dxfId="183" priority="14">
      <formula>LEN(TRIM(J17))=0</formula>
    </cfRule>
  </conditionalFormatting>
  <conditionalFormatting sqref="J16:M16">
    <cfRule type="containsBlanks" dxfId="182" priority="13">
      <formula>LEN(TRIM(J16))=0</formula>
    </cfRule>
  </conditionalFormatting>
  <conditionalFormatting sqref="C27:F31">
    <cfRule type="containsBlanks" dxfId="181" priority="12">
      <formula>LEN(TRIM(C27))=0</formula>
    </cfRule>
  </conditionalFormatting>
  <conditionalFormatting sqref="C26:F26">
    <cfRule type="containsBlanks" dxfId="180" priority="11">
      <formula>LEN(TRIM(C26))=0</formula>
    </cfRule>
  </conditionalFormatting>
  <conditionalFormatting sqref="J27:M31">
    <cfRule type="containsBlanks" dxfId="179" priority="10">
      <formula>LEN(TRIM(J27))=0</formula>
    </cfRule>
  </conditionalFormatting>
  <conditionalFormatting sqref="J26:M26">
    <cfRule type="containsBlanks" dxfId="178" priority="9">
      <formula>LEN(TRIM(J26))=0</formula>
    </cfRule>
  </conditionalFormatting>
  <conditionalFormatting sqref="C37:F41">
    <cfRule type="containsBlanks" dxfId="177" priority="8">
      <formula>LEN(TRIM(C37))=0</formula>
    </cfRule>
  </conditionalFormatting>
  <conditionalFormatting sqref="C36:F36">
    <cfRule type="containsBlanks" dxfId="176" priority="7">
      <formula>LEN(TRIM(C36))=0</formula>
    </cfRule>
  </conditionalFormatting>
  <conditionalFormatting sqref="J37:M41">
    <cfRule type="containsBlanks" dxfId="175" priority="6">
      <formula>LEN(TRIM(J37))=0</formula>
    </cfRule>
  </conditionalFormatting>
  <conditionalFormatting sqref="J36:M36">
    <cfRule type="containsBlanks" dxfId="174" priority="5">
      <formula>LEN(TRIM(J36))=0</formula>
    </cfRule>
  </conditionalFormatting>
  <conditionalFormatting sqref="C47:F51">
    <cfRule type="containsBlanks" dxfId="173" priority="4">
      <formula>LEN(TRIM(C47))=0</formula>
    </cfRule>
  </conditionalFormatting>
  <conditionalFormatting sqref="C46:F46">
    <cfRule type="containsBlanks" dxfId="172" priority="3">
      <formula>LEN(TRIM(C46))=0</formula>
    </cfRule>
  </conditionalFormatting>
  <conditionalFormatting sqref="J47:M51">
    <cfRule type="containsBlanks" dxfId="171" priority="2">
      <formula>LEN(TRIM(J47))=0</formula>
    </cfRule>
  </conditionalFormatting>
  <conditionalFormatting sqref="J46:M46">
    <cfRule type="containsBlanks" dxfId="170" priority="1">
      <formula>LEN(TRIM(J46))=0</formula>
    </cfRule>
  </conditionalFormatting>
  <printOptions horizontalCentered="1"/>
  <pageMargins left="0.59055118110236227" right="0.39370078740157483" top="0.59055118110236227" bottom="0.35433070866141736" header="0.31496062992125984" footer="0.11811023622047245"/>
  <pageSetup paperSize="9" scale="57" orientation="portrait" r:id="rId1"/>
  <headerFooter scaleWithDoc="0">
    <oddFooter>&amp;R&amp;8R4超高層ZEH-M_ver.1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747F5-2AA5-4494-94D3-8DCA6191A6E9}">
  <sheetPr>
    <pageSetUpPr fitToPage="1"/>
  </sheetPr>
  <dimension ref="A1:AD48"/>
  <sheetViews>
    <sheetView showGridLines="0" view="pageBreakPreview" zoomScale="85" zoomScaleNormal="100" zoomScaleSheetLayoutView="85" workbookViewId="0">
      <selection activeCell="D10" sqref="D10"/>
    </sheetView>
  </sheetViews>
  <sheetFormatPr defaultColWidth="9" defaultRowHeight="13.5"/>
  <cols>
    <col min="1" max="1" width="3.875" style="116" customWidth="1"/>
    <col min="2" max="2" width="20.75" style="116" customWidth="1"/>
    <col min="3" max="3" width="16.75" style="116" customWidth="1"/>
    <col min="4" max="4" width="7.875" style="116" customWidth="1"/>
    <col min="5" max="5" width="25.25" style="116" customWidth="1"/>
    <col min="6" max="6" width="10" style="116" customWidth="1"/>
    <col min="7" max="7" width="3.875" style="116" customWidth="1"/>
    <col min="8" max="8" width="20.75" style="116" customWidth="1"/>
    <col min="9" max="9" width="16.75" style="116" customWidth="1"/>
    <col min="10" max="10" width="7.875" style="116" customWidth="1"/>
    <col min="11" max="11" width="25.25" style="116" customWidth="1"/>
    <col min="12" max="12" width="10" style="116" customWidth="1"/>
    <col min="13" max="13" width="3.875" style="116" customWidth="1"/>
    <col min="14" max="14" width="20.75" style="116" customWidth="1"/>
    <col min="15" max="15" width="16.75" style="116" customWidth="1"/>
    <col min="16" max="16" width="7.875" style="116" customWidth="1"/>
    <col min="17" max="17" width="25.25" style="116" customWidth="1"/>
    <col min="18" max="18" width="10" style="116" customWidth="1"/>
    <col min="19" max="19" width="3.75" style="116" customWidth="1"/>
    <col min="20" max="20" width="20.75" style="116" customWidth="1"/>
    <col min="21" max="21" width="16.75" style="116" customWidth="1"/>
    <col min="22" max="22" width="7.875" style="116" customWidth="1"/>
    <col min="23" max="23" width="25.25" style="116" customWidth="1"/>
    <col min="24" max="24" width="10" style="116" customWidth="1"/>
    <col min="25" max="25" width="3.75" style="116" customWidth="1"/>
    <col min="26" max="26" width="20.75" style="116" customWidth="1"/>
    <col min="27" max="27" width="16.75" style="116" customWidth="1"/>
    <col min="28" max="28" width="7.875" style="116" customWidth="1"/>
    <col min="29" max="29" width="25.25" style="116" customWidth="1"/>
    <col min="30" max="30" width="10" style="116" customWidth="1"/>
    <col min="31" max="16384" width="9" style="116"/>
  </cols>
  <sheetData>
    <row r="1" spans="1:30" s="595" customFormat="1" ht="24.75" customHeight="1">
      <c r="A1" s="469" t="s">
        <v>910</v>
      </c>
    </row>
    <row r="2" spans="1:30" s="595" customFormat="1" ht="6" customHeight="1">
      <c r="A2" s="596"/>
    </row>
    <row r="3" spans="1:30" ht="20.25" customHeight="1">
      <c r="B3" s="597" t="s">
        <v>861</v>
      </c>
      <c r="C3" s="597"/>
      <c r="D3" s="598"/>
      <c r="E3" s="598"/>
      <c r="F3" s="598"/>
      <c r="G3" s="598"/>
      <c r="H3" s="597" t="s">
        <v>862</v>
      </c>
      <c r="I3" s="597"/>
      <c r="J3" s="598"/>
      <c r="K3" s="598"/>
      <c r="L3" s="598"/>
      <c r="M3" s="598"/>
      <c r="N3" s="597" t="s">
        <v>863</v>
      </c>
      <c r="O3" s="597"/>
      <c r="P3" s="598"/>
      <c r="Q3" s="598"/>
      <c r="R3" s="598"/>
      <c r="S3" s="597"/>
      <c r="T3" s="597" t="s">
        <v>864</v>
      </c>
      <c r="U3" s="597"/>
      <c r="V3" s="598"/>
      <c r="W3" s="598"/>
      <c r="X3" s="598"/>
      <c r="Y3" s="597"/>
      <c r="Z3" s="597" t="s">
        <v>865</v>
      </c>
      <c r="AA3" s="597"/>
      <c r="AB3" s="598"/>
      <c r="AC3" s="598"/>
      <c r="AD3" s="598"/>
    </row>
    <row r="4" spans="1:30" ht="7.5" customHeight="1">
      <c r="B4" s="599"/>
      <c r="C4" s="599"/>
      <c r="D4" s="599"/>
      <c r="E4" s="663"/>
      <c r="F4" s="599"/>
      <c r="G4" s="600"/>
      <c r="H4" s="599"/>
      <c r="I4" s="599"/>
      <c r="J4" s="599"/>
      <c r="K4" s="599"/>
      <c r="L4" s="599"/>
      <c r="M4" s="599"/>
      <c r="N4" s="599"/>
      <c r="O4" s="599"/>
      <c r="P4" s="599"/>
      <c r="Q4" s="599"/>
      <c r="R4" s="599"/>
      <c r="T4" s="599"/>
      <c r="U4" s="599"/>
      <c r="V4" s="599"/>
      <c r="W4" s="663"/>
      <c r="X4" s="599"/>
      <c r="Z4" s="599"/>
      <c r="AA4" s="599"/>
      <c r="AB4" s="599"/>
      <c r="AC4" s="663"/>
      <c r="AD4" s="599"/>
    </row>
    <row r="5" spans="1:30" ht="9" customHeight="1">
      <c r="B5" s="601"/>
      <c r="C5" s="601"/>
      <c r="D5" s="602"/>
      <c r="E5" s="662"/>
      <c r="F5" s="602"/>
      <c r="G5" s="602"/>
      <c r="H5" s="601"/>
      <c r="I5" s="601"/>
      <c r="J5" s="602"/>
      <c r="K5" s="662"/>
      <c r="L5" s="602"/>
      <c r="M5" s="603"/>
      <c r="N5" s="601"/>
      <c r="O5" s="601"/>
      <c r="P5" s="602"/>
      <c r="Q5" s="662"/>
      <c r="R5" s="602"/>
      <c r="T5" s="601"/>
      <c r="U5" s="601"/>
      <c r="V5" s="602"/>
      <c r="W5" s="662"/>
      <c r="X5" s="602"/>
      <c r="Z5" s="601"/>
      <c r="AA5" s="601"/>
      <c r="AB5" s="602"/>
      <c r="AC5" s="662"/>
      <c r="AD5" s="602"/>
    </row>
    <row r="6" spans="1:30" ht="18.75" customHeight="1">
      <c r="B6" s="1458" t="s">
        <v>335</v>
      </c>
      <c r="C6" s="1459"/>
      <c r="D6" s="1459"/>
      <c r="E6" s="1460"/>
      <c r="F6" s="477"/>
      <c r="G6" s="604"/>
      <c r="H6" s="1458" t="s">
        <v>332</v>
      </c>
      <c r="I6" s="1459"/>
      <c r="J6" s="1459"/>
      <c r="K6" s="1460"/>
      <c r="L6" s="477"/>
      <c r="N6" s="1458" t="s">
        <v>333</v>
      </c>
      <c r="O6" s="1459"/>
      <c r="P6" s="1459"/>
      <c r="Q6" s="1460"/>
      <c r="R6" s="477"/>
      <c r="T6" s="1458" t="s">
        <v>334</v>
      </c>
      <c r="U6" s="1459"/>
      <c r="V6" s="1459"/>
      <c r="W6" s="1460"/>
      <c r="X6" s="477"/>
      <c r="Z6" s="1458" t="s">
        <v>390</v>
      </c>
      <c r="AA6" s="1459"/>
      <c r="AB6" s="1459"/>
      <c r="AC6" s="1460"/>
      <c r="AD6" s="477"/>
    </row>
    <row r="7" spans="1:30" ht="11.25" customHeight="1">
      <c r="B7" s="605"/>
      <c r="C7" s="605"/>
      <c r="D7" s="605"/>
      <c r="E7" s="606"/>
      <c r="F7" s="605"/>
      <c r="G7" s="605"/>
      <c r="H7" s="605"/>
      <c r="I7" s="605"/>
      <c r="J7" s="605"/>
      <c r="K7" s="606"/>
      <c r="L7" s="605"/>
      <c r="N7" s="605"/>
      <c r="O7" s="605"/>
      <c r="P7" s="605"/>
      <c r="Q7" s="606"/>
      <c r="R7" s="605"/>
      <c r="T7" s="605"/>
      <c r="U7" s="605"/>
      <c r="V7" s="605"/>
      <c r="W7" s="606"/>
      <c r="X7" s="605"/>
      <c r="Z7" s="605"/>
      <c r="AA7" s="605"/>
      <c r="AB7" s="605"/>
      <c r="AC7" s="606"/>
      <c r="AD7" s="605"/>
    </row>
    <row r="8" spans="1:30" ht="14.25">
      <c r="B8" s="607" t="s">
        <v>838</v>
      </c>
      <c r="C8" s="608"/>
      <c r="H8" s="607" t="s">
        <v>838</v>
      </c>
      <c r="I8" s="608"/>
      <c r="N8" s="607" t="s">
        <v>838</v>
      </c>
      <c r="O8" s="608"/>
      <c r="T8" s="607" t="s">
        <v>838</v>
      </c>
      <c r="U8" s="608"/>
      <c r="Z8" s="607" t="s">
        <v>838</v>
      </c>
      <c r="AA8" s="608"/>
    </row>
    <row r="9" spans="1:30">
      <c r="B9" s="1461" t="s">
        <v>691</v>
      </c>
      <c r="C9" s="1462"/>
      <c r="D9" s="609" t="s">
        <v>692</v>
      </c>
      <c r="E9" s="609" t="s">
        <v>693</v>
      </c>
      <c r="F9" s="477"/>
      <c r="H9" s="1461" t="s">
        <v>691</v>
      </c>
      <c r="I9" s="1462"/>
      <c r="J9" s="609" t="s">
        <v>692</v>
      </c>
      <c r="K9" s="609" t="s">
        <v>693</v>
      </c>
      <c r="L9" s="477"/>
      <c r="N9" s="1461" t="s">
        <v>691</v>
      </c>
      <c r="O9" s="1462"/>
      <c r="P9" s="609" t="s">
        <v>692</v>
      </c>
      <c r="Q9" s="609" t="s">
        <v>693</v>
      </c>
      <c r="R9" s="477"/>
      <c r="T9" s="1461" t="s">
        <v>691</v>
      </c>
      <c r="U9" s="1462"/>
      <c r="V9" s="609" t="s">
        <v>692</v>
      </c>
      <c r="W9" s="609" t="s">
        <v>693</v>
      </c>
      <c r="X9" s="477"/>
      <c r="Z9" s="1461" t="s">
        <v>691</v>
      </c>
      <c r="AA9" s="1462"/>
      <c r="AB9" s="609" t="s">
        <v>692</v>
      </c>
      <c r="AC9" s="609" t="s">
        <v>693</v>
      </c>
      <c r="AD9" s="477"/>
    </row>
    <row r="10" spans="1:30" ht="20.25" customHeight="1">
      <c r="B10" s="1463" t="s">
        <v>694</v>
      </c>
      <c r="C10" s="1464"/>
      <c r="D10" s="720"/>
      <c r="E10" s="664">
        <f>D10*'9.共用部空調設備費用算出シート'!$E$11</f>
        <v>0</v>
      </c>
      <c r="F10" s="610"/>
      <c r="H10" s="1463" t="s">
        <v>694</v>
      </c>
      <c r="I10" s="1464"/>
      <c r="J10" s="720"/>
      <c r="K10" s="664">
        <f>J10*'9.共用部空調設備費用算出シート'!$E$11</f>
        <v>0</v>
      </c>
      <c r="L10" s="610"/>
      <c r="M10" s="604"/>
      <c r="N10" s="1463" t="s">
        <v>694</v>
      </c>
      <c r="O10" s="1464"/>
      <c r="P10" s="720"/>
      <c r="Q10" s="664">
        <f>P10*'9.共用部空調設備費用算出シート'!$E$11</f>
        <v>0</v>
      </c>
      <c r="R10" s="610"/>
      <c r="T10" s="1463" t="s">
        <v>694</v>
      </c>
      <c r="U10" s="1464"/>
      <c r="V10" s="720"/>
      <c r="W10" s="664">
        <f>V10*'9.共用部空調設備費用算出シート'!$E$11</f>
        <v>0</v>
      </c>
      <c r="X10" s="610"/>
      <c r="Z10" s="1463" t="s">
        <v>694</v>
      </c>
      <c r="AA10" s="1464"/>
      <c r="AB10" s="720"/>
      <c r="AC10" s="670">
        <f>AB10*'9.共用部空調設備費用算出シート'!$E$11</f>
        <v>0</v>
      </c>
      <c r="AD10" s="610"/>
    </row>
    <row r="11" spans="1:30" ht="20.25" customHeight="1">
      <c r="B11" s="1463" t="s">
        <v>695</v>
      </c>
      <c r="C11" s="1464"/>
      <c r="D11" s="720"/>
      <c r="E11" s="664">
        <f>D11*'9.共用部空調設備費用算出シート'!$K$11</f>
        <v>0</v>
      </c>
      <c r="F11" s="610"/>
      <c r="H11" s="1463" t="s">
        <v>695</v>
      </c>
      <c r="I11" s="1464"/>
      <c r="J11" s="720"/>
      <c r="K11" s="664">
        <f>J11*'9.共用部空調設備費用算出シート'!$K$11</f>
        <v>0</v>
      </c>
      <c r="L11" s="610"/>
      <c r="M11" s="604"/>
      <c r="N11" s="1463" t="s">
        <v>695</v>
      </c>
      <c r="O11" s="1464"/>
      <c r="P11" s="720"/>
      <c r="Q11" s="664">
        <f>P11*'9.共用部空調設備費用算出シート'!$K$11</f>
        <v>0</v>
      </c>
      <c r="R11" s="610"/>
      <c r="T11" s="1463" t="s">
        <v>695</v>
      </c>
      <c r="U11" s="1464"/>
      <c r="V11" s="720"/>
      <c r="W11" s="664">
        <f>V11*'9.共用部空調設備費用算出シート'!$K$11</f>
        <v>0</v>
      </c>
      <c r="X11" s="610"/>
      <c r="Z11" s="1463" t="s">
        <v>695</v>
      </c>
      <c r="AA11" s="1464"/>
      <c r="AB11" s="720"/>
      <c r="AC11" s="670">
        <f>AB11*'9.共用部空調設備費用算出シート'!$K$11</f>
        <v>0</v>
      </c>
      <c r="AD11" s="610"/>
    </row>
    <row r="12" spans="1:30" ht="20.25" customHeight="1">
      <c r="B12" s="1463" t="s">
        <v>696</v>
      </c>
      <c r="C12" s="1464"/>
      <c r="D12" s="720"/>
      <c r="E12" s="664">
        <f>D12*'9.共用部空調設備費用算出シート'!$E$20</f>
        <v>0</v>
      </c>
      <c r="F12" s="610"/>
      <c r="H12" s="1463" t="s">
        <v>696</v>
      </c>
      <c r="I12" s="1464"/>
      <c r="J12" s="720"/>
      <c r="K12" s="664">
        <f>J12*'9.共用部空調設備費用算出シート'!$E$20</f>
        <v>0</v>
      </c>
      <c r="L12" s="610"/>
      <c r="N12" s="1463" t="s">
        <v>696</v>
      </c>
      <c r="O12" s="1464"/>
      <c r="P12" s="720"/>
      <c r="Q12" s="664">
        <f>P12*'9.共用部空調設備費用算出シート'!$E$20</f>
        <v>0</v>
      </c>
      <c r="R12" s="610"/>
      <c r="T12" s="1463" t="s">
        <v>696</v>
      </c>
      <c r="U12" s="1464"/>
      <c r="V12" s="720"/>
      <c r="W12" s="664">
        <f>V12*'9.共用部空調設備費用算出シート'!$E$20</f>
        <v>0</v>
      </c>
      <c r="X12" s="610"/>
      <c r="Z12" s="1463" t="s">
        <v>696</v>
      </c>
      <c r="AA12" s="1464"/>
      <c r="AB12" s="720"/>
      <c r="AC12" s="670">
        <f>AB12*'9.共用部空調設備費用算出シート'!$E$20</f>
        <v>0</v>
      </c>
      <c r="AD12" s="610"/>
    </row>
    <row r="13" spans="1:30" ht="20.25" customHeight="1">
      <c r="B13" s="1463" t="s">
        <v>697</v>
      </c>
      <c r="C13" s="1464"/>
      <c r="D13" s="720"/>
      <c r="E13" s="664">
        <f>D13*'9.共用部空調設備費用算出シート'!$K$20</f>
        <v>0</v>
      </c>
      <c r="F13" s="610"/>
      <c r="H13" s="1463" t="s">
        <v>697</v>
      </c>
      <c r="I13" s="1464"/>
      <c r="J13" s="720"/>
      <c r="K13" s="664">
        <f>J13*'9.共用部空調設備費用算出シート'!$K$20</f>
        <v>0</v>
      </c>
      <c r="L13" s="610"/>
      <c r="N13" s="1463" t="s">
        <v>697</v>
      </c>
      <c r="O13" s="1464"/>
      <c r="P13" s="720"/>
      <c r="Q13" s="664">
        <f>P13*'9.共用部空調設備費用算出シート'!$K$20</f>
        <v>0</v>
      </c>
      <c r="R13" s="610"/>
      <c r="T13" s="1463" t="s">
        <v>697</v>
      </c>
      <c r="U13" s="1464"/>
      <c r="V13" s="720"/>
      <c r="W13" s="664">
        <f>V13*'9.共用部空調設備費用算出シート'!$K$20</f>
        <v>0</v>
      </c>
      <c r="X13" s="610"/>
      <c r="Z13" s="1463" t="s">
        <v>697</v>
      </c>
      <c r="AA13" s="1464"/>
      <c r="AB13" s="720"/>
      <c r="AC13" s="670">
        <f>AB13*'9.共用部空調設備費用算出シート'!$K$20</f>
        <v>0</v>
      </c>
      <c r="AD13" s="610"/>
    </row>
    <row r="14" spans="1:30" ht="20.25" customHeight="1">
      <c r="B14" s="1463" t="s">
        <v>698</v>
      </c>
      <c r="C14" s="1464"/>
      <c r="D14" s="720"/>
      <c r="E14" s="664">
        <f>D14*'9.共用部空調設備費用算出シート'!$E$29</f>
        <v>0</v>
      </c>
      <c r="F14" s="610"/>
      <c r="H14" s="1463" t="s">
        <v>698</v>
      </c>
      <c r="I14" s="1464"/>
      <c r="J14" s="720"/>
      <c r="K14" s="664">
        <f>J14*'9.共用部空調設備費用算出シート'!$E$29</f>
        <v>0</v>
      </c>
      <c r="L14" s="610"/>
      <c r="N14" s="1463" t="s">
        <v>698</v>
      </c>
      <c r="O14" s="1464"/>
      <c r="P14" s="720"/>
      <c r="Q14" s="664">
        <f>P14*'9.共用部空調設備費用算出シート'!$E$29</f>
        <v>0</v>
      </c>
      <c r="R14" s="610"/>
      <c r="T14" s="1463" t="s">
        <v>698</v>
      </c>
      <c r="U14" s="1464"/>
      <c r="V14" s="720"/>
      <c r="W14" s="664">
        <f>V14*'9.共用部空調設備費用算出シート'!$E$29</f>
        <v>0</v>
      </c>
      <c r="X14" s="610"/>
      <c r="Z14" s="1463" t="s">
        <v>698</v>
      </c>
      <c r="AA14" s="1464"/>
      <c r="AB14" s="720"/>
      <c r="AC14" s="670">
        <f>AB14*'9.共用部空調設備費用算出シート'!$E$29</f>
        <v>0</v>
      </c>
      <c r="AD14" s="610"/>
    </row>
    <row r="15" spans="1:30" ht="20.25" customHeight="1">
      <c r="B15" s="1463" t="s">
        <v>699</v>
      </c>
      <c r="C15" s="1464"/>
      <c r="D15" s="720"/>
      <c r="E15" s="664">
        <f>D15*'9.共用部空調設備費用算出シート'!$K$29</f>
        <v>0</v>
      </c>
      <c r="F15" s="610"/>
      <c r="H15" s="1463" t="s">
        <v>699</v>
      </c>
      <c r="I15" s="1464"/>
      <c r="J15" s="720"/>
      <c r="K15" s="664">
        <f>J15*'9.共用部空調設備費用算出シート'!$K$29</f>
        <v>0</v>
      </c>
      <c r="L15" s="610"/>
      <c r="N15" s="1463" t="s">
        <v>699</v>
      </c>
      <c r="O15" s="1464"/>
      <c r="P15" s="720"/>
      <c r="Q15" s="664">
        <f>P15*'9.共用部空調設備費用算出シート'!$K$29</f>
        <v>0</v>
      </c>
      <c r="R15" s="610"/>
      <c r="T15" s="1463" t="s">
        <v>699</v>
      </c>
      <c r="U15" s="1464"/>
      <c r="V15" s="720"/>
      <c r="W15" s="664">
        <f>V15*'9.共用部空調設備費用算出シート'!$K$29</f>
        <v>0</v>
      </c>
      <c r="X15" s="610"/>
      <c r="Z15" s="1463" t="s">
        <v>699</v>
      </c>
      <c r="AA15" s="1464"/>
      <c r="AB15" s="720"/>
      <c r="AC15" s="670">
        <f>AB15*'9.共用部空調設備費用算出シート'!$K$29</f>
        <v>0</v>
      </c>
      <c r="AD15" s="610"/>
    </row>
    <row r="16" spans="1:30" ht="20.25" customHeight="1">
      <c r="B16" s="1463" t="s">
        <v>700</v>
      </c>
      <c r="C16" s="1464"/>
      <c r="D16" s="720"/>
      <c r="E16" s="664">
        <f>D16*'9.共用部空調設備費用算出シート'!$E$38</f>
        <v>0</v>
      </c>
      <c r="F16" s="610"/>
      <c r="H16" s="1463" t="s">
        <v>700</v>
      </c>
      <c r="I16" s="1464"/>
      <c r="J16" s="720"/>
      <c r="K16" s="664">
        <f>J16*'9.共用部空調設備費用算出シート'!$E$38</f>
        <v>0</v>
      </c>
      <c r="L16" s="610"/>
      <c r="N16" s="1463" t="s">
        <v>700</v>
      </c>
      <c r="O16" s="1464"/>
      <c r="P16" s="720"/>
      <c r="Q16" s="664">
        <f>P16*'9.共用部空調設備費用算出シート'!$E$38</f>
        <v>0</v>
      </c>
      <c r="R16" s="610"/>
      <c r="T16" s="1463" t="s">
        <v>700</v>
      </c>
      <c r="U16" s="1464"/>
      <c r="V16" s="720"/>
      <c r="W16" s="664">
        <f>V16*'9.共用部空調設備費用算出シート'!$E$38</f>
        <v>0</v>
      </c>
      <c r="X16" s="610"/>
      <c r="Z16" s="1463" t="s">
        <v>700</v>
      </c>
      <c r="AA16" s="1464"/>
      <c r="AB16" s="720"/>
      <c r="AC16" s="670">
        <f>AB16*'9.共用部空調設備費用算出シート'!$E$38</f>
        <v>0</v>
      </c>
      <c r="AD16" s="610"/>
    </row>
    <row r="17" spans="2:30" ht="20.25" customHeight="1">
      <c r="B17" s="1463" t="s">
        <v>701</v>
      </c>
      <c r="C17" s="1464"/>
      <c r="D17" s="720"/>
      <c r="E17" s="664">
        <f>D17*'9.共用部空調設備費用算出シート'!$K$38</f>
        <v>0</v>
      </c>
      <c r="F17" s="610"/>
      <c r="H17" s="1463" t="s">
        <v>701</v>
      </c>
      <c r="I17" s="1464"/>
      <c r="J17" s="720"/>
      <c r="K17" s="664">
        <f>J17*'9.共用部空調設備費用算出シート'!$K$38</f>
        <v>0</v>
      </c>
      <c r="L17" s="610"/>
      <c r="N17" s="1463" t="s">
        <v>701</v>
      </c>
      <c r="O17" s="1464"/>
      <c r="P17" s="720"/>
      <c r="Q17" s="664">
        <f>P17*'9.共用部空調設備費用算出シート'!$K$38</f>
        <v>0</v>
      </c>
      <c r="R17" s="610"/>
      <c r="T17" s="1463" t="s">
        <v>701</v>
      </c>
      <c r="U17" s="1464"/>
      <c r="V17" s="720"/>
      <c r="W17" s="664">
        <f>V17*'9.共用部空調設備費用算出シート'!$K$38</f>
        <v>0</v>
      </c>
      <c r="X17" s="610"/>
      <c r="Z17" s="1463" t="s">
        <v>701</v>
      </c>
      <c r="AA17" s="1464"/>
      <c r="AB17" s="720"/>
      <c r="AC17" s="670">
        <f>AB17*'9.共用部空調設備費用算出シート'!$K$38</f>
        <v>0</v>
      </c>
      <c r="AD17" s="610"/>
    </row>
    <row r="18" spans="2:30" ht="20.25" customHeight="1">
      <c r="B18" s="1463" t="s">
        <v>841</v>
      </c>
      <c r="C18" s="1464"/>
      <c r="D18" s="720"/>
      <c r="E18" s="664">
        <f>D18*'9.共用部空調設備費用算出シート'!$E$47</f>
        <v>0</v>
      </c>
      <c r="F18" s="610"/>
      <c r="H18" s="1463" t="s">
        <v>841</v>
      </c>
      <c r="I18" s="1464"/>
      <c r="J18" s="720"/>
      <c r="K18" s="664">
        <f>J18*'9.共用部空調設備費用算出シート'!$E$47</f>
        <v>0</v>
      </c>
      <c r="L18" s="610"/>
      <c r="N18" s="1463" t="s">
        <v>841</v>
      </c>
      <c r="O18" s="1464"/>
      <c r="P18" s="720"/>
      <c r="Q18" s="664">
        <f>P18*'9.共用部空調設備費用算出シート'!$E$47</f>
        <v>0</v>
      </c>
      <c r="R18" s="610"/>
      <c r="T18" s="1463" t="s">
        <v>841</v>
      </c>
      <c r="U18" s="1464"/>
      <c r="V18" s="720"/>
      <c r="W18" s="664">
        <f>V18*'9.共用部空調設備費用算出シート'!$E$47</f>
        <v>0</v>
      </c>
      <c r="X18" s="610"/>
      <c r="Z18" s="1463" t="s">
        <v>841</v>
      </c>
      <c r="AA18" s="1464"/>
      <c r="AB18" s="720"/>
      <c r="AC18" s="664">
        <f>AB18*'9.共用部空調設備費用算出シート'!$E$47</f>
        <v>0</v>
      </c>
      <c r="AD18" s="610"/>
    </row>
    <row r="19" spans="2:30" ht="20.25" customHeight="1" thickBot="1">
      <c r="B19" s="1467" t="s">
        <v>858</v>
      </c>
      <c r="C19" s="1468"/>
      <c r="D19" s="721"/>
      <c r="E19" s="665">
        <f>D19*'9.共用部空調設備費用算出シート'!$K$47</f>
        <v>0</v>
      </c>
      <c r="F19" s="610"/>
      <c r="H19" s="1467" t="s">
        <v>858</v>
      </c>
      <c r="I19" s="1468"/>
      <c r="J19" s="721"/>
      <c r="K19" s="665">
        <f>J19*'9.共用部空調設備費用算出シート'!$K$47</f>
        <v>0</v>
      </c>
      <c r="L19" s="610"/>
      <c r="N19" s="1467" t="s">
        <v>858</v>
      </c>
      <c r="O19" s="1468"/>
      <c r="P19" s="721"/>
      <c r="Q19" s="665">
        <f>P19*'9.共用部空調設備費用算出シート'!$K$47</f>
        <v>0</v>
      </c>
      <c r="R19" s="610"/>
      <c r="T19" s="1467" t="s">
        <v>858</v>
      </c>
      <c r="U19" s="1468"/>
      <c r="V19" s="721"/>
      <c r="W19" s="665">
        <f>V19*'9.共用部空調設備費用算出シート'!$K$47</f>
        <v>0</v>
      </c>
      <c r="X19" s="610"/>
      <c r="Z19" s="1467" t="s">
        <v>858</v>
      </c>
      <c r="AA19" s="1468"/>
      <c r="AB19" s="721"/>
      <c r="AC19" s="665">
        <f>AB19*'9.共用部空調設備費用算出シート'!$K$47</f>
        <v>0</v>
      </c>
      <c r="AD19" s="610"/>
    </row>
    <row r="20" spans="2:30" ht="22.5" customHeight="1" thickTop="1">
      <c r="B20" s="1466" t="s">
        <v>702</v>
      </c>
      <c r="C20" s="1466"/>
      <c r="D20" s="1466"/>
      <c r="E20" s="666">
        <f>SUM(E10:E19)</f>
        <v>0</v>
      </c>
      <c r="F20" s="610"/>
      <c r="H20" s="1466" t="s">
        <v>702</v>
      </c>
      <c r="I20" s="1466"/>
      <c r="J20" s="1466"/>
      <c r="K20" s="666">
        <f>SUM(K10:K19)</f>
        <v>0</v>
      </c>
      <c r="L20" s="610"/>
      <c r="N20" s="1466" t="s">
        <v>702</v>
      </c>
      <c r="O20" s="1466"/>
      <c r="P20" s="1466"/>
      <c r="Q20" s="666">
        <f>SUM(Q10:Q19)</f>
        <v>0</v>
      </c>
      <c r="R20" s="610"/>
      <c r="T20" s="1466" t="s">
        <v>702</v>
      </c>
      <c r="U20" s="1466"/>
      <c r="V20" s="1466"/>
      <c r="W20" s="666">
        <f>SUM(W10:W19)</f>
        <v>0</v>
      </c>
      <c r="X20" s="610"/>
      <c r="Z20" s="1466" t="s">
        <v>702</v>
      </c>
      <c r="AA20" s="1466"/>
      <c r="AB20" s="1466"/>
      <c r="AC20" s="671">
        <f>SUM(AC10:AC19)</f>
        <v>0</v>
      </c>
      <c r="AD20" s="610"/>
    </row>
    <row r="22" spans="2:30" ht="14.25">
      <c r="B22" s="607" t="s">
        <v>839</v>
      </c>
      <c r="C22" s="608"/>
      <c r="H22" s="607" t="s">
        <v>839</v>
      </c>
      <c r="I22" s="608"/>
      <c r="N22" s="607" t="s">
        <v>839</v>
      </c>
      <c r="O22" s="608"/>
      <c r="T22" s="607" t="s">
        <v>839</v>
      </c>
      <c r="U22" s="608"/>
      <c r="Y22" s="607"/>
      <c r="Z22" s="607" t="s">
        <v>839</v>
      </c>
      <c r="AA22" s="608"/>
    </row>
    <row r="23" spans="2:30">
      <c r="B23" s="1461" t="s">
        <v>703</v>
      </c>
      <c r="C23" s="1462"/>
      <c r="D23" s="609" t="s">
        <v>704</v>
      </c>
      <c r="E23" s="609" t="s">
        <v>705</v>
      </c>
      <c r="F23" s="477"/>
      <c r="H23" s="1461" t="s">
        <v>703</v>
      </c>
      <c r="I23" s="1462"/>
      <c r="J23" s="609" t="s">
        <v>704</v>
      </c>
      <c r="K23" s="609" t="s">
        <v>705</v>
      </c>
      <c r="L23" s="477"/>
      <c r="N23" s="1461" t="s">
        <v>703</v>
      </c>
      <c r="O23" s="1462"/>
      <c r="P23" s="609" t="s">
        <v>704</v>
      </c>
      <c r="Q23" s="609" t="s">
        <v>705</v>
      </c>
      <c r="R23" s="477"/>
      <c r="T23" s="1461" t="s">
        <v>703</v>
      </c>
      <c r="U23" s="1462"/>
      <c r="V23" s="609" t="s">
        <v>704</v>
      </c>
      <c r="W23" s="609" t="s">
        <v>705</v>
      </c>
      <c r="X23" s="477"/>
      <c r="Z23" s="1461" t="s">
        <v>703</v>
      </c>
      <c r="AA23" s="1462"/>
      <c r="AB23" s="609" t="s">
        <v>704</v>
      </c>
      <c r="AC23" s="609" t="s">
        <v>705</v>
      </c>
      <c r="AD23" s="477"/>
    </row>
    <row r="24" spans="2:30" ht="20.25" customHeight="1">
      <c r="B24" s="1463" t="s">
        <v>706</v>
      </c>
      <c r="C24" s="1464"/>
      <c r="D24" s="720"/>
      <c r="E24" s="664">
        <f>D24*60000</f>
        <v>0</v>
      </c>
      <c r="F24" s="610"/>
      <c r="H24" s="1463" t="s">
        <v>706</v>
      </c>
      <c r="I24" s="1464"/>
      <c r="J24" s="720"/>
      <c r="K24" s="664">
        <f>J24*60000</f>
        <v>0</v>
      </c>
      <c r="L24" s="610"/>
      <c r="N24" s="1463" t="s">
        <v>706</v>
      </c>
      <c r="O24" s="1464"/>
      <c r="P24" s="720"/>
      <c r="Q24" s="664">
        <f>P24*60000</f>
        <v>0</v>
      </c>
      <c r="R24" s="610"/>
      <c r="T24" s="1463" t="s">
        <v>706</v>
      </c>
      <c r="U24" s="1464"/>
      <c r="V24" s="720"/>
      <c r="W24" s="664">
        <f>V24*60000</f>
        <v>0</v>
      </c>
      <c r="X24" s="610"/>
      <c r="Z24" s="1463" t="s">
        <v>706</v>
      </c>
      <c r="AA24" s="1464"/>
      <c r="AB24" s="720"/>
      <c r="AC24" s="670">
        <f>AB24*60000</f>
        <v>0</v>
      </c>
      <c r="AD24" s="610"/>
    </row>
    <row r="25" spans="2:30" ht="20.25" customHeight="1">
      <c r="B25" s="1463" t="s">
        <v>707</v>
      </c>
      <c r="C25" s="1464"/>
      <c r="D25" s="720"/>
      <c r="E25" s="664">
        <f>D25*90000</f>
        <v>0</v>
      </c>
      <c r="F25" s="610"/>
      <c r="H25" s="1463" t="s">
        <v>707</v>
      </c>
      <c r="I25" s="1464"/>
      <c r="J25" s="720"/>
      <c r="K25" s="664">
        <f>J25*90000</f>
        <v>0</v>
      </c>
      <c r="L25" s="610"/>
      <c r="N25" s="1463" t="s">
        <v>707</v>
      </c>
      <c r="O25" s="1464"/>
      <c r="P25" s="720"/>
      <c r="Q25" s="664">
        <f>P25*90000</f>
        <v>0</v>
      </c>
      <c r="R25" s="610"/>
      <c r="T25" s="1463" t="s">
        <v>707</v>
      </c>
      <c r="U25" s="1464"/>
      <c r="V25" s="720"/>
      <c r="W25" s="664">
        <f>V25*90000</f>
        <v>0</v>
      </c>
      <c r="X25" s="610"/>
      <c r="Z25" s="1463" t="s">
        <v>707</v>
      </c>
      <c r="AA25" s="1464"/>
      <c r="AB25" s="720"/>
      <c r="AC25" s="670">
        <f>AB25*90000</f>
        <v>0</v>
      </c>
      <c r="AD25" s="610"/>
    </row>
    <row r="26" spans="2:30" ht="20.25" customHeight="1">
      <c r="B26" s="1463" t="s">
        <v>708</v>
      </c>
      <c r="C26" s="1464"/>
      <c r="D26" s="720"/>
      <c r="E26" s="664">
        <f>D26*60000</f>
        <v>0</v>
      </c>
      <c r="F26" s="610"/>
      <c r="H26" s="1463" t="s">
        <v>708</v>
      </c>
      <c r="I26" s="1464"/>
      <c r="J26" s="720"/>
      <c r="K26" s="664">
        <f>J26*60000</f>
        <v>0</v>
      </c>
      <c r="L26" s="610"/>
      <c r="N26" s="1463" t="s">
        <v>708</v>
      </c>
      <c r="O26" s="1464"/>
      <c r="P26" s="720"/>
      <c r="Q26" s="664">
        <f>P26*60000</f>
        <v>0</v>
      </c>
      <c r="R26" s="610"/>
      <c r="T26" s="1463" t="s">
        <v>708</v>
      </c>
      <c r="U26" s="1464"/>
      <c r="V26" s="720"/>
      <c r="W26" s="664">
        <f>V26*60000</f>
        <v>0</v>
      </c>
      <c r="X26" s="610"/>
      <c r="Z26" s="1463" t="s">
        <v>708</v>
      </c>
      <c r="AA26" s="1464"/>
      <c r="AB26" s="720"/>
      <c r="AC26" s="670">
        <f>AB26*60000</f>
        <v>0</v>
      </c>
      <c r="AD26" s="610"/>
    </row>
    <row r="27" spans="2:30" ht="20.25" customHeight="1">
      <c r="B27" s="1463" t="s">
        <v>709</v>
      </c>
      <c r="C27" s="1464"/>
      <c r="D27" s="720"/>
      <c r="E27" s="664">
        <f>D27*210000</f>
        <v>0</v>
      </c>
      <c r="F27" s="610"/>
      <c r="H27" s="1463" t="s">
        <v>709</v>
      </c>
      <c r="I27" s="1464"/>
      <c r="J27" s="720"/>
      <c r="K27" s="664">
        <f>J27*210000</f>
        <v>0</v>
      </c>
      <c r="L27" s="610"/>
      <c r="N27" s="1463" t="s">
        <v>709</v>
      </c>
      <c r="O27" s="1464"/>
      <c r="P27" s="720"/>
      <c r="Q27" s="664">
        <f>P27*210000</f>
        <v>0</v>
      </c>
      <c r="R27" s="610"/>
      <c r="T27" s="1463" t="s">
        <v>709</v>
      </c>
      <c r="U27" s="1464"/>
      <c r="V27" s="720"/>
      <c r="W27" s="664">
        <f>V27*210000</f>
        <v>0</v>
      </c>
      <c r="X27" s="610"/>
      <c r="Z27" s="1463" t="s">
        <v>709</v>
      </c>
      <c r="AA27" s="1464"/>
      <c r="AB27" s="720"/>
      <c r="AC27" s="670">
        <f>AB27*210000</f>
        <v>0</v>
      </c>
      <c r="AD27" s="610"/>
    </row>
    <row r="28" spans="2:30" ht="20.25" customHeight="1" thickBot="1">
      <c r="B28" s="1467" t="s">
        <v>710</v>
      </c>
      <c r="C28" s="1468"/>
      <c r="D28" s="721"/>
      <c r="E28" s="665">
        <f>D28*240000</f>
        <v>0</v>
      </c>
      <c r="F28" s="610"/>
      <c r="H28" s="1467" t="s">
        <v>710</v>
      </c>
      <c r="I28" s="1468"/>
      <c r="J28" s="721"/>
      <c r="K28" s="665">
        <f>J28*240000</f>
        <v>0</v>
      </c>
      <c r="L28" s="610"/>
      <c r="N28" s="1467" t="s">
        <v>710</v>
      </c>
      <c r="O28" s="1468"/>
      <c r="P28" s="721"/>
      <c r="Q28" s="665">
        <f>P28*240000</f>
        <v>0</v>
      </c>
      <c r="R28" s="610"/>
      <c r="T28" s="1467" t="s">
        <v>710</v>
      </c>
      <c r="U28" s="1468"/>
      <c r="V28" s="721"/>
      <c r="W28" s="665">
        <f>V28*240000</f>
        <v>0</v>
      </c>
      <c r="X28" s="610"/>
      <c r="Z28" s="1467" t="s">
        <v>710</v>
      </c>
      <c r="AA28" s="1468"/>
      <c r="AB28" s="721"/>
      <c r="AC28" s="672">
        <f>AB28*240000</f>
        <v>0</v>
      </c>
      <c r="AD28" s="610"/>
    </row>
    <row r="29" spans="2:30" ht="22.5" customHeight="1" thickTop="1">
      <c r="B29" s="1466" t="s">
        <v>702</v>
      </c>
      <c r="C29" s="1466"/>
      <c r="D29" s="1466"/>
      <c r="E29" s="666">
        <f>SUM(E24:E28)</f>
        <v>0</v>
      </c>
      <c r="F29" s="610"/>
      <c r="H29" s="1466" t="s">
        <v>702</v>
      </c>
      <c r="I29" s="1466"/>
      <c r="J29" s="1466"/>
      <c r="K29" s="666">
        <f>SUM(K24:K28)</f>
        <v>0</v>
      </c>
      <c r="L29" s="610"/>
      <c r="N29" s="1466" t="s">
        <v>702</v>
      </c>
      <c r="O29" s="1466"/>
      <c r="P29" s="1466"/>
      <c r="Q29" s="666">
        <f>SUM(Q24:Q28)</f>
        <v>0</v>
      </c>
      <c r="R29" s="610"/>
      <c r="T29" s="1466" t="s">
        <v>702</v>
      </c>
      <c r="U29" s="1466"/>
      <c r="V29" s="1466"/>
      <c r="W29" s="666">
        <f>SUM(W24:W28)</f>
        <v>0</v>
      </c>
      <c r="X29" s="610"/>
      <c r="Z29" s="1466" t="s">
        <v>702</v>
      </c>
      <c r="AA29" s="1466"/>
      <c r="AB29" s="1466"/>
      <c r="AC29" s="671">
        <f>SUM(AC24:AC28)</f>
        <v>0</v>
      </c>
      <c r="AD29" s="610"/>
    </row>
    <row r="31" spans="2:30" ht="14.25">
      <c r="B31" s="607" t="s">
        <v>840</v>
      </c>
      <c r="C31" s="608"/>
      <c r="H31" s="607" t="s">
        <v>840</v>
      </c>
      <c r="I31" s="608"/>
      <c r="N31" s="607" t="s">
        <v>840</v>
      </c>
      <c r="O31" s="608"/>
      <c r="T31" s="607" t="s">
        <v>840</v>
      </c>
      <c r="U31" s="608"/>
      <c r="Z31" s="607" t="s">
        <v>840</v>
      </c>
      <c r="AA31" s="608"/>
    </row>
    <row r="32" spans="2:30">
      <c r="B32" s="609" t="s">
        <v>703</v>
      </c>
      <c r="C32" s="609"/>
      <c r="D32" s="609" t="s">
        <v>704</v>
      </c>
      <c r="E32" s="609" t="s">
        <v>705</v>
      </c>
      <c r="F32" s="477"/>
      <c r="H32" s="609" t="s">
        <v>703</v>
      </c>
      <c r="I32" s="609"/>
      <c r="J32" s="609" t="s">
        <v>704</v>
      </c>
      <c r="K32" s="609" t="s">
        <v>705</v>
      </c>
      <c r="L32" s="477"/>
      <c r="N32" s="609" t="s">
        <v>703</v>
      </c>
      <c r="O32" s="609"/>
      <c r="P32" s="609" t="s">
        <v>704</v>
      </c>
      <c r="Q32" s="609" t="s">
        <v>705</v>
      </c>
      <c r="R32" s="477"/>
      <c r="T32" s="609" t="s">
        <v>703</v>
      </c>
      <c r="U32" s="609"/>
      <c r="V32" s="609" t="s">
        <v>704</v>
      </c>
      <c r="W32" s="609" t="s">
        <v>705</v>
      </c>
      <c r="X32" s="477"/>
      <c r="Z32" s="609" t="s">
        <v>703</v>
      </c>
      <c r="AA32" s="609"/>
      <c r="AB32" s="609" t="s">
        <v>704</v>
      </c>
      <c r="AC32" s="609" t="s">
        <v>705</v>
      </c>
      <c r="AD32" s="477"/>
    </row>
    <row r="33" spans="2:30" ht="39" customHeight="1">
      <c r="B33" s="1469" t="s">
        <v>728</v>
      </c>
      <c r="C33" s="611" t="s">
        <v>729</v>
      </c>
      <c r="D33" s="720"/>
      <c r="E33" s="664">
        <f>D33*6000</f>
        <v>0</v>
      </c>
      <c r="F33" s="610"/>
      <c r="H33" s="1469" t="s">
        <v>728</v>
      </c>
      <c r="I33" s="611" t="s">
        <v>729</v>
      </c>
      <c r="J33" s="720"/>
      <c r="K33" s="664">
        <f>J33*6000</f>
        <v>0</v>
      </c>
      <c r="L33" s="610"/>
      <c r="N33" s="1469" t="s">
        <v>728</v>
      </c>
      <c r="O33" s="611" t="s">
        <v>729</v>
      </c>
      <c r="P33" s="720"/>
      <c r="Q33" s="664">
        <f>P33*6000</f>
        <v>0</v>
      </c>
      <c r="R33" s="610"/>
      <c r="T33" s="1469" t="s">
        <v>728</v>
      </c>
      <c r="U33" s="611" t="s">
        <v>729</v>
      </c>
      <c r="V33" s="720"/>
      <c r="W33" s="664">
        <f>V33*6000</f>
        <v>0</v>
      </c>
      <c r="X33" s="610"/>
      <c r="Z33" s="1469" t="s">
        <v>728</v>
      </c>
      <c r="AA33" s="611" t="s">
        <v>729</v>
      </c>
      <c r="AB33" s="720"/>
      <c r="AC33" s="670">
        <f>AB33*6000</f>
        <v>0</v>
      </c>
      <c r="AD33" s="610"/>
    </row>
    <row r="34" spans="2:30" ht="39" customHeight="1">
      <c r="B34" s="1470"/>
      <c r="C34" s="612" t="s">
        <v>730</v>
      </c>
      <c r="D34" s="722"/>
      <c r="E34" s="664">
        <f>D34*8000</f>
        <v>0</v>
      </c>
      <c r="F34" s="610"/>
      <c r="H34" s="1470"/>
      <c r="I34" s="612" t="s">
        <v>730</v>
      </c>
      <c r="J34" s="722"/>
      <c r="K34" s="664">
        <f>J34*8000</f>
        <v>0</v>
      </c>
      <c r="L34" s="610"/>
      <c r="N34" s="1470"/>
      <c r="O34" s="612" t="s">
        <v>730</v>
      </c>
      <c r="P34" s="722"/>
      <c r="Q34" s="664">
        <f>P34*8000</f>
        <v>0</v>
      </c>
      <c r="R34" s="610"/>
      <c r="T34" s="1470"/>
      <c r="U34" s="612" t="s">
        <v>730</v>
      </c>
      <c r="V34" s="722"/>
      <c r="W34" s="664">
        <f>V34*8000</f>
        <v>0</v>
      </c>
      <c r="X34" s="610"/>
      <c r="Z34" s="1470"/>
      <c r="AA34" s="612" t="s">
        <v>730</v>
      </c>
      <c r="AB34" s="722"/>
      <c r="AC34" s="670">
        <f>AB34*8000</f>
        <v>0</v>
      </c>
      <c r="AD34" s="610"/>
    </row>
    <row r="35" spans="2:30" ht="39" customHeight="1">
      <c r="B35" s="1471"/>
      <c r="C35" s="612" t="s">
        <v>731</v>
      </c>
      <c r="D35" s="722"/>
      <c r="E35" s="664">
        <f>D35*14000</f>
        <v>0</v>
      </c>
      <c r="F35" s="610"/>
      <c r="H35" s="1471"/>
      <c r="I35" s="612" t="s">
        <v>731</v>
      </c>
      <c r="J35" s="722"/>
      <c r="K35" s="664">
        <f>J35*14000</f>
        <v>0</v>
      </c>
      <c r="L35" s="610"/>
      <c r="N35" s="1471"/>
      <c r="O35" s="612" t="s">
        <v>731</v>
      </c>
      <c r="P35" s="722"/>
      <c r="Q35" s="664">
        <f>P35*14000</f>
        <v>0</v>
      </c>
      <c r="R35" s="610"/>
      <c r="T35" s="1471"/>
      <c r="U35" s="612" t="s">
        <v>731</v>
      </c>
      <c r="V35" s="722"/>
      <c r="W35" s="664">
        <f>V35*14000</f>
        <v>0</v>
      </c>
      <c r="X35" s="610"/>
      <c r="Z35" s="1471"/>
      <c r="AA35" s="612" t="s">
        <v>731</v>
      </c>
      <c r="AB35" s="722"/>
      <c r="AC35" s="670">
        <f>AB35*14000</f>
        <v>0</v>
      </c>
      <c r="AD35" s="610"/>
    </row>
    <row r="36" spans="2:30" ht="39" customHeight="1">
      <c r="B36" s="1469" t="s">
        <v>727</v>
      </c>
      <c r="C36" s="611" t="s">
        <v>729</v>
      </c>
      <c r="D36" s="722"/>
      <c r="E36" s="664">
        <f>D36*8000</f>
        <v>0</v>
      </c>
      <c r="F36" s="610"/>
      <c r="H36" s="1469" t="s">
        <v>727</v>
      </c>
      <c r="I36" s="611" t="s">
        <v>729</v>
      </c>
      <c r="J36" s="722"/>
      <c r="K36" s="664">
        <f>J36*8000</f>
        <v>0</v>
      </c>
      <c r="L36" s="610"/>
      <c r="N36" s="1469" t="s">
        <v>727</v>
      </c>
      <c r="O36" s="611" t="s">
        <v>729</v>
      </c>
      <c r="P36" s="722"/>
      <c r="Q36" s="664">
        <f>P36*8000</f>
        <v>0</v>
      </c>
      <c r="R36" s="610"/>
      <c r="T36" s="1469" t="s">
        <v>727</v>
      </c>
      <c r="U36" s="611" t="s">
        <v>729</v>
      </c>
      <c r="V36" s="722"/>
      <c r="W36" s="664">
        <f>V36*8000</f>
        <v>0</v>
      </c>
      <c r="X36" s="610"/>
      <c r="Z36" s="1469" t="s">
        <v>727</v>
      </c>
      <c r="AA36" s="611" t="s">
        <v>729</v>
      </c>
      <c r="AB36" s="722"/>
      <c r="AC36" s="670">
        <f>AB36*8000</f>
        <v>0</v>
      </c>
      <c r="AD36" s="610"/>
    </row>
    <row r="37" spans="2:30" ht="39" customHeight="1">
      <c r="B37" s="1470"/>
      <c r="C37" s="611" t="s">
        <v>730</v>
      </c>
      <c r="D37" s="720"/>
      <c r="E37" s="664">
        <f>D37*10000</f>
        <v>0</v>
      </c>
      <c r="F37" s="610"/>
      <c r="H37" s="1470"/>
      <c r="I37" s="611" t="s">
        <v>730</v>
      </c>
      <c r="J37" s="720"/>
      <c r="K37" s="664">
        <f>J37*10000</f>
        <v>0</v>
      </c>
      <c r="L37" s="610"/>
      <c r="N37" s="1470"/>
      <c r="O37" s="611" t="s">
        <v>730</v>
      </c>
      <c r="P37" s="720"/>
      <c r="Q37" s="664">
        <f>P37*10000</f>
        <v>0</v>
      </c>
      <c r="R37" s="610"/>
      <c r="T37" s="1470"/>
      <c r="U37" s="611" t="s">
        <v>730</v>
      </c>
      <c r="V37" s="720"/>
      <c r="W37" s="664">
        <f>V37*10000</f>
        <v>0</v>
      </c>
      <c r="X37" s="610"/>
      <c r="Z37" s="1470"/>
      <c r="AA37" s="611" t="s">
        <v>730</v>
      </c>
      <c r="AB37" s="720"/>
      <c r="AC37" s="670">
        <f>AB37*10000</f>
        <v>0</v>
      </c>
      <c r="AD37" s="610"/>
    </row>
    <row r="38" spans="2:30" ht="39" customHeight="1" thickBot="1">
      <c r="B38" s="1470"/>
      <c r="C38" s="613" t="s">
        <v>731</v>
      </c>
      <c r="D38" s="723"/>
      <c r="E38" s="667">
        <f>D38*18000</f>
        <v>0</v>
      </c>
      <c r="F38" s="610"/>
      <c r="H38" s="1470"/>
      <c r="I38" s="613" t="s">
        <v>731</v>
      </c>
      <c r="J38" s="723"/>
      <c r="K38" s="667">
        <f>J38*18000</f>
        <v>0</v>
      </c>
      <c r="L38" s="610"/>
      <c r="N38" s="1470"/>
      <c r="O38" s="613" t="s">
        <v>731</v>
      </c>
      <c r="P38" s="723"/>
      <c r="Q38" s="667">
        <f>P38*18000</f>
        <v>0</v>
      </c>
      <c r="R38" s="610"/>
      <c r="T38" s="1470"/>
      <c r="U38" s="613" t="s">
        <v>731</v>
      </c>
      <c r="V38" s="723"/>
      <c r="W38" s="667">
        <f>V38*18000</f>
        <v>0</v>
      </c>
      <c r="X38" s="610"/>
      <c r="Z38" s="1470"/>
      <c r="AA38" s="613" t="s">
        <v>731</v>
      </c>
      <c r="AB38" s="723"/>
      <c r="AC38" s="673">
        <f>AB38*18000</f>
        <v>0</v>
      </c>
      <c r="AD38" s="610"/>
    </row>
    <row r="39" spans="2:30" ht="23.25" customHeight="1" thickTop="1">
      <c r="B39" s="1465" t="s">
        <v>702</v>
      </c>
      <c r="C39" s="1465"/>
      <c r="D39" s="1465"/>
      <c r="E39" s="668">
        <f>SUM(E33:E38)</f>
        <v>0</v>
      </c>
      <c r="F39" s="610"/>
      <c r="H39" s="1465" t="s">
        <v>702</v>
      </c>
      <c r="I39" s="1465"/>
      <c r="J39" s="1465"/>
      <c r="K39" s="668">
        <f>SUM(K33:K38)</f>
        <v>0</v>
      </c>
      <c r="L39" s="610"/>
      <c r="N39" s="1465" t="s">
        <v>702</v>
      </c>
      <c r="O39" s="1465"/>
      <c r="P39" s="1465"/>
      <c r="Q39" s="668">
        <f>SUM(Q33:Q38)</f>
        <v>0</v>
      </c>
      <c r="R39" s="610"/>
      <c r="T39" s="1465" t="s">
        <v>702</v>
      </c>
      <c r="U39" s="1465"/>
      <c r="V39" s="1465"/>
      <c r="W39" s="668">
        <f>SUM(W33:W38)</f>
        <v>0</v>
      </c>
      <c r="X39" s="610"/>
      <c r="Z39" s="1465" t="s">
        <v>702</v>
      </c>
      <c r="AA39" s="1465"/>
      <c r="AB39" s="1465"/>
      <c r="AC39" s="674">
        <f>SUM(AC33:AC38)</f>
        <v>0</v>
      </c>
      <c r="AD39" s="610"/>
    </row>
    <row r="41" spans="2:30" ht="14.25">
      <c r="B41" s="607" t="s">
        <v>827</v>
      </c>
      <c r="C41" s="614"/>
      <c r="D41" s="614"/>
      <c r="H41" s="607" t="s">
        <v>827</v>
      </c>
      <c r="I41" s="614"/>
      <c r="J41" s="614"/>
      <c r="N41" s="607" t="s">
        <v>827</v>
      </c>
      <c r="O41" s="614"/>
      <c r="P41" s="614"/>
      <c r="T41" s="607" t="s">
        <v>827</v>
      </c>
      <c r="U41" s="614"/>
      <c r="V41" s="614"/>
      <c r="Z41" s="607" t="s">
        <v>827</v>
      </c>
      <c r="AA41" s="614"/>
      <c r="AB41" s="614"/>
    </row>
    <row r="42" spans="2:30" ht="20.25" customHeight="1">
      <c r="B42" s="1446" t="s">
        <v>828</v>
      </c>
      <c r="C42" s="1447"/>
      <c r="D42" s="1448"/>
      <c r="E42" s="615" t="s">
        <v>705</v>
      </c>
      <c r="H42" s="1446" t="s">
        <v>828</v>
      </c>
      <c r="I42" s="1447"/>
      <c r="J42" s="1448"/>
      <c r="K42" s="615" t="s">
        <v>705</v>
      </c>
      <c r="N42" s="1446" t="s">
        <v>828</v>
      </c>
      <c r="O42" s="1447"/>
      <c r="P42" s="1448"/>
      <c r="Q42" s="615" t="s">
        <v>705</v>
      </c>
      <c r="T42" s="1446" t="s">
        <v>828</v>
      </c>
      <c r="U42" s="1447"/>
      <c r="V42" s="1448"/>
      <c r="W42" s="615" t="s">
        <v>705</v>
      </c>
      <c r="Z42" s="1446" t="s">
        <v>828</v>
      </c>
      <c r="AA42" s="1447"/>
      <c r="AB42" s="1448"/>
      <c r="AC42" s="615" t="s">
        <v>705</v>
      </c>
    </row>
    <row r="43" spans="2:30" ht="20.25" customHeight="1">
      <c r="B43" s="1449" t="s">
        <v>829</v>
      </c>
      <c r="C43" s="1450"/>
      <c r="D43" s="1451"/>
      <c r="E43" s="664">
        <f>E20</f>
        <v>0</v>
      </c>
      <c r="H43" s="1449" t="s">
        <v>829</v>
      </c>
      <c r="I43" s="1450"/>
      <c r="J43" s="1451"/>
      <c r="K43" s="664">
        <f>K20</f>
        <v>0</v>
      </c>
      <c r="N43" s="1449" t="s">
        <v>829</v>
      </c>
      <c r="O43" s="1450"/>
      <c r="P43" s="1451"/>
      <c r="Q43" s="664">
        <f>Q20</f>
        <v>0</v>
      </c>
      <c r="T43" s="1449" t="s">
        <v>829</v>
      </c>
      <c r="U43" s="1450"/>
      <c r="V43" s="1451"/>
      <c r="W43" s="664">
        <f>W20</f>
        <v>0</v>
      </c>
      <c r="Z43" s="1449" t="s">
        <v>829</v>
      </c>
      <c r="AA43" s="1450"/>
      <c r="AB43" s="1451"/>
      <c r="AC43" s="664">
        <f>AC20</f>
        <v>0</v>
      </c>
    </row>
    <row r="44" spans="2:30" ht="20.25" customHeight="1">
      <c r="B44" s="1449" t="s">
        <v>830</v>
      </c>
      <c r="C44" s="1450"/>
      <c r="D44" s="1451"/>
      <c r="E44" s="664">
        <f>E29</f>
        <v>0</v>
      </c>
      <c r="H44" s="1449" t="s">
        <v>830</v>
      </c>
      <c r="I44" s="1450"/>
      <c r="J44" s="1451"/>
      <c r="K44" s="664">
        <f>K29</f>
        <v>0</v>
      </c>
      <c r="N44" s="1449" t="s">
        <v>830</v>
      </c>
      <c r="O44" s="1450"/>
      <c r="P44" s="1451"/>
      <c r="Q44" s="664">
        <f>Q29</f>
        <v>0</v>
      </c>
      <c r="T44" s="1449" t="s">
        <v>830</v>
      </c>
      <c r="U44" s="1450"/>
      <c r="V44" s="1451"/>
      <c r="W44" s="664">
        <f>W29</f>
        <v>0</v>
      </c>
      <c r="Z44" s="1449" t="s">
        <v>830</v>
      </c>
      <c r="AA44" s="1450"/>
      <c r="AB44" s="1451"/>
      <c r="AC44" s="664">
        <f>AC29</f>
        <v>0</v>
      </c>
    </row>
    <row r="45" spans="2:30" ht="20.25" customHeight="1">
      <c r="B45" s="1449" t="s">
        <v>831</v>
      </c>
      <c r="C45" s="1450"/>
      <c r="D45" s="1451"/>
      <c r="E45" s="664">
        <f>E39</f>
        <v>0</v>
      </c>
      <c r="H45" s="1449" t="s">
        <v>831</v>
      </c>
      <c r="I45" s="1450"/>
      <c r="J45" s="1451"/>
      <c r="K45" s="664">
        <f>K39</f>
        <v>0</v>
      </c>
      <c r="N45" s="1449" t="s">
        <v>831</v>
      </c>
      <c r="O45" s="1450"/>
      <c r="P45" s="1451"/>
      <c r="Q45" s="664">
        <f>Q39</f>
        <v>0</v>
      </c>
      <c r="T45" s="1449" t="s">
        <v>831</v>
      </c>
      <c r="U45" s="1450"/>
      <c r="V45" s="1451"/>
      <c r="W45" s="664">
        <f>W39</f>
        <v>0</v>
      </c>
      <c r="Z45" s="1449" t="s">
        <v>831</v>
      </c>
      <c r="AA45" s="1450"/>
      <c r="AB45" s="1451"/>
      <c r="AC45" s="664">
        <f>AC39</f>
        <v>0</v>
      </c>
    </row>
    <row r="46" spans="2:30" ht="20.25" customHeight="1" thickBot="1">
      <c r="B46" s="1452" t="s">
        <v>870</v>
      </c>
      <c r="C46" s="1453"/>
      <c r="D46" s="1454"/>
      <c r="E46" s="669">
        <f>'10.費用明細書（共用部）'!I75</f>
        <v>0</v>
      </c>
      <c r="H46" s="1452" t="s">
        <v>870</v>
      </c>
      <c r="I46" s="1453"/>
      <c r="J46" s="1454"/>
      <c r="K46" s="669">
        <f>'10.費用明細書（共用部）'!U75</f>
        <v>0</v>
      </c>
      <c r="N46" s="1452" t="s">
        <v>870</v>
      </c>
      <c r="O46" s="1453"/>
      <c r="P46" s="1454"/>
      <c r="Q46" s="669">
        <f>'10.費用明細書（共用部）'!AG75</f>
        <v>0</v>
      </c>
      <c r="T46" s="1452" t="s">
        <v>870</v>
      </c>
      <c r="U46" s="1453"/>
      <c r="V46" s="1454"/>
      <c r="W46" s="669">
        <f>'10.費用明細書（共用部）'!AS75</f>
        <v>0</v>
      </c>
      <c r="Z46" s="1452" t="s">
        <v>870</v>
      </c>
      <c r="AA46" s="1453"/>
      <c r="AB46" s="1454"/>
      <c r="AC46" s="669">
        <f>'10.費用明細書（共用部）'!BE75</f>
        <v>0</v>
      </c>
    </row>
    <row r="47" spans="2:30" ht="20.25" customHeight="1" thickTop="1">
      <c r="B47" s="1455" t="s">
        <v>702</v>
      </c>
      <c r="C47" s="1456"/>
      <c r="D47" s="1457"/>
      <c r="E47" s="666">
        <f>SUM(E43:E46)</f>
        <v>0</v>
      </c>
      <c r="H47" s="1455" t="s">
        <v>702</v>
      </c>
      <c r="I47" s="1456"/>
      <c r="J47" s="1457"/>
      <c r="K47" s="666">
        <f>SUM(K43:K46)</f>
        <v>0</v>
      </c>
      <c r="N47" s="1455" t="s">
        <v>702</v>
      </c>
      <c r="O47" s="1456"/>
      <c r="P47" s="1457"/>
      <c r="Q47" s="666">
        <f>SUM(Q43:Q46)</f>
        <v>0</v>
      </c>
      <c r="T47" s="1455" t="s">
        <v>702</v>
      </c>
      <c r="U47" s="1456"/>
      <c r="V47" s="1457"/>
      <c r="W47" s="666">
        <f>SUM(W43:W46)</f>
        <v>0</v>
      </c>
      <c r="Z47" s="1455" t="s">
        <v>702</v>
      </c>
      <c r="AA47" s="1456"/>
      <c r="AB47" s="1457"/>
      <c r="AC47" s="666">
        <f>SUM(AC43:AC46)</f>
        <v>0</v>
      </c>
    </row>
    <row r="48" spans="2:30" ht="9" customHeight="1">
      <c r="B48" s="614"/>
      <c r="C48" s="614"/>
      <c r="D48" s="614"/>
    </row>
  </sheetData>
  <sheetProtection sheet="1" selectLockedCells="1"/>
  <mergeCells count="145">
    <mergeCell ref="N36:N38"/>
    <mergeCell ref="N39:P39"/>
    <mergeCell ref="T6:W6"/>
    <mergeCell ref="T9:U9"/>
    <mergeCell ref="T10:U10"/>
    <mergeCell ref="T11:U11"/>
    <mergeCell ref="T12:U12"/>
    <mergeCell ref="Z36:Z38"/>
    <mergeCell ref="Z39:AB39"/>
    <mergeCell ref="Z26:AA26"/>
    <mergeCell ref="Z27:AA27"/>
    <mergeCell ref="Z28:AA28"/>
    <mergeCell ref="Z29:AB29"/>
    <mergeCell ref="Z33:Z35"/>
    <mergeCell ref="T39:V39"/>
    <mergeCell ref="T25:U25"/>
    <mergeCell ref="T26:U26"/>
    <mergeCell ref="T27:U27"/>
    <mergeCell ref="T28:U28"/>
    <mergeCell ref="T29:V29"/>
    <mergeCell ref="T13:U13"/>
    <mergeCell ref="T14:U14"/>
    <mergeCell ref="T18:U18"/>
    <mergeCell ref="T19:U19"/>
    <mergeCell ref="T20:V20"/>
    <mergeCell ref="T23:U23"/>
    <mergeCell ref="T24:U24"/>
    <mergeCell ref="N25:O25"/>
    <mergeCell ref="Z6:AC6"/>
    <mergeCell ref="Z9:AA9"/>
    <mergeCell ref="Z10:AA10"/>
    <mergeCell ref="Z11:AA11"/>
    <mergeCell ref="Z17:AA17"/>
    <mergeCell ref="Z20:AB20"/>
    <mergeCell ref="Z23:AA23"/>
    <mergeCell ref="Z24:AA24"/>
    <mergeCell ref="Z25:AA25"/>
    <mergeCell ref="Z12:AA12"/>
    <mergeCell ref="Z13:AA13"/>
    <mergeCell ref="Z14:AA14"/>
    <mergeCell ref="Z15:AA15"/>
    <mergeCell ref="Z16:AA16"/>
    <mergeCell ref="Z18:AA18"/>
    <mergeCell ref="Z19:AA19"/>
    <mergeCell ref="H36:H38"/>
    <mergeCell ref="T33:T35"/>
    <mergeCell ref="T36:T38"/>
    <mergeCell ref="H39:J39"/>
    <mergeCell ref="N6:Q6"/>
    <mergeCell ref="N9:O9"/>
    <mergeCell ref="N10:O10"/>
    <mergeCell ref="N11:O11"/>
    <mergeCell ref="N12:O12"/>
    <mergeCell ref="N13:O13"/>
    <mergeCell ref="N14:O14"/>
    <mergeCell ref="N15:O15"/>
    <mergeCell ref="N16:O16"/>
    <mergeCell ref="N17:O17"/>
    <mergeCell ref="N20:P20"/>
    <mergeCell ref="N23:O23"/>
    <mergeCell ref="H27:I27"/>
    <mergeCell ref="H28:I28"/>
    <mergeCell ref="H29:J29"/>
    <mergeCell ref="N29:P29"/>
    <mergeCell ref="T15:U15"/>
    <mergeCell ref="T16:U16"/>
    <mergeCell ref="T17:U17"/>
    <mergeCell ref="H18:I18"/>
    <mergeCell ref="H33:H35"/>
    <mergeCell ref="N18:O18"/>
    <mergeCell ref="N19:O19"/>
    <mergeCell ref="H17:I17"/>
    <mergeCell ref="H20:J20"/>
    <mergeCell ref="H23:I23"/>
    <mergeCell ref="H24:I24"/>
    <mergeCell ref="H25:I25"/>
    <mergeCell ref="H26:I26"/>
    <mergeCell ref="N26:O26"/>
    <mergeCell ref="N27:O27"/>
    <mergeCell ref="N28:O28"/>
    <mergeCell ref="N24:O24"/>
    <mergeCell ref="H19:I19"/>
    <mergeCell ref="N33:N35"/>
    <mergeCell ref="H6:K6"/>
    <mergeCell ref="H9:I9"/>
    <mergeCell ref="H10:I10"/>
    <mergeCell ref="H11:I11"/>
    <mergeCell ref="H12:I12"/>
    <mergeCell ref="H13:I13"/>
    <mergeCell ref="H14:I14"/>
    <mergeCell ref="H15:I15"/>
    <mergeCell ref="H16:I16"/>
    <mergeCell ref="B6:E6"/>
    <mergeCell ref="B9:C9"/>
    <mergeCell ref="B10:C10"/>
    <mergeCell ref="B11:C11"/>
    <mergeCell ref="B12:C12"/>
    <mergeCell ref="B13:C13"/>
    <mergeCell ref="B39:D39"/>
    <mergeCell ref="B20:D20"/>
    <mergeCell ref="B29:D29"/>
    <mergeCell ref="B24:C24"/>
    <mergeCell ref="B25:C25"/>
    <mergeCell ref="B26:C26"/>
    <mergeCell ref="B27:C27"/>
    <mergeCell ref="B14:C14"/>
    <mergeCell ref="B15:C15"/>
    <mergeCell ref="B28:C28"/>
    <mergeCell ref="B33:B35"/>
    <mergeCell ref="B36:B38"/>
    <mergeCell ref="B16:C16"/>
    <mergeCell ref="B17:C17"/>
    <mergeCell ref="B23:C23"/>
    <mergeCell ref="B18:C18"/>
    <mergeCell ref="B19:C19"/>
    <mergeCell ref="B47:D47"/>
    <mergeCell ref="B45:D45"/>
    <mergeCell ref="B44:D44"/>
    <mergeCell ref="B43:D43"/>
    <mergeCell ref="B42:D42"/>
    <mergeCell ref="B46:D46"/>
    <mergeCell ref="H42:J42"/>
    <mergeCell ref="H43:J43"/>
    <mergeCell ref="H44:J44"/>
    <mergeCell ref="H45:J45"/>
    <mergeCell ref="H46:J46"/>
    <mergeCell ref="H47:J47"/>
    <mergeCell ref="Z42:AB42"/>
    <mergeCell ref="Z43:AB43"/>
    <mergeCell ref="Z44:AB44"/>
    <mergeCell ref="Z45:AB45"/>
    <mergeCell ref="Z46:AB46"/>
    <mergeCell ref="Z47:AB47"/>
    <mergeCell ref="N42:P42"/>
    <mergeCell ref="N43:P43"/>
    <mergeCell ref="N44:P44"/>
    <mergeCell ref="N45:P45"/>
    <mergeCell ref="N46:P46"/>
    <mergeCell ref="N47:P47"/>
    <mergeCell ref="T42:V42"/>
    <mergeCell ref="T43:V43"/>
    <mergeCell ref="T44:V44"/>
    <mergeCell ref="T45:V45"/>
    <mergeCell ref="T46:V46"/>
    <mergeCell ref="T47:V47"/>
  </mergeCells>
  <phoneticPr fontId="9"/>
  <conditionalFormatting sqref="D10:D19 D33:D38">
    <cfRule type="containsBlanks" dxfId="169" priority="41">
      <formula>LEN(TRIM(D10))=0</formula>
    </cfRule>
  </conditionalFormatting>
  <conditionalFormatting sqref="D24:D28">
    <cfRule type="containsBlanks" dxfId="168" priority="40">
      <formula>LEN(TRIM(D24))=0</formula>
    </cfRule>
  </conditionalFormatting>
  <conditionalFormatting sqref="J10:J17 J33:J38">
    <cfRule type="containsBlanks" dxfId="167" priority="24">
      <formula>LEN(TRIM(J10))=0</formula>
    </cfRule>
  </conditionalFormatting>
  <conditionalFormatting sqref="J24:J28">
    <cfRule type="containsBlanks" dxfId="166" priority="23">
      <formula>LEN(TRIM(J24))=0</formula>
    </cfRule>
  </conditionalFormatting>
  <conditionalFormatting sqref="J18:J19">
    <cfRule type="containsBlanks" dxfId="165" priority="18">
      <formula>LEN(TRIM(J18))=0</formula>
    </cfRule>
  </conditionalFormatting>
  <conditionalFormatting sqref="P10:P19 P33:P38">
    <cfRule type="containsBlanks" dxfId="164" priority="10">
      <formula>LEN(TRIM(P10))=0</formula>
    </cfRule>
  </conditionalFormatting>
  <conditionalFormatting sqref="P24:P28">
    <cfRule type="containsBlanks" dxfId="163" priority="9">
      <formula>LEN(TRIM(P24))=0</formula>
    </cfRule>
  </conditionalFormatting>
  <conditionalFormatting sqref="V10:V19 V33:V38">
    <cfRule type="containsBlanks" dxfId="162" priority="8">
      <formula>LEN(TRIM(V10))=0</formula>
    </cfRule>
  </conditionalFormatting>
  <conditionalFormatting sqref="V24:V28">
    <cfRule type="containsBlanks" dxfId="161" priority="7">
      <formula>LEN(TRIM(V24))=0</formula>
    </cfRule>
  </conditionalFormatting>
  <conditionalFormatting sqref="AB10:AB19 AB33:AB38">
    <cfRule type="containsBlanks" dxfId="160" priority="6">
      <formula>LEN(TRIM(AB10))=0</formula>
    </cfRule>
  </conditionalFormatting>
  <conditionalFormatting sqref="AB24:AB28">
    <cfRule type="containsBlanks" dxfId="159" priority="5">
      <formula>LEN(TRIM(AB24))=0</formula>
    </cfRule>
  </conditionalFormatting>
  <printOptions horizontalCentered="1"/>
  <pageMargins left="0.59055118110236227" right="0.39370078740157483" top="0.59055118110236227" bottom="0.35433070866141736" header="0.31496062992125984" footer="0.11811023622047245"/>
  <pageSetup paperSize="9" scale="81" fitToWidth="0" orientation="portrait" r:id="rId1"/>
  <headerFooter scaleWithDoc="0">
    <oddFooter>&amp;R&amp;8R4超高層ZEH-M_ver.1</oddFooter>
  </headerFooter>
  <colBreaks count="4" manualBreakCount="4">
    <brk id="6" min="1" max="45" man="1"/>
    <brk id="12" min="1" max="45" man="1"/>
    <brk id="18" min="1" max="45" man="1"/>
    <brk id="24" min="1" max="45" man="1"/>
  </colBreaks>
  <extLst>
    <ext xmlns:x14="http://schemas.microsoft.com/office/spreadsheetml/2009/9/main" uri="{78C0D931-6437-407d-A8EE-F0AAD7539E65}">
      <x14:conditionalFormattings>
        <x14:conditionalFormatting xmlns:xm="http://schemas.microsoft.com/office/excel/2006/main">
          <x14:cfRule type="expression" priority="1" id="{B09C5F56-A217-4930-8290-06D00C8FF7F2}">
            <xm:f>入力シート!$F$13="単年度事業"</xm:f>
            <x14:dxf>
              <fill>
                <patternFill>
                  <bgColor theme="0" tint="-0.499984740745262"/>
                </patternFill>
              </fill>
            </x14:dxf>
          </x14:cfRule>
          <xm:sqref>G2:AD48</xm:sqref>
        </x14:conditionalFormatting>
        <x14:conditionalFormatting xmlns:xm="http://schemas.microsoft.com/office/excel/2006/main">
          <x14:cfRule type="expression" priority="2" id="{FC80E75A-1707-4B7A-AE9E-3981A1D7C644}">
            <xm:f>入力シート!$F$13="2年度事業（1年目）"</xm:f>
            <x14:dxf>
              <fill>
                <patternFill>
                  <bgColor theme="0" tint="-0.499984740745262"/>
                </patternFill>
              </fill>
            </x14:dxf>
          </x14:cfRule>
          <xm:sqref>M2:AD48</xm:sqref>
        </x14:conditionalFormatting>
        <x14:conditionalFormatting xmlns:xm="http://schemas.microsoft.com/office/excel/2006/main">
          <x14:cfRule type="expression" priority="3" id="{031545F2-4168-4F44-80CB-01B020316458}">
            <xm:f>入力シート!$F$13="3年度事業（1年目）"</xm:f>
            <x14:dxf>
              <fill>
                <patternFill>
                  <bgColor theme="0" tint="-0.499984740745262"/>
                </patternFill>
              </fill>
            </x14:dxf>
          </x14:cfRule>
          <xm:sqref>S2:AD48</xm:sqref>
        </x14:conditionalFormatting>
        <x14:conditionalFormatting xmlns:xm="http://schemas.microsoft.com/office/excel/2006/main">
          <x14:cfRule type="expression" priority="4" id="{E86E9197-C063-4178-B752-98BCB5A5825D}">
            <xm:f>入力シート!$F$13="4年度事業（1年目）"</xm:f>
            <x14:dxf>
              <fill>
                <patternFill>
                  <bgColor theme="0" tint="-0.499984740745262"/>
                </patternFill>
              </fill>
            </x14:dxf>
          </x14:cfRule>
          <xm:sqref>Y2:AD48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9B548-E30F-43EC-BA45-11DB8B6E0B30}">
  <sheetPr>
    <pageSetUpPr fitToPage="1"/>
  </sheetPr>
  <dimension ref="A1:O47"/>
  <sheetViews>
    <sheetView showGridLines="0" view="pageBreakPreview" zoomScale="115" zoomScaleNormal="100" zoomScaleSheetLayoutView="115" workbookViewId="0">
      <selection activeCell="B6" sqref="B6:B10"/>
    </sheetView>
  </sheetViews>
  <sheetFormatPr defaultColWidth="9" defaultRowHeight="13.5"/>
  <cols>
    <col min="1" max="1" width="8.75" style="570" customWidth="1"/>
    <col min="2" max="4" width="8.75" style="569" customWidth="1"/>
    <col min="5" max="5" width="12" style="569" customWidth="1"/>
    <col min="6" max="6" width="1.375" style="569" customWidth="1"/>
    <col min="7" max="7" width="8.75" style="570" customWidth="1"/>
    <col min="8" max="10" width="8.75" style="569" customWidth="1"/>
    <col min="11" max="11" width="12" style="569" customWidth="1"/>
    <col min="12" max="12" width="0.875" style="569" customWidth="1"/>
    <col min="13" max="13" width="9" style="569"/>
    <col min="14" max="14" width="19.125" style="569" hidden="1" customWidth="1"/>
    <col min="15" max="15" width="15.625" style="569" hidden="1" customWidth="1"/>
    <col min="16" max="16384" width="9" style="569"/>
  </cols>
  <sheetData>
    <row r="1" spans="1:15" ht="19.5" customHeight="1">
      <c r="A1" s="568" t="s">
        <v>852</v>
      </c>
    </row>
    <row r="2" spans="1:15" ht="24" customHeight="1">
      <c r="A2" s="571" t="s">
        <v>854</v>
      </c>
    </row>
    <row r="3" spans="1:15" ht="5.25" customHeight="1" thickBot="1">
      <c r="B3" s="1498"/>
      <c r="C3" s="1498"/>
      <c r="D3" s="1498"/>
      <c r="E3" s="1498"/>
      <c r="F3" s="1498"/>
      <c r="G3" s="1498"/>
      <c r="H3" s="1498"/>
      <c r="I3" s="1498"/>
      <c r="J3" s="1498"/>
      <c r="K3" s="1498"/>
    </row>
    <row r="4" spans="1:15" ht="26.45" customHeight="1" thickBot="1">
      <c r="A4" s="1484" t="s">
        <v>711</v>
      </c>
      <c r="B4" s="1486" t="s">
        <v>712</v>
      </c>
      <c r="C4" s="1487"/>
      <c r="D4" s="1472" t="s">
        <v>676</v>
      </c>
      <c r="E4" s="1474" t="s">
        <v>594</v>
      </c>
      <c r="F4" s="572"/>
      <c r="G4" s="1484" t="s">
        <v>711</v>
      </c>
      <c r="H4" s="1486" t="s">
        <v>712</v>
      </c>
      <c r="I4" s="1487"/>
      <c r="J4" s="1472" t="s">
        <v>676</v>
      </c>
      <c r="K4" s="1474" t="s">
        <v>594</v>
      </c>
      <c r="L4" s="573"/>
      <c r="N4" s="569" t="s">
        <v>713</v>
      </c>
    </row>
    <row r="5" spans="1:15" ht="26.45" customHeight="1" thickBot="1">
      <c r="A5" s="1485"/>
      <c r="B5" s="574" t="s">
        <v>714</v>
      </c>
      <c r="C5" s="575" t="s">
        <v>715</v>
      </c>
      <c r="D5" s="1473"/>
      <c r="E5" s="1475"/>
      <c r="F5" s="572"/>
      <c r="G5" s="1485"/>
      <c r="H5" s="574" t="s">
        <v>714</v>
      </c>
      <c r="I5" s="575" t="s">
        <v>715</v>
      </c>
      <c r="J5" s="1473"/>
      <c r="K5" s="1475"/>
      <c r="L5" s="576"/>
      <c r="N5" s="1494" t="s">
        <v>716</v>
      </c>
      <c r="O5" s="1495"/>
    </row>
    <row r="6" spans="1:15" ht="26.45" customHeight="1" thickTop="1">
      <c r="A6" s="1476" t="s">
        <v>717</v>
      </c>
      <c r="B6" s="1490"/>
      <c r="C6" s="724"/>
      <c r="D6" s="725"/>
      <c r="E6" s="577"/>
      <c r="F6" s="578"/>
      <c r="G6" s="1476" t="s">
        <v>718</v>
      </c>
      <c r="H6" s="1490"/>
      <c r="I6" s="724"/>
      <c r="J6" s="725"/>
      <c r="K6" s="577"/>
      <c r="L6" s="576"/>
      <c r="N6" s="1496" t="s">
        <v>714</v>
      </c>
      <c r="O6" s="579">
        <v>25000</v>
      </c>
    </row>
    <row r="7" spans="1:15" ht="26.45" customHeight="1">
      <c r="A7" s="1477"/>
      <c r="B7" s="1491"/>
      <c r="C7" s="726"/>
      <c r="D7" s="727"/>
      <c r="E7" s="580"/>
      <c r="F7" s="578"/>
      <c r="G7" s="1477"/>
      <c r="H7" s="1491"/>
      <c r="I7" s="726"/>
      <c r="J7" s="727"/>
      <c r="K7" s="580"/>
      <c r="L7" s="576"/>
      <c r="N7" s="1497"/>
      <c r="O7" s="581">
        <v>100000</v>
      </c>
    </row>
    <row r="8" spans="1:15" ht="26.45" customHeight="1">
      <c r="A8" s="1477"/>
      <c r="B8" s="1491"/>
      <c r="C8" s="726"/>
      <c r="D8" s="727"/>
      <c r="E8" s="580"/>
      <c r="F8" s="578"/>
      <c r="G8" s="1477"/>
      <c r="H8" s="1491"/>
      <c r="I8" s="726"/>
      <c r="J8" s="727"/>
      <c r="K8" s="580"/>
      <c r="L8" s="576"/>
      <c r="N8" s="582" t="s">
        <v>715</v>
      </c>
      <c r="O8" s="583">
        <v>180000</v>
      </c>
    </row>
    <row r="9" spans="1:15" ht="26.45" customHeight="1" thickBot="1">
      <c r="A9" s="1477"/>
      <c r="B9" s="1491"/>
      <c r="C9" s="726"/>
      <c r="D9" s="727"/>
      <c r="E9" s="580"/>
      <c r="F9" s="578"/>
      <c r="G9" s="1477"/>
      <c r="H9" s="1491"/>
      <c r="I9" s="726"/>
      <c r="J9" s="727"/>
      <c r="K9" s="580"/>
      <c r="L9" s="576"/>
      <c r="N9" s="584" t="s">
        <v>719</v>
      </c>
      <c r="O9" s="585">
        <v>100000</v>
      </c>
    </row>
    <row r="10" spans="1:15" ht="26.45" customHeight="1">
      <c r="A10" s="1477"/>
      <c r="B10" s="1492"/>
      <c r="C10" s="728"/>
      <c r="D10" s="729"/>
      <c r="E10" s="586"/>
      <c r="F10" s="587"/>
      <c r="G10" s="1477"/>
      <c r="H10" s="1492"/>
      <c r="I10" s="728"/>
      <c r="J10" s="729"/>
      <c r="K10" s="586"/>
      <c r="L10" s="576"/>
    </row>
    <row r="11" spans="1:15" ht="26.25" customHeight="1" thickBot="1">
      <c r="A11" s="1478"/>
      <c r="B11" s="1482" t="s">
        <v>853</v>
      </c>
      <c r="C11" s="1483"/>
      <c r="D11" s="730"/>
      <c r="E11" s="731">
        <f>(B6*$O$6+IF(B6=0,0,$O$7)+SUM(D6:D10)*$O$8+D11*$O$9)</f>
        <v>0</v>
      </c>
      <c r="F11" s="578"/>
      <c r="G11" s="1478"/>
      <c r="H11" s="1482" t="s">
        <v>853</v>
      </c>
      <c r="I11" s="1483"/>
      <c r="J11" s="730"/>
      <c r="K11" s="731">
        <f>(H6*$O$6+IF(H6=0,0,$O$7)+SUM(J6:J10)*$O$8+J11*$O$9)</f>
        <v>0</v>
      </c>
      <c r="L11" s="576"/>
    </row>
    <row r="12" spans="1:15" ht="8.25" customHeight="1" thickBot="1">
      <c r="A12" s="588"/>
      <c r="G12" s="569"/>
      <c r="L12" s="589"/>
    </row>
    <row r="13" spans="1:15" ht="26.45" customHeight="1">
      <c r="A13" s="1484" t="s">
        <v>711</v>
      </c>
      <c r="B13" s="1486" t="s">
        <v>712</v>
      </c>
      <c r="C13" s="1487"/>
      <c r="D13" s="1472" t="s">
        <v>676</v>
      </c>
      <c r="E13" s="1474" t="s">
        <v>594</v>
      </c>
      <c r="F13" s="572"/>
      <c r="G13" s="1484" t="s">
        <v>711</v>
      </c>
      <c r="H13" s="1486" t="s">
        <v>712</v>
      </c>
      <c r="I13" s="1487"/>
      <c r="J13" s="1472" t="s">
        <v>676</v>
      </c>
      <c r="K13" s="1474" t="s">
        <v>594</v>
      </c>
      <c r="L13" s="576"/>
    </row>
    <row r="14" spans="1:15" ht="26.45" customHeight="1" thickBot="1">
      <c r="A14" s="1485"/>
      <c r="B14" s="574" t="s">
        <v>714</v>
      </c>
      <c r="C14" s="575" t="s">
        <v>715</v>
      </c>
      <c r="D14" s="1473"/>
      <c r="E14" s="1475"/>
      <c r="F14" s="572"/>
      <c r="G14" s="1485"/>
      <c r="H14" s="574" t="s">
        <v>714</v>
      </c>
      <c r="I14" s="575" t="s">
        <v>715</v>
      </c>
      <c r="J14" s="1473"/>
      <c r="K14" s="1475"/>
      <c r="L14" s="576"/>
      <c r="N14" s="1493"/>
      <c r="O14" s="1493"/>
    </row>
    <row r="15" spans="1:15" ht="26.45" customHeight="1" thickTop="1">
      <c r="A15" s="1476" t="s">
        <v>720</v>
      </c>
      <c r="B15" s="1490"/>
      <c r="C15" s="724"/>
      <c r="D15" s="725"/>
      <c r="E15" s="577"/>
      <c r="F15" s="578"/>
      <c r="G15" s="1476" t="s">
        <v>721</v>
      </c>
      <c r="H15" s="1490"/>
      <c r="I15" s="724"/>
      <c r="J15" s="725"/>
      <c r="K15" s="577"/>
      <c r="L15" s="576"/>
      <c r="N15" s="590"/>
      <c r="O15" s="591"/>
    </row>
    <row r="16" spans="1:15" ht="26.45" customHeight="1">
      <c r="A16" s="1477"/>
      <c r="B16" s="1491"/>
      <c r="C16" s="726"/>
      <c r="D16" s="727"/>
      <c r="E16" s="580"/>
      <c r="F16" s="578"/>
      <c r="G16" s="1477"/>
      <c r="H16" s="1491"/>
      <c r="I16" s="726"/>
      <c r="J16" s="727"/>
      <c r="K16" s="580"/>
      <c r="L16" s="576"/>
      <c r="N16" s="590"/>
      <c r="O16" s="591"/>
    </row>
    <row r="17" spans="1:15" ht="26.45" customHeight="1">
      <c r="A17" s="1477"/>
      <c r="B17" s="1491"/>
      <c r="C17" s="726"/>
      <c r="D17" s="727"/>
      <c r="E17" s="580"/>
      <c r="F17" s="578"/>
      <c r="G17" s="1477"/>
      <c r="H17" s="1491"/>
      <c r="I17" s="726"/>
      <c r="J17" s="727"/>
      <c r="K17" s="580"/>
      <c r="L17" s="576"/>
      <c r="N17" s="590"/>
      <c r="O17" s="591"/>
    </row>
    <row r="18" spans="1:15" ht="26.45" customHeight="1">
      <c r="A18" s="1477"/>
      <c r="B18" s="1491"/>
      <c r="C18" s="726"/>
      <c r="D18" s="727"/>
      <c r="E18" s="580"/>
      <c r="F18" s="578"/>
      <c r="G18" s="1477"/>
      <c r="H18" s="1491"/>
      <c r="I18" s="726"/>
      <c r="J18" s="727"/>
      <c r="K18" s="580"/>
      <c r="L18" s="576"/>
      <c r="N18" s="590"/>
      <c r="O18" s="591"/>
    </row>
    <row r="19" spans="1:15" ht="26.45" customHeight="1">
      <c r="A19" s="1477"/>
      <c r="B19" s="1492"/>
      <c r="C19" s="728"/>
      <c r="D19" s="729"/>
      <c r="E19" s="586"/>
      <c r="F19" s="587"/>
      <c r="G19" s="1477"/>
      <c r="H19" s="1492"/>
      <c r="I19" s="728"/>
      <c r="J19" s="729"/>
      <c r="K19" s="586"/>
      <c r="L19" s="576"/>
      <c r="N19" s="592"/>
      <c r="O19" s="591"/>
    </row>
    <row r="20" spans="1:15" ht="26.45" customHeight="1" thickBot="1">
      <c r="A20" s="1478"/>
      <c r="B20" s="1482" t="s">
        <v>853</v>
      </c>
      <c r="C20" s="1483"/>
      <c r="D20" s="730"/>
      <c r="E20" s="731">
        <f>(B15*$O$6+IF(B15=0,0,$O$7)+SUM(D15:D19)*$O$8+D20*$O$9)</f>
        <v>0</v>
      </c>
      <c r="F20" s="578"/>
      <c r="G20" s="1478"/>
      <c r="H20" s="1482" t="s">
        <v>853</v>
      </c>
      <c r="I20" s="1483"/>
      <c r="J20" s="730"/>
      <c r="K20" s="731">
        <f>(H15*$O$6+IF(H15=0,0,$O$7)+SUM(J15:J19)*$O$8+J20*$O$9)</f>
        <v>0</v>
      </c>
      <c r="L20" s="576"/>
      <c r="N20" s="592"/>
      <c r="O20" s="591"/>
    </row>
    <row r="21" spans="1:15" ht="8.25" customHeight="1" thickBot="1">
      <c r="A21" s="588"/>
      <c r="G21" s="569"/>
      <c r="L21" s="589"/>
      <c r="N21" s="592"/>
      <c r="O21" s="592"/>
    </row>
    <row r="22" spans="1:15" ht="26.45" customHeight="1">
      <c r="A22" s="1484" t="s">
        <v>711</v>
      </c>
      <c r="B22" s="1486" t="s">
        <v>712</v>
      </c>
      <c r="C22" s="1487"/>
      <c r="D22" s="1472" t="s">
        <v>676</v>
      </c>
      <c r="E22" s="1474" t="s">
        <v>594</v>
      </c>
      <c r="F22" s="572"/>
      <c r="G22" s="1484" t="s">
        <v>711</v>
      </c>
      <c r="H22" s="1486" t="s">
        <v>712</v>
      </c>
      <c r="I22" s="1487"/>
      <c r="J22" s="1472" t="s">
        <v>676</v>
      </c>
      <c r="K22" s="1474" t="s">
        <v>594</v>
      </c>
      <c r="L22" s="576"/>
      <c r="N22" s="592"/>
      <c r="O22" s="591"/>
    </row>
    <row r="23" spans="1:15" ht="26.45" customHeight="1" thickBot="1">
      <c r="A23" s="1485"/>
      <c r="B23" s="574" t="s">
        <v>714</v>
      </c>
      <c r="C23" s="575" t="s">
        <v>715</v>
      </c>
      <c r="D23" s="1473"/>
      <c r="E23" s="1475"/>
      <c r="F23" s="572"/>
      <c r="G23" s="1485"/>
      <c r="H23" s="574" t="s">
        <v>714</v>
      </c>
      <c r="I23" s="575" t="s">
        <v>715</v>
      </c>
      <c r="J23" s="1473"/>
      <c r="K23" s="1475"/>
      <c r="L23" s="576"/>
      <c r="N23" s="593"/>
      <c r="O23" s="591"/>
    </row>
    <row r="24" spans="1:15" ht="26.45" customHeight="1" thickTop="1">
      <c r="A24" s="1476" t="s">
        <v>722</v>
      </c>
      <c r="B24" s="1490"/>
      <c r="C24" s="724"/>
      <c r="D24" s="725"/>
      <c r="E24" s="577"/>
      <c r="F24" s="578"/>
      <c r="G24" s="1476" t="s">
        <v>723</v>
      </c>
      <c r="H24" s="1490"/>
      <c r="I24" s="724"/>
      <c r="J24" s="725"/>
      <c r="K24" s="577"/>
      <c r="L24" s="576"/>
    </row>
    <row r="25" spans="1:15" ht="26.45" customHeight="1">
      <c r="A25" s="1477"/>
      <c r="B25" s="1491"/>
      <c r="C25" s="726"/>
      <c r="D25" s="727"/>
      <c r="E25" s="580"/>
      <c r="F25" s="578"/>
      <c r="G25" s="1477"/>
      <c r="H25" s="1491"/>
      <c r="I25" s="726"/>
      <c r="J25" s="727"/>
      <c r="K25" s="580"/>
      <c r="L25" s="576"/>
    </row>
    <row r="26" spans="1:15" ht="26.45" customHeight="1">
      <c r="A26" s="1477"/>
      <c r="B26" s="1491"/>
      <c r="C26" s="726"/>
      <c r="D26" s="727"/>
      <c r="E26" s="580"/>
      <c r="F26" s="578"/>
      <c r="G26" s="1477"/>
      <c r="H26" s="1491"/>
      <c r="I26" s="726"/>
      <c r="J26" s="727"/>
      <c r="K26" s="580"/>
      <c r="L26" s="576"/>
    </row>
    <row r="27" spans="1:15" ht="26.45" customHeight="1">
      <c r="A27" s="1477"/>
      <c r="B27" s="1491"/>
      <c r="C27" s="726"/>
      <c r="D27" s="727"/>
      <c r="E27" s="580"/>
      <c r="F27" s="578"/>
      <c r="G27" s="1477"/>
      <c r="H27" s="1491"/>
      <c r="I27" s="726"/>
      <c r="J27" s="727"/>
      <c r="K27" s="580"/>
      <c r="L27" s="576"/>
    </row>
    <row r="28" spans="1:15" ht="26.45" customHeight="1">
      <c r="A28" s="1477"/>
      <c r="B28" s="1492"/>
      <c r="C28" s="728"/>
      <c r="D28" s="729"/>
      <c r="E28" s="586"/>
      <c r="F28" s="587"/>
      <c r="G28" s="1477"/>
      <c r="H28" s="1492"/>
      <c r="I28" s="728"/>
      <c r="J28" s="729"/>
      <c r="K28" s="586"/>
      <c r="L28" s="576"/>
    </row>
    <row r="29" spans="1:15" ht="26.45" customHeight="1" thickBot="1">
      <c r="A29" s="1478"/>
      <c r="B29" s="1482" t="s">
        <v>853</v>
      </c>
      <c r="C29" s="1483"/>
      <c r="D29" s="730"/>
      <c r="E29" s="731">
        <f>(B24*$O$6+IF(B24=0,0,$O$7)+SUM(D24:D28)*$O$8+D29*$O$9)</f>
        <v>0</v>
      </c>
      <c r="F29" s="578"/>
      <c r="G29" s="1478"/>
      <c r="H29" s="1482" t="s">
        <v>853</v>
      </c>
      <c r="I29" s="1483"/>
      <c r="J29" s="730"/>
      <c r="K29" s="731">
        <f>(H24*$O$6+IF(H24=0,0,$O$7)+SUM(J24:J28)*$O$8+J29*$O$9)</f>
        <v>0</v>
      </c>
      <c r="L29" s="576"/>
    </row>
    <row r="30" spans="1:15" ht="8.25" customHeight="1" thickBot="1">
      <c r="A30" s="588"/>
      <c r="G30" s="569"/>
      <c r="K30" s="594"/>
      <c r="L30" s="589"/>
    </row>
    <row r="31" spans="1:15" ht="26.45" customHeight="1">
      <c r="A31" s="1484" t="s">
        <v>711</v>
      </c>
      <c r="B31" s="1486" t="s">
        <v>712</v>
      </c>
      <c r="C31" s="1487"/>
      <c r="D31" s="1472" t="s">
        <v>676</v>
      </c>
      <c r="E31" s="1488" t="s">
        <v>594</v>
      </c>
      <c r="F31" s="572"/>
      <c r="G31" s="1484" t="s">
        <v>711</v>
      </c>
      <c r="H31" s="1486" t="s">
        <v>712</v>
      </c>
      <c r="I31" s="1487"/>
      <c r="J31" s="1472" t="s">
        <v>676</v>
      </c>
      <c r="K31" s="1474" t="s">
        <v>594</v>
      </c>
      <c r="L31" s="576"/>
    </row>
    <row r="32" spans="1:15" ht="26.45" customHeight="1" thickBot="1">
      <c r="A32" s="1485"/>
      <c r="B32" s="574" t="s">
        <v>714</v>
      </c>
      <c r="C32" s="575" t="s">
        <v>715</v>
      </c>
      <c r="D32" s="1473"/>
      <c r="E32" s="1489"/>
      <c r="F32" s="572"/>
      <c r="G32" s="1485"/>
      <c r="H32" s="574" t="s">
        <v>714</v>
      </c>
      <c r="I32" s="575" t="s">
        <v>715</v>
      </c>
      <c r="J32" s="1473"/>
      <c r="K32" s="1475"/>
      <c r="L32" s="576"/>
    </row>
    <row r="33" spans="1:12" ht="26.45" customHeight="1" thickTop="1">
      <c r="A33" s="1476" t="s">
        <v>724</v>
      </c>
      <c r="B33" s="1490"/>
      <c r="C33" s="724"/>
      <c r="D33" s="725"/>
      <c r="E33" s="577"/>
      <c r="F33" s="578"/>
      <c r="G33" s="1479" t="s">
        <v>725</v>
      </c>
      <c r="H33" s="1490"/>
      <c r="I33" s="724"/>
      <c r="J33" s="725"/>
      <c r="K33" s="577"/>
      <c r="L33" s="576"/>
    </row>
    <row r="34" spans="1:12" ht="26.45" customHeight="1">
      <c r="A34" s="1477"/>
      <c r="B34" s="1491"/>
      <c r="C34" s="726"/>
      <c r="D34" s="727"/>
      <c r="E34" s="580"/>
      <c r="F34" s="578"/>
      <c r="G34" s="1480"/>
      <c r="H34" s="1491"/>
      <c r="I34" s="726"/>
      <c r="J34" s="727"/>
      <c r="K34" s="580"/>
      <c r="L34" s="576"/>
    </row>
    <row r="35" spans="1:12" ht="26.45" customHeight="1">
      <c r="A35" s="1477"/>
      <c r="B35" s="1491"/>
      <c r="C35" s="726"/>
      <c r="D35" s="727"/>
      <c r="E35" s="580"/>
      <c r="F35" s="578"/>
      <c r="G35" s="1480"/>
      <c r="H35" s="1491"/>
      <c r="I35" s="726"/>
      <c r="J35" s="727"/>
      <c r="K35" s="580"/>
      <c r="L35" s="576"/>
    </row>
    <row r="36" spans="1:12" ht="26.45" customHeight="1">
      <c r="A36" s="1477"/>
      <c r="B36" s="1491"/>
      <c r="C36" s="726"/>
      <c r="D36" s="727"/>
      <c r="E36" s="580"/>
      <c r="F36" s="578"/>
      <c r="G36" s="1480"/>
      <c r="H36" s="1491"/>
      <c r="I36" s="726"/>
      <c r="J36" s="727"/>
      <c r="K36" s="580"/>
    </row>
    <row r="37" spans="1:12" ht="26.45" customHeight="1">
      <c r="A37" s="1477"/>
      <c r="B37" s="1492"/>
      <c r="C37" s="728"/>
      <c r="D37" s="729"/>
      <c r="E37" s="586"/>
      <c r="F37" s="587"/>
      <c r="G37" s="1480"/>
      <c r="H37" s="1492"/>
      <c r="I37" s="728"/>
      <c r="J37" s="729"/>
      <c r="K37" s="586"/>
    </row>
    <row r="38" spans="1:12" ht="26.45" customHeight="1" thickBot="1">
      <c r="A38" s="1478"/>
      <c r="B38" s="1482" t="s">
        <v>853</v>
      </c>
      <c r="C38" s="1483"/>
      <c r="D38" s="730"/>
      <c r="E38" s="731">
        <f>(B33*$O$6+IF(B33=0,0,$O$7)+SUM(D33:D37)*$O$8+D38*$O$9)</f>
        <v>0</v>
      </c>
      <c r="F38" s="578"/>
      <c r="G38" s="1481"/>
      <c r="H38" s="1482" t="s">
        <v>853</v>
      </c>
      <c r="I38" s="1483"/>
      <c r="J38" s="730"/>
      <c r="K38" s="731">
        <f>(H33*$O$6+IF(H33=0,0,$O$7)+SUM(J33:J37)*$O$8+J38*$O$9)</f>
        <v>0</v>
      </c>
    </row>
    <row r="39" spans="1:12" ht="6" customHeight="1" thickBot="1"/>
    <row r="40" spans="1:12" ht="26.25" customHeight="1">
      <c r="A40" s="1484" t="s">
        <v>711</v>
      </c>
      <c r="B40" s="1486" t="s">
        <v>712</v>
      </c>
      <c r="C40" s="1487"/>
      <c r="D40" s="1472" t="s">
        <v>676</v>
      </c>
      <c r="E40" s="1488" t="s">
        <v>594</v>
      </c>
      <c r="F40" s="572"/>
      <c r="G40" s="1484" t="s">
        <v>711</v>
      </c>
      <c r="H40" s="1486" t="s">
        <v>712</v>
      </c>
      <c r="I40" s="1487"/>
      <c r="J40" s="1472" t="s">
        <v>676</v>
      </c>
      <c r="K40" s="1474" t="s">
        <v>594</v>
      </c>
    </row>
    <row r="41" spans="1:12" ht="26.25" customHeight="1" thickBot="1">
      <c r="A41" s="1485"/>
      <c r="B41" s="574" t="s">
        <v>714</v>
      </c>
      <c r="C41" s="575" t="s">
        <v>715</v>
      </c>
      <c r="D41" s="1473"/>
      <c r="E41" s="1489"/>
      <c r="F41" s="572"/>
      <c r="G41" s="1485"/>
      <c r="H41" s="574" t="s">
        <v>714</v>
      </c>
      <c r="I41" s="575" t="s">
        <v>715</v>
      </c>
      <c r="J41" s="1473"/>
      <c r="K41" s="1475"/>
    </row>
    <row r="42" spans="1:12" ht="27" customHeight="1" thickTop="1">
      <c r="A42" s="1476" t="s">
        <v>842</v>
      </c>
      <c r="B42" s="1490"/>
      <c r="C42" s="724"/>
      <c r="D42" s="725"/>
      <c r="E42" s="577"/>
      <c r="F42" s="578"/>
      <c r="G42" s="1479" t="s">
        <v>843</v>
      </c>
      <c r="H42" s="1490"/>
      <c r="I42" s="724"/>
      <c r="J42" s="725"/>
      <c r="K42" s="577"/>
    </row>
    <row r="43" spans="1:12" ht="27" customHeight="1">
      <c r="A43" s="1477"/>
      <c r="B43" s="1491"/>
      <c r="C43" s="726"/>
      <c r="D43" s="727"/>
      <c r="E43" s="580"/>
      <c r="F43" s="578"/>
      <c r="G43" s="1480"/>
      <c r="H43" s="1491"/>
      <c r="I43" s="726"/>
      <c r="J43" s="727"/>
      <c r="K43" s="580"/>
    </row>
    <row r="44" spans="1:12" ht="27" customHeight="1">
      <c r="A44" s="1477"/>
      <c r="B44" s="1491"/>
      <c r="C44" s="726"/>
      <c r="D44" s="727"/>
      <c r="E44" s="580"/>
      <c r="F44" s="578"/>
      <c r="G44" s="1480"/>
      <c r="H44" s="1491"/>
      <c r="I44" s="726"/>
      <c r="J44" s="727"/>
      <c r="K44" s="580"/>
    </row>
    <row r="45" spans="1:12" ht="27" customHeight="1">
      <c r="A45" s="1477"/>
      <c r="B45" s="1491"/>
      <c r="C45" s="726"/>
      <c r="D45" s="727"/>
      <c r="E45" s="580"/>
      <c r="F45" s="578"/>
      <c r="G45" s="1480"/>
      <c r="H45" s="1491"/>
      <c r="I45" s="726"/>
      <c r="J45" s="727"/>
      <c r="K45" s="580"/>
    </row>
    <row r="46" spans="1:12" ht="27" customHeight="1">
      <c r="A46" s="1477"/>
      <c r="B46" s="1492"/>
      <c r="C46" s="728"/>
      <c r="D46" s="729"/>
      <c r="E46" s="586"/>
      <c r="F46" s="587"/>
      <c r="G46" s="1480"/>
      <c r="H46" s="1492"/>
      <c r="I46" s="728"/>
      <c r="J46" s="729"/>
      <c r="K46" s="586"/>
    </row>
    <row r="47" spans="1:12" ht="27" customHeight="1" thickBot="1">
      <c r="A47" s="1478"/>
      <c r="B47" s="1482" t="s">
        <v>853</v>
      </c>
      <c r="C47" s="1483"/>
      <c r="D47" s="730"/>
      <c r="E47" s="732">
        <f>(B42*$O$6+IF(B42=0,0,$O$7)+SUM(D42:D46)*$O$8+D47*$O$9)</f>
        <v>0</v>
      </c>
      <c r="F47" s="578"/>
      <c r="G47" s="1481"/>
      <c r="H47" s="1482" t="s">
        <v>853</v>
      </c>
      <c r="I47" s="1483"/>
      <c r="J47" s="730"/>
      <c r="K47" s="731">
        <f>(H42*$O$6+IF(H42=0,0,$O$7)+SUM(J42:J46)*$O$8+J47*$O$9)</f>
        <v>0</v>
      </c>
    </row>
  </sheetData>
  <sheetProtection sheet="1" selectLockedCells="1"/>
  <mergeCells count="74">
    <mergeCell ref="H40:I40"/>
    <mergeCell ref="J40:J41"/>
    <mergeCell ref="K40:K41"/>
    <mergeCell ref="A42:A47"/>
    <mergeCell ref="G42:G47"/>
    <mergeCell ref="B47:C47"/>
    <mergeCell ref="H47:I47"/>
    <mergeCell ref="A40:A41"/>
    <mergeCell ref="B40:C40"/>
    <mergeCell ref="D40:D41"/>
    <mergeCell ref="E40:E41"/>
    <mergeCell ref="G40:G41"/>
    <mergeCell ref="B42:B46"/>
    <mergeCell ref="H42:H46"/>
    <mergeCell ref="B3:K3"/>
    <mergeCell ref="A4:A5"/>
    <mergeCell ref="B4:C4"/>
    <mergeCell ref="D4:D5"/>
    <mergeCell ref="E4:E5"/>
    <mergeCell ref="G4:G5"/>
    <mergeCell ref="H4:I4"/>
    <mergeCell ref="J4:J5"/>
    <mergeCell ref="K4:K5"/>
    <mergeCell ref="N5:O5"/>
    <mergeCell ref="A6:A11"/>
    <mergeCell ref="G6:G11"/>
    <mergeCell ref="N6:N7"/>
    <mergeCell ref="B11:C11"/>
    <mergeCell ref="H11:I11"/>
    <mergeCell ref="B6:B10"/>
    <mergeCell ref="H6:H10"/>
    <mergeCell ref="J13:J14"/>
    <mergeCell ref="K13:K14"/>
    <mergeCell ref="N14:O14"/>
    <mergeCell ref="A15:A20"/>
    <mergeCell ref="G15:G20"/>
    <mergeCell ref="B20:C20"/>
    <mergeCell ref="H20:I20"/>
    <mergeCell ref="A13:A14"/>
    <mergeCell ref="B13:C13"/>
    <mergeCell ref="D13:D14"/>
    <mergeCell ref="E13:E14"/>
    <mergeCell ref="G13:G14"/>
    <mergeCell ref="H13:I13"/>
    <mergeCell ref="B15:B19"/>
    <mergeCell ref="H15:H19"/>
    <mergeCell ref="J22:J23"/>
    <mergeCell ref="K22:K23"/>
    <mergeCell ref="A24:A29"/>
    <mergeCell ref="G24:G29"/>
    <mergeCell ref="B29:C29"/>
    <mergeCell ref="H29:I29"/>
    <mergeCell ref="A22:A23"/>
    <mergeCell ref="B22:C22"/>
    <mergeCell ref="D22:D23"/>
    <mergeCell ref="E22:E23"/>
    <mergeCell ref="G22:G23"/>
    <mergeCell ref="H22:I22"/>
    <mergeCell ref="B24:B28"/>
    <mergeCell ref="H24:H28"/>
    <mergeCell ref="J31:J32"/>
    <mergeCell ref="K31:K32"/>
    <mergeCell ref="A33:A38"/>
    <mergeCell ref="G33:G38"/>
    <mergeCell ref="B38:C38"/>
    <mergeCell ref="H38:I38"/>
    <mergeCell ref="A31:A32"/>
    <mergeCell ref="B31:C31"/>
    <mergeCell ref="D31:D32"/>
    <mergeCell ref="E31:E32"/>
    <mergeCell ref="G31:G32"/>
    <mergeCell ref="H31:I31"/>
    <mergeCell ref="B33:B37"/>
    <mergeCell ref="H33:H37"/>
  </mergeCells>
  <phoneticPr fontId="9"/>
  <conditionalFormatting sqref="B6 C7:D10">
    <cfRule type="containsBlanks" dxfId="154" priority="29">
      <formula>LEN(TRIM(B6))=0</formula>
    </cfRule>
  </conditionalFormatting>
  <conditionalFormatting sqref="C6:D6">
    <cfRule type="containsBlanks" dxfId="153" priority="30">
      <formula>LEN(TRIM(C6))=0</formula>
    </cfRule>
  </conditionalFormatting>
  <conditionalFormatting sqref="D11">
    <cfRule type="containsBlanks" dxfId="152" priority="28">
      <formula>LEN(TRIM(D11))=0</formula>
    </cfRule>
  </conditionalFormatting>
  <conditionalFormatting sqref="H6 I7:J10">
    <cfRule type="containsBlanks" dxfId="151" priority="26">
      <formula>LEN(TRIM(H6))=0</formula>
    </cfRule>
  </conditionalFormatting>
  <conditionalFormatting sqref="I6:J6">
    <cfRule type="containsBlanks" dxfId="150" priority="27">
      <formula>LEN(TRIM(I6))=0</formula>
    </cfRule>
  </conditionalFormatting>
  <conditionalFormatting sqref="J11">
    <cfRule type="containsBlanks" dxfId="149" priority="25">
      <formula>LEN(TRIM(J11))=0</formula>
    </cfRule>
  </conditionalFormatting>
  <conditionalFormatting sqref="B15 C16:D19">
    <cfRule type="containsBlanks" dxfId="148" priority="23">
      <formula>LEN(TRIM(B15))=0</formula>
    </cfRule>
  </conditionalFormatting>
  <conditionalFormatting sqref="C15:D15">
    <cfRule type="containsBlanks" dxfId="147" priority="24">
      <formula>LEN(TRIM(C15))=0</formula>
    </cfRule>
  </conditionalFormatting>
  <conditionalFormatting sqref="D20">
    <cfRule type="containsBlanks" dxfId="146" priority="22">
      <formula>LEN(TRIM(D20))=0</formula>
    </cfRule>
  </conditionalFormatting>
  <conditionalFormatting sqref="H15 I16:J19">
    <cfRule type="containsBlanks" dxfId="145" priority="20">
      <formula>LEN(TRIM(H15))=0</formula>
    </cfRule>
  </conditionalFormatting>
  <conditionalFormatting sqref="I15:J15">
    <cfRule type="containsBlanks" dxfId="144" priority="21">
      <formula>LEN(TRIM(I15))=0</formula>
    </cfRule>
  </conditionalFormatting>
  <conditionalFormatting sqref="J20">
    <cfRule type="containsBlanks" dxfId="143" priority="19">
      <formula>LEN(TRIM(J20))=0</formula>
    </cfRule>
  </conditionalFormatting>
  <conditionalFormatting sqref="B24 C25:D28">
    <cfRule type="containsBlanks" dxfId="142" priority="17">
      <formula>LEN(TRIM(B24))=0</formula>
    </cfRule>
  </conditionalFormatting>
  <conditionalFormatting sqref="C24:D24">
    <cfRule type="containsBlanks" dxfId="141" priority="18">
      <formula>LEN(TRIM(C24))=0</formula>
    </cfRule>
  </conditionalFormatting>
  <conditionalFormatting sqref="D29">
    <cfRule type="containsBlanks" dxfId="140" priority="16">
      <formula>LEN(TRIM(D29))=0</formula>
    </cfRule>
  </conditionalFormatting>
  <conditionalFormatting sqref="H24 I25:J28">
    <cfRule type="containsBlanks" dxfId="139" priority="14">
      <formula>LEN(TRIM(H24))=0</formula>
    </cfRule>
  </conditionalFormatting>
  <conditionalFormatting sqref="I24:J24">
    <cfRule type="containsBlanks" dxfId="138" priority="15">
      <formula>LEN(TRIM(I24))=0</formula>
    </cfRule>
  </conditionalFormatting>
  <conditionalFormatting sqref="J29">
    <cfRule type="containsBlanks" dxfId="137" priority="13">
      <formula>LEN(TRIM(J29))=0</formula>
    </cfRule>
  </conditionalFormatting>
  <conditionalFormatting sqref="B33 C34:D37">
    <cfRule type="containsBlanks" dxfId="136" priority="11">
      <formula>LEN(TRIM(B33))=0</formula>
    </cfRule>
  </conditionalFormatting>
  <conditionalFormatting sqref="C33:D33">
    <cfRule type="containsBlanks" dxfId="135" priority="12">
      <formula>LEN(TRIM(C33))=0</formula>
    </cfRule>
  </conditionalFormatting>
  <conditionalFormatting sqref="D38">
    <cfRule type="containsBlanks" dxfId="134" priority="10">
      <formula>LEN(TRIM(D38))=0</formula>
    </cfRule>
  </conditionalFormatting>
  <conditionalFormatting sqref="H33 I34:J37">
    <cfRule type="containsBlanks" dxfId="133" priority="8">
      <formula>LEN(TRIM(H33))=0</formula>
    </cfRule>
  </conditionalFormatting>
  <conditionalFormatting sqref="I33:J33">
    <cfRule type="containsBlanks" dxfId="132" priority="9">
      <formula>LEN(TRIM(I33))=0</formula>
    </cfRule>
  </conditionalFormatting>
  <conditionalFormatting sqref="J38">
    <cfRule type="containsBlanks" dxfId="131" priority="7">
      <formula>LEN(TRIM(J38))=0</formula>
    </cfRule>
  </conditionalFormatting>
  <conditionalFormatting sqref="B42 C43:D46">
    <cfRule type="containsBlanks" dxfId="130" priority="5">
      <formula>LEN(TRIM(B42))=0</formula>
    </cfRule>
  </conditionalFormatting>
  <conditionalFormatting sqref="C42:D42">
    <cfRule type="containsBlanks" dxfId="129" priority="6">
      <formula>LEN(TRIM(C42))=0</formula>
    </cfRule>
  </conditionalFormatting>
  <conditionalFormatting sqref="D47">
    <cfRule type="containsBlanks" dxfId="128" priority="4">
      <formula>LEN(TRIM(D47))=0</formula>
    </cfRule>
  </conditionalFormatting>
  <conditionalFormatting sqref="H42 I43:J46">
    <cfRule type="containsBlanks" dxfId="127" priority="2">
      <formula>LEN(TRIM(H42))=0</formula>
    </cfRule>
  </conditionalFormatting>
  <conditionalFormatting sqref="I42:J42">
    <cfRule type="containsBlanks" dxfId="126" priority="3">
      <formula>LEN(TRIM(I42))=0</formula>
    </cfRule>
  </conditionalFormatting>
  <conditionalFormatting sqref="J47">
    <cfRule type="containsBlanks" dxfId="125" priority="1">
      <formula>LEN(TRIM(J47))=0</formula>
    </cfRule>
  </conditionalFormatting>
  <dataValidations count="2">
    <dataValidation type="whole" allowBlank="1" showInputMessage="1" showErrorMessage="1" sqref="D7:D10 J25:J28 D34:D37 J7:J10 D16:D19 J16:J19 D25:D28 J34:J37 D43:D46 J43:J46" xr:uid="{4CBA7397-C962-478F-BFF6-37DC684972A5}">
      <formula1>0</formula1>
      <formula2>100</formula2>
    </dataValidation>
    <dataValidation type="whole" allowBlank="1" showInputMessage="1" showErrorMessage="1" sqref="D11 J11 J20 D20 D29 J29 J38 D38 D47 J47" xr:uid="{ACE02009-08B9-4CF6-BB9E-22C28D22F74C}">
      <formula1>0</formula1>
      <formula2>SUM(D6:D10)</formula2>
    </dataValidation>
  </dataValidations>
  <printOptions horizontalCentered="1"/>
  <pageMargins left="0.59055118110236227" right="0.39370078740157483" top="0.59055118110236227" bottom="0.35433070866141736" header="0.31496062992125984" footer="0.11811023622047245"/>
  <pageSetup paperSize="9" scale="67" orientation="portrait" r:id="rId1"/>
  <headerFooter scaleWithDoc="0">
    <oddFooter>&amp;R&amp;8R4超高層ZEH-M_ver.1</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A259-2F78-4596-9668-CFBA1008917F}">
  <sheetPr codeName="Sheet19">
    <pageSetUpPr fitToPage="1"/>
  </sheetPr>
  <dimension ref="A1:BH75"/>
  <sheetViews>
    <sheetView showGridLines="0" view="pageBreakPreview" zoomScale="70" zoomScaleNormal="100" zoomScaleSheetLayoutView="70" workbookViewId="0">
      <selection activeCell="B15" sqref="B15"/>
    </sheetView>
  </sheetViews>
  <sheetFormatPr defaultColWidth="9" defaultRowHeight="24"/>
  <cols>
    <col min="1" max="1" width="2.625" style="56" customWidth="1"/>
    <col min="2" max="2" width="30.625" style="58" customWidth="1"/>
    <col min="3" max="3" width="20.625" style="58" customWidth="1"/>
    <col min="4" max="4" width="6.625" style="58" customWidth="1"/>
    <col min="5" max="5" width="10.625" style="59" customWidth="1"/>
    <col min="6" max="6" width="5.625" style="58" customWidth="1"/>
    <col min="7" max="7" width="13.625" style="58" customWidth="1"/>
    <col min="8" max="8" width="5.625" style="58" customWidth="1"/>
    <col min="9" max="9" width="13.625" style="58" customWidth="1"/>
    <col min="10" max="10" width="5.625" style="58" customWidth="1"/>
    <col min="11" max="11" width="13.625" style="58" customWidth="1"/>
    <col min="12" max="12" width="20.625" style="58" customWidth="1"/>
    <col min="13" max="13" width="1.625" style="27" customWidth="1"/>
    <col min="14" max="14" width="30.625" style="58" customWidth="1"/>
    <col min="15" max="15" width="20.625" style="58" customWidth="1"/>
    <col min="16" max="16" width="6.625" style="58" customWidth="1"/>
    <col min="17" max="17" width="10.625" style="59" customWidth="1"/>
    <col min="18" max="18" width="5.625" style="58" customWidth="1"/>
    <col min="19" max="19" width="13.625" style="58" customWidth="1"/>
    <col min="20" max="20" width="5.625" style="58" customWidth="1"/>
    <col min="21" max="21" width="13.625" style="58" customWidth="1"/>
    <col min="22" max="22" width="5.625" style="58" customWidth="1"/>
    <col min="23" max="23" width="13.625" style="58" customWidth="1"/>
    <col min="24" max="24" width="20.625" style="58" customWidth="1"/>
    <col min="25" max="25" width="1.625" style="27" customWidth="1"/>
    <col min="26" max="26" width="30.625" style="58" customWidth="1"/>
    <col min="27" max="27" width="20.625" style="58" customWidth="1"/>
    <col min="28" max="28" width="6.625" style="58" customWidth="1"/>
    <col min="29" max="29" width="10.625" style="59" customWidth="1"/>
    <col min="30" max="30" width="5.625" style="58" customWidth="1"/>
    <col min="31" max="31" width="13.625" style="58" customWidth="1"/>
    <col min="32" max="32" width="5.625" style="58" customWidth="1"/>
    <col min="33" max="33" width="13.625" style="58" customWidth="1"/>
    <col min="34" max="34" width="5.625" style="58" customWidth="1"/>
    <col min="35" max="35" width="13.625" style="58" customWidth="1"/>
    <col min="36" max="36" width="20.625" style="58" customWidth="1"/>
    <col min="37" max="37" width="1.625" style="27" customWidth="1"/>
    <col min="38" max="38" width="30.625" style="58" customWidth="1"/>
    <col min="39" max="39" width="20.625" style="58" customWidth="1"/>
    <col min="40" max="40" width="6.625" style="58" customWidth="1"/>
    <col min="41" max="41" width="10.625" style="59" customWidth="1"/>
    <col min="42" max="42" width="5.625" style="58" customWidth="1"/>
    <col min="43" max="43" width="13.625" style="58" customWidth="1"/>
    <col min="44" max="44" width="5.625" style="58" customWidth="1"/>
    <col min="45" max="45" width="13.625" style="58" customWidth="1"/>
    <col min="46" max="46" width="5.625" style="58" customWidth="1"/>
    <col min="47" max="47" width="13.625" style="58" customWidth="1"/>
    <col min="48" max="48" width="20.625" style="58" customWidth="1"/>
    <col min="49" max="49" width="1.625" style="27" customWidth="1"/>
    <col min="50" max="50" width="30.625" style="58" customWidth="1"/>
    <col min="51" max="51" width="20.625" style="58" customWidth="1"/>
    <col min="52" max="52" width="6.625" style="58" customWidth="1"/>
    <col min="53" max="53" width="10.625" style="59" customWidth="1"/>
    <col min="54" max="54" width="5.625" style="58" customWidth="1"/>
    <col min="55" max="55" width="13.625" style="58" customWidth="1"/>
    <col min="56" max="56" width="5.625" style="58" customWidth="1"/>
    <col min="57" max="57" width="13.625" style="58" customWidth="1"/>
    <col min="58" max="58" width="5.625" style="58" customWidth="1"/>
    <col min="59" max="59" width="13.625" style="58" customWidth="1"/>
    <col min="60" max="60" width="20.625" style="58" customWidth="1"/>
    <col min="61" max="66" width="9" style="25"/>
    <col min="67" max="67" width="9" style="25" customWidth="1"/>
    <col min="68" max="16384" width="9" style="25"/>
  </cols>
  <sheetData>
    <row r="1" spans="1:60" s="197" customFormat="1">
      <c r="A1" s="190"/>
      <c r="B1" s="191" t="s">
        <v>546</v>
      </c>
      <c r="C1" s="196"/>
      <c r="D1" s="192"/>
      <c r="E1" s="193"/>
      <c r="F1" s="192"/>
      <c r="G1" s="192"/>
      <c r="H1" s="192"/>
      <c r="I1" s="192"/>
      <c r="J1" s="194"/>
      <c r="K1" s="194"/>
      <c r="L1" s="194"/>
      <c r="M1" s="195"/>
      <c r="N1" s="196"/>
      <c r="O1" s="196"/>
      <c r="P1" s="192"/>
      <c r="Q1" s="193"/>
      <c r="R1" s="192"/>
      <c r="S1" s="192"/>
      <c r="T1" s="192"/>
      <c r="U1" s="192"/>
      <c r="V1" s="194"/>
      <c r="W1" s="194"/>
      <c r="X1" s="194"/>
      <c r="Y1" s="195"/>
      <c r="Z1" s="196"/>
      <c r="AA1" s="196"/>
      <c r="AB1" s="192"/>
      <c r="AC1" s="193"/>
      <c r="AD1" s="192"/>
      <c r="AE1" s="192"/>
      <c r="AF1" s="192"/>
      <c r="AG1" s="192"/>
      <c r="AH1" s="194"/>
      <c r="AI1" s="194"/>
      <c r="AJ1" s="194"/>
      <c r="AK1" s="195"/>
      <c r="AL1" s="196"/>
      <c r="AM1" s="196"/>
      <c r="AN1" s="192"/>
      <c r="AO1" s="193"/>
      <c r="AP1" s="192"/>
      <c r="AQ1" s="192"/>
      <c r="AR1" s="192"/>
      <c r="AS1" s="192"/>
      <c r="AT1" s="194"/>
      <c r="AU1" s="194"/>
      <c r="AV1" s="194"/>
      <c r="AW1" s="195"/>
      <c r="AX1" s="196"/>
      <c r="AY1" s="196"/>
      <c r="AZ1" s="192"/>
      <c r="BA1" s="193"/>
      <c r="BB1" s="192"/>
      <c r="BC1" s="192"/>
      <c r="BD1" s="192"/>
      <c r="BE1" s="192"/>
      <c r="BF1" s="194"/>
      <c r="BG1" s="194"/>
      <c r="BH1" s="194"/>
    </row>
    <row r="2" spans="1:60" s="204" customFormat="1">
      <c r="A2" s="198"/>
      <c r="B2" s="191" t="s">
        <v>547</v>
      </c>
      <c r="C2" s="196"/>
      <c r="D2" s="196"/>
      <c r="E2" s="199"/>
      <c r="F2" s="200"/>
      <c r="G2" s="200"/>
      <c r="H2" s="201"/>
      <c r="I2" s="202"/>
      <c r="J2" s="202"/>
      <c r="K2" s="203"/>
      <c r="L2" s="202"/>
      <c r="M2" s="195"/>
      <c r="N2" s="196"/>
      <c r="O2" s="196"/>
      <c r="P2" s="196"/>
      <c r="Q2" s="199"/>
      <c r="R2" s="200"/>
      <c r="S2" s="200"/>
      <c r="T2" s="201"/>
      <c r="U2" s="202"/>
      <c r="V2" s="202"/>
      <c r="W2" s="203"/>
      <c r="X2" s="202"/>
      <c r="Y2" s="195"/>
      <c r="Z2" s="196"/>
      <c r="AA2" s="196"/>
      <c r="AB2" s="196"/>
      <c r="AC2" s="199"/>
      <c r="AD2" s="200"/>
      <c r="AE2" s="200"/>
      <c r="AF2" s="201"/>
      <c r="AG2" s="202"/>
      <c r="AH2" s="202"/>
      <c r="AI2" s="203"/>
      <c r="AJ2" s="202"/>
      <c r="AK2" s="195"/>
      <c r="AL2" s="196"/>
      <c r="AM2" s="196"/>
      <c r="AN2" s="196"/>
      <c r="AO2" s="199"/>
      <c r="AP2" s="200"/>
      <c r="AQ2" s="200"/>
      <c r="AR2" s="201"/>
      <c r="AS2" s="202"/>
      <c r="AT2" s="202"/>
      <c r="AU2" s="203"/>
      <c r="AV2" s="202"/>
      <c r="AW2" s="195"/>
      <c r="AX2" s="196"/>
      <c r="AY2" s="196"/>
      <c r="AZ2" s="196"/>
      <c r="BA2" s="199"/>
      <c r="BB2" s="200"/>
      <c r="BC2" s="200"/>
      <c r="BD2" s="201"/>
      <c r="BE2" s="202"/>
      <c r="BF2" s="202"/>
      <c r="BG2" s="203"/>
      <c r="BH2" s="202"/>
    </row>
    <row r="3" spans="1:60" s="204" customFormat="1">
      <c r="A3" s="198"/>
      <c r="B3" s="191" t="s">
        <v>548</v>
      </c>
      <c r="C3" s="196"/>
      <c r="D3" s="196"/>
      <c r="E3" s="199"/>
      <c r="F3" s="200"/>
      <c r="G3" s="200"/>
      <c r="H3" s="201"/>
      <c r="I3" s="202"/>
      <c r="J3" s="202"/>
      <c r="K3" s="203"/>
      <c r="L3" s="202"/>
      <c r="M3" s="195"/>
      <c r="N3" s="196"/>
      <c r="O3" s="196"/>
      <c r="P3" s="196"/>
      <c r="Q3" s="199"/>
      <c r="R3" s="200"/>
      <c r="S3" s="200"/>
      <c r="T3" s="201"/>
      <c r="U3" s="202"/>
      <c r="V3" s="202"/>
      <c r="W3" s="203"/>
      <c r="X3" s="202"/>
      <c r="Y3" s="195"/>
      <c r="Z3" s="196"/>
      <c r="AA3" s="196"/>
      <c r="AB3" s="196"/>
      <c r="AC3" s="199"/>
      <c r="AD3" s="200"/>
      <c r="AE3" s="200"/>
      <c r="AF3" s="201"/>
      <c r="AG3" s="202"/>
      <c r="AH3" s="202"/>
      <c r="AI3" s="203"/>
      <c r="AJ3" s="202"/>
      <c r="AK3" s="195"/>
      <c r="AL3" s="196"/>
      <c r="AM3" s="196"/>
      <c r="AN3" s="196"/>
      <c r="AO3" s="199"/>
      <c r="AP3" s="200"/>
      <c r="AQ3" s="200"/>
      <c r="AR3" s="201"/>
      <c r="AS3" s="202"/>
      <c r="AT3" s="202"/>
      <c r="AU3" s="203"/>
      <c r="AV3" s="202"/>
      <c r="AW3" s="195"/>
      <c r="AX3" s="196"/>
      <c r="AY3" s="196"/>
      <c r="AZ3" s="196"/>
      <c r="BA3" s="199"/>
      <c r="BB3" s="200"/>
      <c r="BC3" s="200"/>
      <c r="BD3" s="201"/>
      <c r="BE3" s="202"/>
      <c r="BF3" s="202"/>
      <c r="BG3" s="203"/>
      <c r="BH3" s="202"/>
    </row>
    <row r="4" spans="1:60" s="204" customFormat="1">
      <c r="A4" s="198"/>
      <c r="B4" s="205" t="s">
        <v>545</v>
      </c>
      <c r="C4" s="196"/>
      <c r="D4" s="196"/>
      <c r="E4" s="199"/>
      <c r="F4" s="200"/>
      <c r="G4" s="200"/>
      <c r="H4" s="201"/>
      <c r="I4" s="202"/>
      <c r="J4" s="202"/>
      <c r="K4" s="203"/>
      <c r="L4" s="202"/>
      <c r="M4" s="195"/>
      <c r="N4" s="196"/>
      <c r="O4" s="196"/>
      <c r="P4" s="196"/>
      <c r="Q4" s="199"/>
      <c r="R4" s="200"/>
      <c r="S4" s="200"/>
      <c r="T4" s="201"/>
      <c r="U4" s="202"/>
      <c r="V4" s="202"/>
      <c r="W4" s="203"/>
      <c r="X4" s="202"/>
      <c r="Y4" s="195"/>
      <c r="Z4" s="196"/>
      <c r="AA4" s="196"/>
      <c r="AB4" s="196"/>
      <c r="AC4" s="199"/>
      <c r="AD4" s="200"/>
      <c r="AE4" s="200"/>
      <c r="AF4" s="201"/>
      <c r="AG4" s="202"/>
      <c r="AH4" s="202"/>
      <c r="AI4" s="203"/>
      <c r="AJ4" s="202"/>
      <c r="AK4" s="195"/>
      <c r="AL4" s="196"/>
      <c r="AM4" s="196"/>
      <c r="AN4" s="196"/>
      <c r="AO4" s="199"/>
      <c r="AP4" s="200"/>
      <c r="AQ4" s="200"/>
      <c r="AR4" s="201"/>
      <c r="AS4" s="202"/>
      <c r="AT4" s="202"/>
      <c r="AU4" s="203"/>
      <c r="AV4" s="202"/>
      <c r="AW4" s="195"/>
      <c r="AX4" s="196"/>
      <c r="AY4" s="196"/>
      <c r="AZ4" s="196"/>
      <c r="BA4" s="199"/>
      <c r="BB4" s="200"/>
      <c r="BC4" s="200"/>
      <c r="BD4" s="201"/>
      <c r="BE4" s="202"/>
      <c r="BF4" s="202"/>
      <c r="BG4" s="203"/>
      <c r="BH4" s="202"/>
    </row>
    <row r="5" spans="1:60" s="24" customFormat="1">
      <c r="A5" s="50"/>
      <c r="B5" s="51"/>
      <c r="C5" s="51"/>
      <c r="D5" s="51"/>
      <c r="E5" s="51"/>
      <c r="F5" s="52"/>
      <c r="G5" s="52"/>
      <c r="H5" s="53"/>
      <c r="I5" s="54"/>
      <c r="J5" s="54"/>
      <c r="K5" s="55"/>
      <c r="L5" s="54"/>
      <c r="M5" s="27"/>
      <c r="N5" s="51"/>
      <c r="O5" s="51"/>
      <c r="P5" s="51"/>
      <c r="Q5" s="51"/>
      <c r="R5" s="52"/>
      <c r="S5" s="52"/>
      <c r="T5" s="53"/>
      <c r="U5" s="54"/>
      <c r="V5" s="54"/>
      <c r="W5" s="55"/>
      <c r="X5" s="54"/>
      <c r="Y5" s="27"/>
      <c r="Z5" s="51"/>
      <c r="AA5" s="51"/>
      <c r="AB5" s="51"/>
      <c r="AC5" s="51"/>
      <c r="AD5" s="52"/>
      <c r="AE5" s="52"/>
      <c r="AF5" s="53"/>
      <c r="AG5" s="54"/>
      <c r="AH5" s="54"/>
      <c r="AI5" s="55"/>
      <c r="AJ5" s="54"/>
      <c r="AK5" s="27"/>
      <c r="AL5" s="51"/>
      <c r="AM5" s="51"/>
      <c r="AN5" s="51"/>
      <c r="AO5" s="51"/>
      <c r="AP5" s="52"/>
      <c r="AQ5" s="52"/>
      <c r="AR5" s="53"/>
      <c r="AS5" s="54"/>
      <c r="AT5" s="54"/>
      <c r="AU5" s="55"/>
      <c r="AV5" s="54"/>
      <c r="AW5" s="27"/>
      <c r="AX5" s="51"/>
      <c r="AY5" s="51"/>
      <c r="AZ5" s="51"/>
      <c r="BA5" s="51"/>
      <c r="BB5" s="52"/>
      <c r="BC5" s="52"/>
      <c r="BD5" s="53"/>
      <c r="BE5" s="54"/>
      <c r="BF5" s="54"/>
      <c r="BG5" s="55"/>
      <c r="BH5" s="54"/>
    </row>
    <row r="6" spans="1:60">
      <c r="B6" s="1500" t="s">
        <v>876</v>
      </c>
      <c r="C6" s="1500"/>
      <c r="D6" s="1500"/>
      <c r="E6" s="1500"/>
      <c r="F6" s="1500"/>
      <c r="G6" s="1500"/>
      <c r="H6" s="1500"/>
      <c r="I6" s="1500"/>
      <c r="J6" s="1500"/>
      <c r="K6" s="1500"/>
      <c r="L6" s="1500"/>
      <c r="N6" s="1500" t="s">
        <v>875</v>
      </c>
      <c r="O6" s="1500"/>
      <c r="P6" s="1500"/>
      <c r="Q6" s="1500"/>
      <c r="R6" s="1500"/>
      <c r="S6" s="1500"/>
      <c r="T6" s="1500"/>
      <c r="U6" s="1500"/>
      <c r="V6" s="1500"/>
      <c r="W6" s="1500"/>
      <c r="X6" s="1500"/>
      <c r="Z6" s="1500" t="s">
        <v>874</v>
      </c>
      <c r="AA6" s="1500"/>
      <c r="AB6" s="1500"/>
      <c r="AC6" s="1500"/>
      <c r="AD6" s="1500"/>
      <c r="AE6" s="1500"/>
      <c r="AF6" s="1500"/>
      <c r="AG6" s="1500"/>
      <c r="AH6" s="1500"/>
      <c r="AI6" s="1500"/>
      <c r="AJ6" s="1500"/>
      <c r="AL6" s="1500" t="s">
        <v>873</v>
      </c>
      <c r="AM6" s="1500"/>
      <c r="AN6" s="1500"/>
      <c r="AO6" s="1500"/>
      <c r="AP6" s="1500"/>
      <c r="AQ6" s="1500"/>
      <c r="AR6" s="1500"/>
      <c r="AS6" s="1500"/>
      <c r="AT6" s="1500"/>
      <c r="AU6" s="1500"/>
      <c r="AV6" s="1500"/>
      <c r="AX6" s="1500" t="s">
        <v>872</v>
      </c>
      <c r="AY6" s="1500"/>
      <c r="AZ6" s="1500"/>
      <c r="BA6" s="1500"/>
      <c r="BB6" s="1500"/>
      <c r="BC6" s="1500"/>
      <c r="BD6" s="1500"/>
      <c r="BE6" s="1500"/>
      <c r="BF6" s="1500"/>
      <c r="BG6" s="1500"/>
      <c r="BH6" s="1500"/>
    </row>
    <row r="7" spans="1:60" ht="17.25">
      <c r="A7" s="57"/>
    </row>
    <row r="8" spans="1:60">
      <c r="B8" s="60" t="s">
        <v>315</v>
      </c>
      <c r="C8" s="1499" t="s">
        <v>330</v>
      </c>
      <c r="D8" s="1499"/>
      <c r="E8" s="1499"/>
      <c r="F8" s="61"/>
      <c r="G8" s="61"/>
      <c r="I8" s="62"/>
      <c r="J8" s="62"/>
      <c r="K8" s="62"/>
      <c r="L8" s="62"/>
      <c r="N8" s="60" t="s">
        <v>315</v>
      </c>
      <c r="O8" s="1499" t="s">
        <v>330</v>
      </c>
      <c r="P8" s="1499"/>
      <c r="Q8" s="1499"/>
      <c r="R8" s="61"/>
      <c r="S8" s="61"/>
      <c r="U8" s="62"/>
      <c r="V8" s="62"/>
      <c r="W8" s="62"/>
      <c r="X8" s="62"/>
      <c r="Z8" s="60" t="s">
        <v>315</v>
      </c>
      <c r="AA8" s="1499" t="s">
        <v>330</v>
      </c>
      <c r="AB8" s="1499"/>
      <c r="AC8" s="1499"/>
      <c r="AD8" s="61"/>
      <c r="AE8" s="61"/>
      <c r="AG8" s="62"/>
      <c r="AH8" s="62"/>
      <c r="AI8" s="62"/>
      <c r="AJ8" s="62"/>
      <c r="AL8" s="60" t="s">
        <v>315</v>
      </c>
      <c r="AM8" s="1499" t="s">
        <v>330</v>
      </c>
      <c r="AN8" s="1499"/>
      <c r="AO8" s="1499"/>
      <c r="AP8" s="61"/>
      <c r="AQ8" s="61"/>
      <c r="AS8" s="62"/>
      <c r="AT8" s="62"/>
      <c r="AU8" s="62"/>
      <c r="AV8" s="62"/>
      <c r="AX8" s="60" t="s">
        <v>315</v>
      </c>
      <c r="AY8" s="1499" t="s">
        <v>330</v>
      </c>
      <c r="AZ8" s="1499"/>
      <c r="BA8" s="1499"/>
      <c r="BB8" s="61"/>
      <c r="BC8" s="61"/>
      <c r="BE8" s="62"/>
      <c r="BF8" s="62"/>
      <c r="BG8" s="62"/>
      <c r="BH8" s="62"/>
    </row>
    <row r="9" spans="1:60">
      <c r="B9" s="60" t="s">
        <v>316</v>
      </c>
      <c r="C9" s="1499" t="s">
        <v>331</v>
      </c>
      <c r="D9" s="1499"/>
      <c r="E9" s="1499"/>
      <c r="F9" s="61"/>
      <c r="G9" s="61"/>
      <c r="I9" s="62"/>
      <c r="J9" s="62"/>
      <c r="K9" s="62"/>
      <c r="L9" s="62"/>
      <c r="N9" s="60" t="s">
        <v>316</v>
      </c>
      <c r="O9" s="1499" t="s">
        <v>331</v>
      </c>
      <c r="P9" s="1499"/>
      <c r="Q9" s="1499"/>
      <c r="R9" s="61"/>
      <c r="S9" s="61"/>
      <c r="U9" s="62"/>
      <c r="V9" s="62"/>
      <c r="W9" s="62"/>
      <c r="X9" s="62"/>
      <c r="Z9" s="60" t="s">
        <v>316</v>
      </c>
      <c r="AA9" s="1499" t="s">
        <v>331</v>
      </c>
      <c r="AB9" s="1499"/>
      <c r="AC9" s="1499"/>
      <c r="AD9" s="61"/>
      <c r="AE9" s="61"/>
      <c r="AG9" s="62"/>
      <c r="AH9" s="62"/>
      <c r="AI9" s="62"/>
      <c r="AJ9" s="62"/>
      <c r="AL9" s="60" t="s">
        <v>316</v>
      </c>
      <c r="AM9" s="1499" t="s">
        <v>331</v>
      </c>
      <c r="AN9" s="1499"/>
      <c r="AO9" s="1499"/>
      <c r="AP9" s="61"/>
      <c r="AQ9" s="61"/>
      <c r="AS9" s="62"/>
      <c r="AT9" s="62"/>
      <c r="AU9" s="62"/>
      <c r="AV9" s="62"/>
      <c r="AX9" s="60" t="s">
        <v>316</v>
      </c>
      <c r="AY9" s="1499" t="s">
        <v>331</v>
      </c>
      <c r="AZ9" s="1499"/>
      <c r="BA9" s="1499"/>
      <c r="BB9" s="61"/>
      <c r="BC9" s="61"/>
      <c r="BE9" s="62"/>
      <c r="BF9" s="62"/>
      <c r="BG9" s="62"/>
      <c r="BH9" s="62"/>
    </row>
    <row r="10" spans="1:60" ht="17.25">
      <c r="A10" s="57"/>
    </row>
    <row r="11" spans="1:60" s="24" customFormat="1" ht="24.75" thickBot="1">
      <c r="A11" s="56"/>
      <c r="B11" s="1524" t="s">
        <v>335</v>
      </c>
      <c r="C11" s="1525"/>
      <c r="D11" s="1525"/>
      <c r="E11" s="1525"/>
      <c r="F11" s="1525"/>
      <c r="G11" s="1525"/>
      <c r="H11" s="1525"/>
      <c r="I11" s="1525"/>
      <c r="J11" s="1525"/>
      <c r="K11" s="1525"/>
      <c r="L11" s="1526"/>
      <c r="M11" s="27"/>
      <c r="N11" s="1524" t="s">
        <v>332</v>
      </c>
      <c r="O11" s="1525"/>
      <c r="P11" s="1525"/>
      <c r="Q11" s="1525"/>
      <c r="R11" s="1525"/>
      <c r="S11" s="1525"/>
      <c r="T11" s="1525"/>
      <c r="U11" s="1525"/>
      <c r="V11" s="1525"/>
      <c r="W11" s="1525"/>
      <c r="X11" s="1526"/>
      <c r="Y11" s="27"/>
      <c r="Z11" s="1524" t="s">
        <v>333</v>
      </c>
      <c r="AA11" s="1525"/>
      <c r="AB11" s="1525"/>
      <c r="AC11" s="1525"/>
      <c r="AD11" s="1525"/>
      <c r="AE11" s="1525"/>
      <c r="AF11" s="1525"/>
      <c r="AG11" s="1525"/>
      <c r="AH11" s="1525"/>
      <c r="AI11" s="1525"/>
      <c r="AJ11" s="1526"/>
      <c r="AK11" s="27"/>
      <c r="AL11" s="1524" t="s">
        <v>334</v>
      </c>
      <c r="AM11" s="1525"/>
      <c r="AN11" s="1525"/>
      <c r="AO11" s="1525"/>
      <c r="AP11" s="1525"/>
      <c r="AQ11" s="1525"/>
      <c r="AR11" s="1525"/>
      <c r="AS11" s="1525"/>
      <c r="AT11" s="1525"/>
      <c r="AU11" s="1525"/>
      <c r="AV11" s="1526"/>
      <c r="AW11" s="27"/>
      <c r="AX11" s="1524" t="s">
        <v>390</v>
      </c>
      <c r="AY11" s="1525"/>
      <c r="AZ11" s="1525"/>
      <c r="BA11" s="1525"/>
      <c r="BB11" s="1525"/>
      <c r="BC11" s="1525"/>
      <c r="BD11" s="1525"/>
      <c r="BE11" s="1525"/>
      <c r="BF11" s="1525"/>
      <c r="BG11" s="1525"/>
      <c r="BH11" s="1526"/>
    </row>
    <row r="12" spans="1:60" s="24" customFormat="1" ht="17.25">
      <c r="A12" s="22"/>
      <c r="B12" s="1527" t="s">
        <v>317</v>
      </c>
      <c r="C12" s="1501" t="s">
        <v>387</v>
      </c>
      <c r="D12" s="1504" t="s">
        <v>318</v>
      </c>
      <c r="E12" s="1507" t="s">
        <v>570</v>
      </c>
      <c r="F12" s="1508"/>
      <c r="G12" s="1508"/>
      <c r="H12" s="1508"/>
      <c r="I12" s="1508"/>
      <c r="J12" s="1508"/>
      <c r="K12" s="1509"/>
      <c r="L12" s="1518" t="s">
        <v>319</v>
      </c>
      <c r="M12" s="27"/>
      <c r="N12" s="1527" t="s">
        <v>317</v>
      </c>
      <c r="O12" s="1501" t="s">
        <v>387</v>
      </c>
      <c r="P12" s="1504" t="s">
        <v>318</v>
      </c>
      <c r="Q12" s="1507" t="s">
        <v>570</v>
      </c>
      <c r="R12" s="1508"/>
      <c r="S12" s="1508"/>
      <c r="T12" s="1508"/>
      <c r="U12" s="1508"/>
      <c r="V12" s="1508"/>
      <c r="W12" s="1509"/>
      <c r="X12" s="1518" t="s">
        <v>319</v>
      </c>
      <c r="Y12" s="27"/>
      <c r="Z12" s="1527" t="s">
        <v>317</v>
      </c>
      <c r="AA12" s="1501" t="s">
        <v>387</v>
      </c>
      <c r="AB12" s="1504" t="s">
        <v>318</v>
      </c>
      <c r="AC12" s="1507" t="s">
        <v>570</v>
      </c>
      <c r="AD12" s="1508"/>
      <c r="AE12" s="1508"/>
      <c r="AF12" s="1508"/>
      <c r="AG12" s="1508"/>
      <c r="AH12" s="1508"/>
      <c r="AI12" s="1509"/>
      <c r="AJ12" s="1518" t="s">
        <v>319</v>
      </c>
      <c r="AK12" s="27"/>
      <c r="AL12" s="1527" t="s">
        <v>317</v>
      </c>
      <c r="AM12" s="1501" t="s">
        <v>387</v>
      </c>
      <c r="AN12" s="1504" t="s">
        <v>318</v>
      </c>
      <c r="AO12" s="1507" t="s">
        <v>570</v>
      </c>
      <c r="AP12" s="1508"/>
      <c r="AQ12" s="1508"/>
      <c r="AR12" s="1508"/>
      <c r="AS12" s="1508"/>
      <c r="AT12" s="1508"/>
      <c r="AU12" s="1509"/>
      <c r="AV12" s="1518" t="s">
        <v>319</v>
      </c>
      <c r="AW12" s="27"/>
      <c r="AX12" s="1527" t="s">
        <v>317</v>
      </c>
      <c r="AY12" s="1501" t="s">
        <v>387</v>
      </c>
      <c r="AZ12" s="1504" t="s">
        <v>318</v>
      </c>
      <c r="BA12" s="1507" t="s">
        <v>570</v>
      </c>
      <c r="BB12" s="1508"/>
      <c r="BC12" s="1508"/>
      <c r="BD12" s="1508"/>
      <c r="BE12" s="1508"/>
      <c r="BF12" s="1508"/>
      <c r="BG12" s="1509"/>
      <c r="BH12" s="1518" t="s">
        <v>319</v>
      </c>
    </row>
    <row r="13" spans="1:60" s="24" customFormat="1" ht="17.25">
      <c r="A13" s="22"/>
      <c r="B13" s="1528"/>
      <c r="C13" s="1502"/>
      <c r="D13" s="1505"/>
      <c r="E13" s="1510" t="s">
        <v>320</v>
      </c>
      <c r="F13" s="1512" t="s">
        <v>321</v>
      </c>
      <c r="G13" s="1513"/>
      <c r="H13" s="1514" t="s">
        <v>322</v>
      </c>
      <c r="I13" s="1515"/>
      <c r="J13" s="1516" t="s">
        <v>323</v>
      </c>
      <c r="K13" s="1517"/>
      <c r="L13" s="1519"/>
      <c r="M13" s="27"/>
      <c r="N13" s="1528"/>
      <c r="O13" s="1502"/>
      <c r="P13" s="1505"/>
      <c r="Q13" s="1510" t="s">
        <v>320</v>
      </c>
      <c r="R13" s="1512" t="s">
        <v>321</v>
      </c>
      <c r="S13" s="1513"/>
      <c r="T13" s="1514" t="s">
        <v>322</v>
      </c>
      <c r="U13" s="1515"/>
      <c r="V13" s="1516" t="s">
        <v>323</v>
      </c>
      <c r="W13" s="1517"/>
      <c r="X13" s="1519"/>
      <c r="Y13" s="27"/>
      <c r="Z13" s="1528"/>
      <c r="AA13" s="1502"/>
      <c r="AB13" s="1505"/>
      <c r="AC13" s="1510" t="s">
        <v>320</v>
      </c>
      <c r="AD13" s="1512" t="s">
        <v>321</v>
      </c>
      <c r="AE13" s="1513"/>
      <c r="AF13" s="1514" t="s">
        <v>322</v>
      </c>
      <c r="AG13" s="1515"/>
      <c r="AH13" s="1516" t="s">
        <v>323</v>
      </c>
      <c r="AI13" s="1517"/>
      <c r="AJ13" s="1519"/>
      <c r="AK13" s="27"/>
      <c r="AL13" s="1528"/>
      <c r="AM13" s="1502"/>
      <c r="AN13" s="1505"/>
      <c r="AO13" s="1510" t="s">
        <v>320</v>
      </c>
      <c r="AP13" s="1512" t="s">
        <v>321</v>
      </c>
      <c r="AQ13" s="1513"/>
      <c r="AR13" s="1514" t="s">
        <v>322</v>
      </c>
      <c r="AS13" s="1515"/>
      <c r="AT13" s="1516" t="s">
        <v>323</v>
      </c>
      <c r="AU13" s="1517"/>
      <c r="AV13" s="1519"/>
      <c r="AW13" s="27"/>
      <c r="AX13" s="1528"/>
      <c r="AY13" s="1502"/>
      <c r="AZ13" s="1505"/>
      <c r="BA13" s="1510" t="s">
        <v>320</v>
      </c>
      <c r="BB13" s="1512" t="s">
        <v>321</v>
      </c>
      <c r="BC13" s="1513"/>
      <c r="BD13" s="1514" t="s">
        <v>322</v>
      </c>
      <c r="BE13" s="1515"/>
      <c r="BF13" s="1516" t="s">
        <v>323</v>
      </c>
      <c r="BG13" s="1517"/>
      <c r="BH13" s="1519"/>
    </row>
    <row r="14" spans="1:60" s="23" customFormat="1" ht="18" thickBot="1">
      <c r="A14" s="22"/>
      <c r="B14" s="1529"/>
      <c r="C14" s="1503"/>
      <c r="D14" s="1506"/>
      <c r="E14" s="1511"/>
      <c r="F14" s="21" t="s">
        <v>324</v>
      </c>
      <c r="G14" s="21" t="s">
        <v>325</v>
      </c>
      <c r="H14" s="20" t="s">
        <v>324</v>
      </c>
      <c r="I14" s="20" t="s">
        <v>325</v>
      </c>
      <c r="J14" s="14" t="s">
        <v>324</v>
      </c>
      <c r="K14" s="14" t="s">
        <v>325</v>
      </c>
      <c r="L14" s="1520"/>
      <c r="M14" s="27"/>
      <c r="N14" s="1529"/>
      <c r="O14" s="1503"/>
      <c r="P14" s="1506"/>
      <c r="Q14" s="1511"/>
      <c r="R14" s="21" t="s">
        <v>324</v>
      </c>
      <c r="S14" s="21" t="s">
        <v>325</v>
      </c>
      <c r="T14" s="20" t="s">
        <v>324</v>
      </c>
      <c r="U14" s="20" t="s">
        <v>325</v>
      </c>
      <c r="V14" s="14" t="s">
        <v>324</v>
      </c>
      <c r="W14" s="14" t="s">
        <v>325</v>
      </c>
      <c r="X14" s="1520"/>
      <c r="Y14" s="27"/>
      <c r="Z14" s="1529"/>
      <c r="AA14" s="1503"/>
      <c r="AB14" s="1506"/>
      <c r="AC14" s="1511"/>
      <c r="AD14" s="21" t="s">
        <v>324</v>
      </c>
      <c r="AE14" s="21" t="s">
        <v>325</v>
      </c>
      <c r="AF14" s="20" t="s">
        <v>324</v>
      </c>
      <c r="AG14" s="20" t="s">
        <v>325</v>
      </c>
      <c r="AH14" s="14" t="s">
        <v>324</v>
      </c>
      <c r="AI14" s="14" t="s">
        <v>325</v>
      </c>
      <c r="AJ14" s="1520"/>
      <c r="AK14" s="27"/>
      <c r="AL14" s="1529"/>
      <c r="AM14" s="1503"/>
      <c r="AN14" s="1506"/>
      <c r="AO14" s="1511"/>
      <c r="AP14" s="21" t="s">
        <v>324</v>
      </c>
      <c r="AQ14" s="21" t="s">
        <v>325</v>
      </c>
      <c r="AR14" s="20" t="s">
        <v>324</v>
      </c>
      <c r="AS14" s="20" t="s">
        <v>325</v>
      </c>
      <c r="AT14" s="14" t="s">
        <v>324</v>
      </c>
      <c r="AU14" s="14" t="s">
        <v>325</v>
      </c>
      <c r="AV14" s="1520"/>
      <c r="AW14" s="27"/>
      <c r="AX14" s="1529"/>
      <c r="AY14" s="1503"/>
      <c r="AZ14" s="1506"/>
      <c r="BA14" s="1511"/>
      <c r="BB14" s="21" t="s">
        <v>324</v>
      </c>
      <c r="BC14" s="21" t="s">
        <v>325</v>
      </c>
      <c r="BD14" s="20" t="s">
        <v>324</v>
      </c>
      <c r="BE14" s="20" t="s">
        <v>325</v>
      </c>
      <c r="BF14" s="14" t="s">
        <v>324</v>
      </c>
      <c r="BG14" s="14" t="s">
        <v>325</v>
      </c>
      <c r="BH14" s="1520"/>
    </row>
    <row r="15" spans="1:60" s="23" customFormat="1">
      <c r="A15" s="50"/>
      <c r="B15" s="70"/>
      <c r="C15" s="71"/>
      <c r="D15" s="69"/>
      <c r="E15" s="733"/>
      <c r="F15" s="734"/>
      <c r="G15" s="735">
        <f t="shared" ref="G15:G29" si="0">INT(E15*F15)</f>
        <v>0</v>
      </c>
      <c r="H15" s="736"/>
      <c r="I15" s="737">
        <f t="shared" ref="I15:I29" si="1">INT(E15*H15)</f>
        <v>0</v>
      </c>
      <c r="J15" s="738">
        <f t="shared" ref="J15:K29" si="2">F15-H15</f>
        <v>0</v>
      </c>
      <c r="K15" s="738">
        <f t="shared" si="2"/>
        <v>0</v>
      </c>
      <c r="L15" s="74"/>
      <c r="M15" s="27"/>
      <c r="N15" s="70"/>
      <c r="O15" s="71"/>
      <c r="P15" s="69"/>
      <c r="Q15" s="733"/>
      <c r="R15" s="734"/>
      <c r="S15" s="735">
        <f t="shared" ref="S15:S29" si="3">INT(Q15*R15)</f>
        <v>0</v>
      </c>
      <c r="T15" s="736"/>
      <c r="U15" s="737">
        <f t="shared" ref="U15:U29" si="4">INT(Q15*T15)</f>
        <v>0</v>
      </c>
      <c r="V15" s="738">
        <f t="shared" ref="V15:V29" si="5">R15-T15</f>
        <v>0</v>
      </c>
      <c r="W15" s="738">
        <f t="shared" ref="W15:W29" si="6">S15-U15</f>
        <v>0</v>
      </c>
      <c r="X15" s="74"/>
      <c r="Y15" s="27"/>
      <c r="Z15" s="70"/>
      <c r="AA15" s="71"/>
      <c r="AB15" s="69"/>
      <c r="AC15" s="733"/>
      <c r="AD15" s="734"/>
      <c r="AE15" s="735">
        <f t="shared" ref="AE15:AE29" si="7">INT(AC15*AD15)</f>
        <v>0</v>
      </c>
      <c r="AF15" s="736"/>
      <c r="AG15" s="737">
        <f t="shared" ref="AG15:AG29" si="8">INT(AC15*AF15)</f>
        <v>0</v>
      </c>
      <c r="AH15" s="738">
        <f t="shared" ref="AH15:AH29" si="9">AD15-AF15</f>
        <v>0</v>
      </c>
      <c r="AI15" s="738">
        <f t="shared" ref="AI15:AI29" si="10">AE15-AG15</f>
        <v>0</v>
      </c>
      <c r="AJ15" s="74"/>
      <c r="AK15" s="27"/>
      <c r="AL15" s="70"/>
      <c r="AM15" s="71"/>
      <c r="AN15" s="69"/>
      <c r="AO15" s="733"/>
      <c r="AP15" s="734"/>
      <c r="AQ15" s="735">
        <f t="shared" ref="AQ15:AQ29" si="11">INT(AO15*AP15)</f>
        <v>0</v>
      </c>
      <c r="AR15" s="736"/>
      <c r="AS15" s="737">
        <f t="shared" ref="AS15:AS29" si="12">INT(AO15*AR15)</f>
        <v>0</v>
      </c>
      <c r="AT15" s="738">
        <f t="shared" ref="AT15:AT29" si="13">AP15-AR15</f>
        <v>0</v>
      </c>
      <c r="AU15" s="738">
        <f t="shared" ref="AU15:AU29" si="14">AQ15-AS15</f>
        <v>0</v>
      </c>
      <c r="AV15" s="74"/>
      <c r="AW15" s="27"/>
      <c r="AX15" s="70"/>
      <c r="AY15" s="71"/>
      <c r="AZ15" s="69"/>
      <c r="BA15" s="733"/>
      <c r="BB15" s="734"/>
      <c r="BC15" s="735">
        <f t="shared" ref="BC15:BC29" si="15">INT(BA15*BB15)</f>
        <v>0</v>
      </c>
      <c r="BD15" s="736"/>
      <c r="BE15" s="737">
        <f t="shared" ref="BE15:BE29" si="16">INT(BA15*BD15)</f>
        <v>0</v>
      </c>
      <c r="BF15" s="738">
        <f t="shared" ref="BF15:BF29" si="17">BB15-BD15</f>
        <v>0</v>
      </c>
      <c r="BG15" s="738">
        <f t="shared" ref="BG15:BG29" si="18">BC15-BE15</f>
        <v>0</v>
      </c>
      <c r="BH15" s="74"/>
    </row>
    <row r="16" spans="1:60" s="23" customFormat="1">
      <c r="A16" s="50"/>
      <c r="B16" s="70"/>
      <c r="C16" s="71"/>
      <c r="D16" s="69"/>
      <c r="E16" s="733"/>
      <c r="F16" s="734"/>
      <c r="G16" s="735">
        <f t="shared" si="0"/>
        <v>0</v>
      </c>
      <c r="H16" s="736"/>
      <c r="I16" s="737">
        <f t="shared" si="1"/>
        <v>0</v>
      </c>
      <c r="J16" s="738">
        <f t="shared" si="2"/>
        <v>0</v>
      </c>
      <c r="K16" s="738">
        <f t="shared" si="2"/>
        <v>0</v>
      </c>
      <c r="L16" s="74"/>
      <c r="M16" s="27"/>
      <c r="N16" s="70"/>
      <c r="O16" s="71"/>
      <c r="P16" s="69"/>
      <c r="Q16" s="733"/>
      <c r="R16" s="734"/>
      <c r="S16" s="735">
        <f t="shared" si="3"/>
        <v>0</v>
      </c>
      <c r="T16" s="736"/>
      <c r="U16" s="737">
        <f t="shared" si="4"/>
        <v>0</v>
      </c>
      <c r="V16" s="738">
        <f t="shared" si="5"/>
        <v>0</v>
      </c>
      <c r="W16" s="738">
        <f t="shared" si="6"/>
        <v>0</v>
      </c>
      <c r="X16" s="74"/>
      <c r="Y16" s="27"/>
      <c r="Z16" s="70"/>
      <c r="AA16" s="71"/>
      <c r="AB16" s="69"/>
      <c r="AC16" s="733"/>
      <c r="AD16" s="734"/>
      <c r="AE16" s="735">
        <f t="shared" si="7"/>
        <v>0</v>
      </c>
      <c r="AF16" s="736"/>
      <c r="AG16" s="737">
        <f t="shared" si="8"/>
        <v>0</v>
      </c>
      <c r="AH16" s="738">
        <f t="shared" si="9"/>
        <v>0</v>
      </c>
      <c r="AI16" s="738">
        <f t="shared" si="10"/>
        <v>0</v>
      </c>
      <c r="AJ16" s="74"/>
      <c r="AK16" s="27"/>
      <c r="AL16" s="70"/>
      <c r="AM16" s="71"/>
      <c r="AN16" s="69"/>
      <c r="AO16" s="733"/>
      <c r="AP16" s="734"/>
      <c r="AQ16" s="735">
        <f t="shared" si="11"/>
        <v>0</v>
      </c>
      <c r="AR16" s="736"/>
      <c r="AS16" s="737">
        <f t="shared" si="12"/>
        <v>0</v>
      </c>
      <c r="AT16" s="738">
        <f t="shared" si="13"/>
        <v>0</v>
      </c>
      <c r="AU16" s="738">
        <f t="shared" si="14"/>
        <v>0</v>
      </c>
      <c r="AV16" s="74"/>
      <c r="AW16" s="27"/>
      <c r="AX16" s="70"/>
      <c r="AY16" s="71"/>
      <c r="AZ16" s="69"/>
      <c r="BA16" s="733"/>
      <c r="BB16" s="734"/>
      <c r="BC16" s="735">
        <f t="shared" si="15"/>
        <v>0</v>
      </c>
      <c r="BD16" s="736"/>
      <c r="BE16" s="737">
        <f t="shared" si="16"/>
        <v>0</v>
      </c>
      <c r="BF16" s="738">
        <f t="shared" si="17"/>
        <v>0</v>
      </c>
      <c r="BG16" s="738">
        <f t="shared" si="18"/>
        <v>0</v>
      </c>
      <c r="BH16" s="74"/>
    </row>
    <row r="17" spans="1:60" s="23" customFormat="1">
      <c r="A17" s="50"/>
      <c r="B17" s="70"/>
      <c r="C17" s="71"/>
      <c r="D17" s="69"/>
      <c r="E17" s="733"/>
      <c r="F17" s="734"/>
      <c r="G17" s="735">
        <f t="shared" si="0"/>
        <v>0</v>
      </c>
      <c r="H17" s="736"/>
      <c r="I17" s="737">
        <f t="shared" si="1"/>
        <v>0</v>
      </c>
      <c r="J17" s="738">
        <f t="shared" si="2"/>
        <v>0</v>
      </c>
      <c r="K17" s="738">
        <f t="shared" si="2"/>
        <v>0</v>
      </c>
      <c r="L17" s="74"/>
      <c r="M17" s="27"/>
      <c r="N17" s="70"/>
      <c r="O17" s="71"/>
      <c r="P17" s="69"/>
      <c r="Q17" s="733"/>
      <c r="R17" s="734"/>
      <c r="S17" s="735">
        <f t="shared" si="3"/>
        <v>0</v>
      </c>
      <c r="T17" s="736"/>
      <c r="U17" s="737">
        <f t="shared" si="4"/>
        <v>0</v>
      </c>
      <c r="V17" s="738">
        <f t="shared" si="5"/>
        <v>0</v>
      </c>
      <c r="W17" s="738">
        <f t="shared" si="6"/>
        <v>0</v>
      </c>
      <c r="X17" s="74"/>
      <c r="Y17" s="27"/>
      <c r="Z17" s="70"/>
      <c r="AA17" s="71"/>
      <c r="AB17" s="69"/>
      <c r="AC17" s="733"/>
      <c r="AD17" s="734"/>
      <c r="AE17" s="735">
        <f t="shared" si="7"/>
        <v>0</v>
      </c>
      <c r="AF17" s="736"/>
      <c r="AG17" s="737">
        <f t="shared" si="8"/>
        <v>0</v>
      </c>
      <c r="AH17" s="738">
        <f t="shared" si="9"/>
        <v>0</v>
      </c>
      <c r="AI17" s="738">
        <f t="shared" si="10"/>
        <v>0</v>
      </c>
      <c r="AJ17" s="74"/>
      <c r="AK17" s="27"/>
      <c r="AL17" s="70"/>
      <c r="AM17" s="71"/>
      <c r="AN17" s="69"/>
      <c r="AO17" s="733"/>
      <c r="AP17" s="734"/>
      <c r="AQ17" s="735">
        <f t="shared" si="11"/>
        <v>0</v>
      </c>
      <c r="AR17" s="736"/>
      <c r="AS17" s="737">
        <f t="shared" si="12"/>
        <v>0</v>
      </c>
      <c r="AT17" s="738">
        <f t="shared" si="13"/>
        <v>0</v>
      </c>
      <c r="AU17" s="738">
        <f t="shared" si="14"/>
        <v>0</v>
      </c>
      <c r="AV17" s="74"/>
      <c r="AW17" s="27"/>
      <c r="AX17" s="70"/>
      <c r="AY17" s="71"/>
      <c r="AZ17" s="69"/>
      <c r="BA17" s="733"/>
      <c r="BB17" s="734"/>
      <c r="BC17" s="735">
        <f t="shared" si="15"/>
        <v>0</v>
      </c>
      <c r="BD17" s="736"/>
      <c r="BE17" s="737">
        <f t="shared" si="16"/>
        <v>0</v>
      </c>
      <c r="BF17" s="738">
        <f t="shared" si="17"/>
        <v>0</v>
      </c>
      <c r="BG17" s="738">
        <f t="shared" si="18"/>
        <v>0</v>
      </c>
      <c r="BH17" s="74"/>
    </row>
    <row r="18" spans="1:60" s="23" customFormat="1">
      <c r="A18" s="50"/>
      <c r="B18" s="70"/>
      <c r="C18" s="71"/>
      <c r="D18" s="69"/>
      <c r="E18" s="733"/>
      <c r="F18" s="734"/>
      <c r="G18" s="735">
        <f t="shared" si="0"/>
        <v>0</v>
      </c>
      <c r="H18" s="736"/>
      <c r="I18" s="737">
        <f t="shared" si="1"/>
        <v>0</v>
      </c>
      <c r="J18" s="738">
        <f t="shared" si="2"/>
        <v>0</v>
      </c>
      <c r="K18" s="738">
        <f t="shared" si="2"/>
        <v>0</v>
      </c>
      <c r="L18" s="74"/>
      <c r="M18" s="27"/>
      <c r="N18" s="70"/>
      <c r="O18" s="71"/>
      <c r="P18" s="69"/>
      <c r="Q18" s="733"/>
      <c r="R18" s="734"/>
      <c r="S18" s="735">
        <f t="shared" si="3"/>
        <v>0</v>
      </c>
      <c r="T18" s="736"/>
      <c r="U18" s="737">
        <f t="shared" si="4"/>
        <v>0</v>
      </c>
      <c r="V18" s="738">
        <f t="shared" si="5"/>
        <v>0</v>
      </c>
      <c r="W18" s="738">
        <f t="shared" si="6"/>
        <v>0</v>
      </c>
      <c r="X18" s="74"/>
      <c r="Y18" s="27"/>
      <c r="Z18" s="70"/>
      <c r="AA18" s="71"/>
      <c r="AB18" s="69"/>
      <c r="AC18" s="733"/>
      <c r="AD18" s="734"/>
      <c r="AE18" s="735">
        <f t="shared" si="7"/>
        <v>0</v>
      </c>
      <c r="AF18" s="736"/>
      <c r="AG18" s="737">
        <f t="shared" si="8"/>
        <v>0</v>
      </c>
      <c r="AH18" s="738">
        <f t="shared" si="9"/>
        <v>0</v>
      </c>
      <c r="AI18" s="738">
        <f t="shared" si="10"/>
        <v>0</v>
      </c>
      <c r="AJ18" s="74"/>
      <c r="AK18" s="27"/>
      <c r="AL18" s="70"/>
      <c r="AM18" s="71"/>
      <c r="AN18" s="69"/>
      <c r="AO18" s="733"/>
      <c r="AP18" s="734"/>
      <c r="AQ18" s="735">
        <f t="shared" si="11"/>
        <v>0</v>
      </c>
      <c r="AR18" s="736"/>
      <c r="AS18" s="737">
        <f t="shared" si="12"/>
        <v>0</v>
      </c>
      <c r="AT18" s="738">
        <f t="shared" si="13"/>
        <v>0</v>
      </c>
      <c r="AU18" s="738">
        <f t="shared" si="14"/>
        <v>0</v>
      </c>
      <c r="AV18" s="74"/>
      <c r="AW18" s="27"/>
      <c r="AX18" s="70"/>
      <c r="AY18" s="71"/>
      <c r="AZ18" s="69"/>
      <c r="BA18" s="733"/>
      <c r="BB18" s="734"/>
      <c r="BC18" s="735">
        <f t="shared" si="15"/>
        <v>0</v>
      </c>
      <c r="BD18" s="736"/>
      <c r="BE18" s="737">
        <f t="shared" si="16"/>
        <v>0</v>
      </c>
      <c r="BF18" s="738">
        <f t="shared" si="17"/>
        <v>0</v>
      </c>
      <c r="BG18" s="738">
        <f t="shared" si="18"/>
        <v>0</v>
      </c>
      <c r="BH18" s="74"/>
    </row>
    <row r="19" spans="1:60" s="23" customFormat="1">
      <c r="A19" s="50"/>
      <c r="B19" s="70"/>
      <c r="C19" s="71"/>
      <c r="D19" s="69"/>
      <c r="E19" s="733"/>
      <c r="F19" s="734"/>
      <c r="G19" s="735">
        <f t="shared" ref="G19:G23" si="19">INT(E19*F19)</f>
        <v>0</v>
      </c>
      <c r="H19" s="736"/>
      <c r="I19" s="737">
        <f t="shared" ref="I19:I23" si="20">INT(E19*H19)</f>
        <v>0</v>
      </c>
      <c r="J19" s="738">
        <f t="shared" ref="J19:J23" si="21">F19-H19</f>
        <v>0</v>
      </c>
      <c r="K19" s="738">
        <f t="shared" ref="K19:K23" si="22">G19-I19</f>
        <v>0</v>
      </c>
      <c r="L19" s="74"/>
      <c r="M19" s="79"/>
      <c r="N19" s="70"/>
      <c r="O19" s="71"/>
      <c r="P19" s="69"/>
      <c r="Q19" s="733"/>
      <c r="R19" s="734"/>
      <c r="S19" s="735">
        <f t="shared" ref="S19:S23" si="23">INT(Q19*R19)</f>
        <v>0</v>
      </c>
      <c r="T19" s="736"/>
      <c r="U19" s="737">
        <f t="shared" ref="U19:U23" si="24">INT(Q19*T19)</f>
        <v>0</v>
      </c>
      <c r="V19" s="738">
        <f t="shared" ref="V19:V23" si="25">R19-T19</f>
        <v>0</v>
      </c>
      <c r="W19" s="738">
        <f t="shared" ref="W19:W23" si="26">S19-U19</f>
        <v>0</v>
      </c>
      <c r="X19" s="74"/>
      <c r="Y19" s="79"/>
      <c r="Z19" s="70"/>
      <c r="AA19" s="71"/>
      <c r="AB19" s="69"/>
      <c r="AC19" s="733"/>
      <c r="AD19" s="734"/>
      <c r="AE19" s="735">
        <f t="shared" ref="AE19:AE24" si="27">INT(AC19*AD19)</f>
        <v>0</v>
      </c>
      <c r="AF19" s="736"/>
      <c r="AG19" s="737">
        <f t="shared" ref="AG19:AG24" si="28">INT(AC19*AF19)</f>
        <v>0</v>
      </c>
      <c r="AH19" s="738">
        <f t="shared" ref="AH19:AH24" si="29">AD19-AF19</f>
        <v>0</v>
      </c>
      <c r="AI19" s="738">
        <f t="shared" ref="AI19:AI24" si="30">AE19-AG19</f>
        <v>0</v>
      </c>
      <c r="AJ19" s="74"/>
      <c r="AK19" s="79"/>
      <c r="AL19" s="70"/>
      <c r="AM19" s="71"/>
      <c r="AN19" s="69"/>
      <c r="AO19" s="733"/>
      <c r="AP19" s="734"/>
      <c r="AQ19" s="735">
        <f t="shared" ref="AQ19:AQ23" si="31">INT(AO19*AP19)</f>
        <v>0</v>
      </c>
      <c r="AR19" s="736"/>
      <c r="AS19" s="737">
        <f t="shared" ref="AS19:AS23" si="32">INT(AO19*AR19)</f>
        <v>0</v>
      </c>
      <c r="AT19" s="738">
        <f t="shared" ref="AT19:AT23" si="33">AP19-AR19</f>
        <v>0</v>
      </c>
      <c r="AU19" s="738">
        <f t="shared" ref="AU19:AU23" si="34">AQ19-AS19</f>
        <v>0</v>
      </c>
      <c r="AV19" s="74"/>
      <c r="AW19" s="79"/>
      <c r="AX19" s="70"/>
      <c r="AY19" s="71"/>
      <c r="AZ19" s="69"/>
      <c r="BA19" s="733"/>
      <c r="BB19" s="734"/>
      <c r="BC19" s="735">
        <f t="shared" ref="BC19:BC24" si="35">INT(BA19*BB19)</f>
        <v>0</v>
      </c>
      <c r="BD19" s="736"/>
      <c r="BE19" s="737">
        <f t="shared" ref="BE19:BE24" si="36">INT(BA19*BD19)</f>
        <v>0</v>
      </c>
      <c r="BF19" s="738">
        <f t="shared" ref="BF19:BF24" si="37">BB19-BD19</f>
        <v>0</v>
      </c>
      <c r="BG19" s="738">
        <f t="shared" ref="BG19:BG24" si="38">BC19-BE19</f>
        <v>0</v>
      </c>
      <c r="BH19" s="74"/>
    </row>
    <row r="20" spans="1:60" s="23" customFormat="1">
      <c r="A20" s="50"/>
      <c r="B20" s="70"/>
      <c r="C20" s="71"/>
      <c r="D20" s="69"/>
      <c r="E20" s="733"/>
      <c r="F20" s="734"/>
      <c r="G20" s="735">
        <f t="shared" si="19"/>
        <v>0</v>
      </c>
      <c r="H20" s="736"/>
      <c r="I20" s="737">
        <f t="shared" si="20"/>
        <v>0</v>
      </c>
      <c r="J20" s="738">
        <f t="shared" si="21"/>
        <v>0</v>
      </c>
      <c r="K20" s="738">
        <f t="shared" si="22"/>
        <v>0</v>
      </c>
      <c r="L20" s="74"/>
      <c r="M20" s="79"/>
      <c r="N20" s="70"/>
      <c r="O20" s="71"/>
      <c r="P20" s="69"/>
      <c r="Q20" s="733"/>
      <c r="R20" s="734"/>
      <c r="S20" s="735">
        <f t="shared" si="23"/>
        <v>0</v>
      </c>
      <c r="T20" s="736"/>
      <c r="U20" s="737">
        <f t="shared" si="24"/>
        <v>0</v>
      </c>
      <c r="V20" s="738">
        <f t="shared" si="25"/>
        <v>0</v>
      </c>
      <c r="W20" s="738">
        <f t="shared" si="26"/>
        <v>0</v>
      </c>
      <c r="X20" s="74"/>
      <c r="Y20" s="79"/>
      <c r="Z20" s="70"/>
      <c r="AA20" s="71"/>
      <c r="AB20" s="69"/>
      <c r="AC20" s="733"/>
      <c r="AD20" s="734"/>
      <c r="AE20" s="735">
        <f t="shared" si="27"/>
        <v>0</v>
      </c>
      <c r="AF20" s="736"/>
      <c r="AG20" s="737">
        <f t="shared" si="28"/>
        <v>0</v>
      </c>
      <c r="AH20" s="738">
        <f t="shared" si="29"/>
        <v>0</v>
      </c>
      <c r="AI20" s="738">
        <f t="shared" si="30"/>
        <v>0</v>
      </c>
      <c r="AJ20" s="74"/>
      <c r="AK20" s="79"/>
      <c r="AL20" s="70"/>
      <c r="AM20" s="71"/>
      <c r="AN20" s="69"/>
      <c r="AO20" s="733"/>
      <c r="AP20" s="734"/>
      <c r="AQ20" s="735">
        <f t="shared" si="31"/>
        <v>0</v>
      </c>
      <c r="AR20" s="736"/>
      <c r="AS20" s="737">
        <f t="shared" si="32"/>
        <v>0</v>
      </c>
      <c r="AT20" s="738">
        <f t="shared" si="33"/>
        <v>0</v>
      </c>
      <c r="AU20" s="738">
        <f t="shared" si="34"/>
        <v>0</v>
      </c>
      <c r="AV20" s="74"/>
      <c r="AW20" s="79"/>
      <c r="AX20" s="70"/>
      <c r="AY20" s="71"/>
      <c r="AZ20" s="69"/>
      <c r="BA20" s="733"/>
      <c r="BB20" s="734"/>
      <c r="BC20" s="735">
        <f t="shared" si="35"/>
        <v>0</v>
      </c>
      <c r="BD20" s="736"/>
      <c r="BE20" s="737">
        <f t="shared" si="36"/>
        <v>0</v>
      </c>
      <c r="BF20" s="738">
        <f t="shared" si="37"/>
        <v>0</v>
      </c>
      <c r="BG20" s="738">
        <f t="shared" si="38"/>
        <v>0</v>
      </c>
      <c r="BH20" s="74"/>
    </row>
    <row r="21" spans="1:60" s="23" customFormat="1">
      <c r="A21" s="50"/>
      <c r="B21" s="70"/>
      <c r="C21" s="71"/>
      <c r="D21" s="69"/>
      <c r="E21" s="733"/>
      <c r="F21" s="734"/>
      <c r="G21" s="735">
        <f t="shared" si="19"/>
        <v>0</v>
      </c>
      <c r="H21" s="736"/>
      <c r="I21" s="737">
        <f t="shared" si="20"/>
        <v>0</v>
      </c>
      <c r="J21" s="738">
        <f t="shared" si="21"/>
        <v>0</v>
      </c>
      <c r="K21" s="738">
        <f t="shared" si="22"/>
        <v>0</v>
      </c>
      <c r="L21" s="74"/>
      <c r="M21" s="79"/>
      <c r="N21" s="70"/>
      <c r="O21" s="71"/>
      <c r="P21" s="69"/>
      <c r="Q21" s="733"/>
      <c r="R21" s="734"/>
      <c r="S21" s="735">
        <f t="shared" si="23"/>
        <v>0</v>
      </c>
      <c r="T21" s="736"/>
      <c r="U21" s="737">
        <f t="shared" si="24"/>
        <v>0</v>
      </c>
      <c r="V21" s="738">
        <f t="shared" si="25"/>
        <v>0</v>
      </c>
      <c r="W21" s="738">
        <f t="shared" si="26"/>
        <v>0</v>
      </c>
      <c r="X21" s="74"/>
      <c r="Y21" s="79"/>
      <c r="Z21" s="70"/>
      <c r="AA21" s="71"/>
      <c r="AB21" s="69"/>
      <c r="AC21" s="733"/>
      <c r="AD21" s="734"/>
      <c r="AE21" s="735">
        <f t="shared" si="27"/>
        <v>0</v>
      </c>
      <c r="AF21" s="736"/>
      <c r="AG21" s="737">
        <f t="shared" si="28"/>
        <v>0</v>
      </c>
      <c r="AH21" s="738">
        <f t="shared" si="29"/>
        <v>0</v>
      </c>
      <c r="AI21" s="738">
        <f t="shared" si="30"/>
        <v>0</v>
      </c>
      <c r="AJ21" s="74"/>
      <c r="AK21" s="79"/>
      <c r="AL21" s="70"/>
      <c r="AM21" s="71"/>
      <c r="AN21" s="69"/>
      <c r="AO21" s="733"/>
      <c r="AP21" s="734"/>
      <c r="AQ21" s="735">
        <f t="shared" si="31"/>
        <v>0</v>
      </c>
      <c r="AR21" s="736"/>
      <c r="AS21" s="737">
        <f t="shared" si="32"/>
        <v>0</v>
      </c>
      <c r="AT21" s="738">
        <f t="shared" si="33"/>
        <v>0</v>
      </c>
      <c r="AU21" s="738">
        <f t="shared" si="34"/>
        <v>0</v>
      </c>
      <c r="AV21" s="74"/>
      <c r="AW21" s="79"/>
      <c r="AX21" s="70"/>
      <c r="AY21" s="71"/>
      <c r="AZ21" s="69"/>
      <c r="BA21" s="733"/>
      <c r="BB21" s="734"/>
      <c r="BC21" s="735">
        <f t="shared" si="35"/>
        <v>0</v>
      </c>
      <c r="BD21" s="736"/>
      <c r="BE21" s="737">
        <f t="shared" si="36"/>
        <v>0</v>
      </c>
      <c r="BF21" s="738">
        <f t="shared" si="37"/>
        <v>0</v>
      </c>
      <c r="BG21" s="738">
        <f t="shared" si="38"/>
        <v>0</v>
      </c>
      <c r="BH21" s="74"/>
    </row>
    <row r="22" spans="1:60" s="23" customFormat="1">
      <c r="A22" s="50"/>
      <c r="B22" s="70"/>
      <c r="C22" s="71"/>
      <c r="D22" s="69"/>
      <c r="E22" s="733"/>
      <c r="F22" s="734"/>
      <c r="G22" s="735">
        <f t="shared" si="19"/>
        <v>0</v>
      </c>
      <c r="H22" s="736"/>
      <c r="I22" s="737">
        <f t="shared" si="20"/>
        <v>0</v>
      </c>
      <c r="J22" s="738">
        <f t="shared" si="21"/>
        <v>0</v>
      </c>
      <c r="K22" s="738">
        <f t="shared" si="22"/>
        <v>0</v>
      </c>
      <c r="L22" s="74"/>
      <c r="M22" s="79"/>
      <c r="N22" s="70"/>
      <c r="O22" s="71"/>
      <c r="P22" s="69"/>
      <c r="Q22" s="733"/>
      <c r="R22" s="734"/>
      <c r="S22" s="735">
        <f t="shared" si="23"/>
        <v>0</v>
      </c>
      <c r="T22" s="736"/>
      <c r="U22" s="737">
        <f t="shared" si="24"/>
        <v>0</v>
      </c>
      <c r="V22" s="738">
        <f t="shared" si="25"/>
        <v>0</v>
      </c>
      <c r="W22" s="738">
        <f t="shared" si="26"/>
        <v>0</v>
      </c>
      <c r="X22" s="74"/>
      <c r="Y22" s="79"/>
      <c r="Z22" s="70"/>
      <c r="AA22" s="71"/>
      <c r="AB22" s="69"/>
      <c r="AC22" s="733"/>
      <c r="AD22" s="734"/>
      <c r="AE22" s="735">
        <f t="shared" si="27"/>
        <v>0</v>
      </c>
      <c r="AF22" s="736"/>
      <c r="AG22" s="737">
        <f t="shared" si="28"/>
        <v>0</v>
      </c>
      <c r="AH22" s="738">
        <f t="shared" si="29"/>
        <v>0</v>
      </c>
      <c r="AI22" s="738">
        <f t="shared" si="30"/>
        <v>0</v>
      </c>
      <c r="AJ22" s="74"/>
      <c r="AK22" s="79"/>
      <c r="AL22" s="70"/>
      <c r="AM22" s="71"/>
      <c r="AN22" s="69"/>
      <c r="AO22" s="733"/>
      <c r="AP22" s="734"/>
      <c r="AQ22" s="735">
        <f t="shared" si="31"/>
        <v>0</v>
      </c>
      <c r="AR22" s="736"/>
      <c r="AS22" s="737">
        <f t="shared" si="32"/>
        <v>0</v>
      </c>
      <c r="AT22" s="738">
        <f t="shared" si="33"/>
        <v>0</v>
      </c>
      <c r="AU22" s="738">
        <f t="shared" si="34"/>
        <v>0</v>
      </c>
      <c r="AV22" s="74"/>
      <c r="AW22" s="79"/>
      <c r="AX22" s="70"/>
      <c r="AY22" s="71"/>
      <c r="AZ22" s="69"/>
      <c r="BA22" s="733"/>
      <c r="BB22" s="734"/>
      <c r="BC22" s="735">
        <f t="shared" si="35"/>
        <v>0</v>
      </c>
      <c r="BD22" s="736"/>
      <c r="BE22" s="737">
        <f t="shared" si="36"/>
        <v>0</v>
      </c>
      <c r="BF22" s="738">
        <f t="shared" si="37"/>
        <v>0</v>
      </c>
      <c r="BG22" s="738">
        <f t="shared" si="38"/>
        <v>0</v>
      </c>
      <c r="BH22" s="74"/>
    </row>
    <row r="23" spans="1:60" s="23" customFormat="1">
      <c r="A23" s="50"/>
      <c r="B23" s="70"/>
      <c r="C23" s="71"/>
      <c r="D23" s="69"/>
      <c r="E23" s="733"/>
      <c r="F23" s="734"/>
      <c r="G23" s="735">
        <f t="shared" si="19"/>
        <v>0</v>
      </c>
      <c r="H23" s="736"/>
      <c r="I23" s="737">
        <f t="shared" si="20"/>
        <v>0</v>
      </c>
      <c r="J23" s="738">
        <f t="shared" si="21"/>
        <v>0</v>
      </c>
      <c r="K23" s="738">
        <f t="shared" si="22"/>
        <v>0</v>
      </c>
      <c r="L23" s="74"/>
      <c r="M23" s="79"/>
      <c r="N23" s="70"/>
      <c r="O23" s="71"/>
      <c r="P23" s="69"/>
      <c r="Q23" s="733"/>
      <c r="R23" s="734"/>
      <c r="S23" s="735">
        <f t="shared" si="23"/>
        <v>0</v>
      </c>
      <c r="T23" s="736"/>
      <c r="U23" s="737">
        <f t="shared" si="24"/>
        <v>0</v>
      </c>
      <c r="V23" s="738">
        <f t="shared" si="25"/>
        <v>0</v>
      </c>
      <c r="W23" s="738">
        <f t="shared" si="26"/>
        <v>0</v>
      </c>
      <c r="X23" s="74"/>
      <c r="Y23" s="79"/>
      <c r="Z23" s="70"/>
      <c r="AA23" s="71"/>
      <c r="AB23" s="69"/>
      <c r="AC23" s="733"/>
      <c r="AD23" s="734"/>
      <c r="AE23" s="735">
        <f t="shared" si="27"/>
        <v>0</v>
      </c>
      <c r="AF23" s="736"/>
      <c r="AG23" s="737">
        <f t="shared" si="28"/>
        <v>0</v>
      </c>
      <c r="AH23" s="738">
        <f t="shared" si="29"/>
        <v>0</v>
      </c>
      <c r="AI23" s="738">
        <f t="shared" si="30"/>
        <v>0</v>
      </c>
      <c r="AJ23" s="74"/>
      <c r="AK23" s="79"/>
      <c r="AL23" s="70"/>
      <c r="AM23" s="71"/>
      <c r="AN23" s="69"/>
      <c r="AO23" s="733"/>
      <c r="AP23" s="734"/>
      <c r="AQ23" s="735">
        <f t="shared" si="31"/>
        <v>0</v>
      </c>
      <c r="AR23" s="736"/>
      <c r="AS23" s="737">
        <f t="shared" si="32"/>
        <v>0</v>
      </c>
      <c r="AT23" s="738">
        <f t="shared" si="33"/>
        <v>0</v>
      </c>
      <c r="AU23" s="738">
        <f t="shared" si="34"/>
        <v>0</v>
      </c>
      <c r="AV23" s="74"/>
      <c r="AW23" s="79"/>
      <c r="AX23" s="70"/>
      <c r="AY23" s="71"/>
      <c r="AZ23" s="69"/>
      <c r="BA23" s="733"/>
      <c r="BB23" s="734"/>
      <c r="BC23" s="735">
        <f t="shared" si="35"/>
        <v>0</v>
      </c>
      <c r="BD23" s="736"/>
      <c r="BE23" s="737">
        <f t="shared" si="36"/>
        <v>0</v>
      </c>
      <c r="BF23" s="738">
        <f t="shared" si="37"/>
        <v>0</v>
      </c>
      <c r="BG23" s="738">
        <f t="shared" si="38"/>
        <v>0</v>
      </c>
      <c r="BH23" s="74"/>
    </row>
    <row r="24" spans="1:60" s="23" customFormat="1">
      <c r="A24" s="50"/>
      <c r="B24" s="70"/>
      <c r="C24" s="71"/>
      <c r="D24" s="69"/>
      <c r="E24" s="733"/>
      <c r="F24" s="734"/>
      <c r="G24" s="735">
        <f t="shared" si="0"/>
        <v>0</v>
      </c>
      <c r="H24" s="736"/>
      <c r="I24" s="737">
        <f t="shared" si="1"/>
        <v>0</v>
      </c>
      <c r="J24" s="738">
        <f t="shared" si="2"/>
        <v>0</v>
      </c>
      <c r="K24" s="738">
        <f t="shared" si="2"/>
        <v>0</v>
      </c>
      <c r="L24" s="74"/>
      <c r="M24" s="27"/>
      <c r="N24" s="70"/>
      <c r="O24" s="71"/>
      <c r="P24" s="69"/>
      <c r="Q24" s="733"/>
      <c r="R24" s="734"/>
      <c r="S24" s="735">
        <f t="shared" si="3"/>
        <v>0</v>
      </c>
      <c r="T24" s="736"/>
      <c r="U24" s="737">
        <f t="shared" si="4"/>
        <v>0</v>
      </c>
      <c r="V24" s="738">
        <f t="shared" si="5"/>
        <v>0</v>
      </c>
      <c r="W24" s="738">
        <f t="shared" si="6"/>
        <v>0</v>
      </c>
      <c r="X24" s="74"/>
      <c r="Y24" s="27"/>
      <c r="Z24" s="70"/>
      <c r="AA24" s="71"/>
      <c r="AB24" s="69"/>
      <c r="AC24" s="733"/>
      <c r="AD24" s="734"/>
      <c r="AE24" s="735">
        <f t="shared" si="27"/>
        <v>0</v>
      </c>
      <c r="AF24" s="736"/>
      <c r="AG24" s="737">
        <f t="shared" si="28"/>
        <v>0</v>
      </c>
      <c r="AH24" s="738">
        <f t="shared" si="29"/>
        <v>0</v>
      </c>
      <c r="AI24" s="738">
        <f t="shared" si="30"/>
        <v>0</v>
      </c>
      <c r="AJ24" s="74"/>
      <c r="AK24" s="27"/>
      <c r="AL24" s="70"/>
      <c r="AM24" s="71"/>
      <c r="AN24" s="69"/>
      <c r="AO24" s="733"/>
      <c r="AP24" s="734"/>
      <c r="AQ24" s="735">
        <f t="shared" si="11"/>
        <v>0</v>
      </c>
      <c r="AR24" s="736"/>
      <c r="AS24" s="737">
        <f t="shared" si="12"/>
        <v>0</v>
      </c>
      <c r="AT24" s="738">
        <f t="shared" si="13"/>
        <v>0</v>
      </c>
      <c r="AU24" s="738">
        <f t="shared" si="14"/>
        <v>0</v>
      </c>
      <c r="AV24" s="74"/>
      <c r="AW24" s="27"/>
      <c r="AX24" s="70"/>
      <c r="AY24" s="71"/>
      <c r="AZ24" s="69"/>
      <c r="BA24" s="733"/>
      <c r="BB24" s="734"/>
      <c r="BC24" s="735">
        <f t="shared" si="35"/>
        <v>0</v>
      </c>
      <c r="BD24" s="736"/>
      <c r="BE24" s="737">
        <f t="shared" si="36"/>
        <v>0</v>
      </c>
      <c r="BF24" s="738">
        <f t="shared" si="37"/>
        <v>0</v>
      </c>
      <c r="BG24" s="738">
        <f t="shared" si="38"/>
        <v>0</v>
      </c>
      <c r="BH24" s="74"/>
    </row>
    <row r="25" spans="1:60" s="23" customFormat="1">
      <c r="A25" s="50"/>
      <c r="B25" s="70"/>
      <c r="C25" s="71"/>
      <c r="D25" s="69"/>
      <c r="E25" s="733"/>
      <c r="F25" s="734"/>
      <c r="G25" s="735">
        <f t="shared" si="0"/>
        <v>0</v>
      </c>
      <c r="H25" s="736"/>
      <c r="I25" s="737">
        <f t="shared" si="1"/>
        <v>0</v>
      </c>
      <c r="J25" s="738">
        <f t="shared" si="2"/>
        <v>0</v>
      </c>
      <c r="K25" s="738">
        <f t="shared" si="2"/>
        <v>0</v>
      </c>
      <c r="L25" s="74"/>
      <c r="M25" s="27"/>
      <c r="N25" s="70"/>
      <c r="O25" s="71"/>
      <c r="P25" s="69"/>
      <c r="Q25" s="733"/>
      <c r="R25" s="734"/>
      <c r="S25" s="735">
        <f t="shared" si="3"/>
        <v>0</v>
      </c>
      <c r="T25" s="736"/>
      <c r="U25" s="737">
        <f t="shared" si="4"/>
        <v>0</v>
      </c>
      <c r="V25" s="738">
        <f t="shared" si="5"/>
        <v>0</v>
      </c>
      <c r="W25" s="738">
        <f t="shared" si="6"/>
        <v>0</v>
      </c>
      <c r="X25" s="74"/>
      <c r="Y25" s="27"/>
      <c r="Z25" s="70"/>
      <c r="AA25" s="71"/>
      <c r="AB25" s="69"/>
      <c r="AC25" s="733"/>
      <c r="AD25" s="734"/>
      <c r="AE25" s="735">
        <f t="shared" si="7"/>
        <v>0</v>
      </c>
      <c r="AF25" s="736"/>
      <c r="AG25" s="737">
        <f t="shared" si="8"/>
        <v>0</v>
      </c>
      <c r="AH25" s="738">
        <f t="shared" si="9"/>
        <v>0</v>
      </c>
      <c r="AI25" s="738">
        <f t="shared" si="10"/>
        <v>0</v>
      </c>
      <c r="AJ25" s="74"/>
      <c r="AK25" s="27"/>
      <c r="AL25" s="70"/>
      <c r="AM25" s="71"/>
      <c r="AN25" s="69"/>
      <c r="AO25" s="733"/>
      <c r="AP25" s="734"/>
      <c r="AQ25" s="735">
        <f t="shared" si="11"/>
        <v>0</v>
      </c>
      <c r="AR25" s="736"/>
      <c r="AS25" s="737">
        <f t="shared" si="12"/>
        <v>0</v>
      </c>
      <c r="AT25" s="738">
        <f t="shared" si="13"/>
        <v>0</v>
      </c>
      <c r="AU25" s="738">
        <f t="shared" si="14"/>
        <v>0</v>
      </c>
      <c r="AV25" s="74"/>
      <c r="AW25" s="27"/>
      <c r="AX25" s="70"/>
      <c r="AY25" s="71"/>
      <c r="AZ25" s="69"/>
      <c r="BA25" s="733"/>
      <c r="BB25" s="734"/>
      <c r="BC25" s="735">
        <f t="shared" si="15"/>
        <v>0</v>
      </c>
      <c r="BD25" s="736"/>
      <c r="BE25" s="737">
        <f t="shared" si="16"/>
        <v>0</v>
      </c>
      <c r="BF25" s="738">
        <f t="shared" si="17"/>
        <v>0</v>
      </c>
      <c r="BG25" s="738">
        <f t="shared" si="18"/>
        <v>0</v>
      </c>
      <c r="BH25" s="74"/>
    </row>
    <row r="26" spans="1:60" s="23" customFormat="1">
      <c r="A26" s="50"/>
      <c r="B26" s="70"/>
      <c r="C26" s="71"/>
      <c r="D26" s="69"/>
      <c r="E26" s="733"/>
      <c r="F26" s="734"/>
      <c r="G26" s="735">
        <f t="shared" si="0"/>
        <v>0</v>
      </c>
      <c r="H26" s="736"/>
      <c r="I26" s="737">
        <f t="shared" si="1"/>
        <v>0</v>
      </c>
      <c r="J26" s="738">
        <f t="shared" si="2"/>
        <v>0</v>
      </c>
      <c r="K26" s="738">
        <f t="shared" si="2"/>
        <v>0</v>
      </c>
      <c r="L26" s="74"/>
      <c r="M26" s="27"/>
      <c r="N26" s="70"/>
      <c r="O26" s="71"/>
      <c r="P26" s="69"/>
      <c r="Q26" s="733"/>
      <c r="R26" s="734"/>
      <c r="S26" s="735">
        <f t="shared" si="3"/>
        <v>0</v>
      </c>
      <c r="T26" s="736"/>
      <c r="U26" s="737">
        <f t="shared" si="4"/>
        <v>0</v>
      </c>
      <c r="V26" s="738">
        <f t="shared" si="5"/>
        <v>0</v>
      </c>
      <c r="W26" s="738">
        <f t="shared" si="6"/>
        <v>0</v>
      </c>
      <c r="X26" s="74"/>
      <c r="Y26" s="27"/>
      <c r="Z26" s="70"/>
      <c r="AA26" s="71"/>
      <c r="AB26" s="69"/>
      <c r="AC26" s="733"/>
      <c r="AD26" s="734"/>
      <c r="AE26" s="735">
        <f t="shared" si="7"/>
        <v>0</v>
      </c>
      <c r="AF26" s="736"/>
      <c r="AG26" s="737">
        <f t="shared" si="8"/>
        <v>0</v>
      </c>
      <c r="AH26" s="738">
        <f t="shared" si="9"/>
        <v>0</v>
      </c>
      <c r="AI26" s="738">
        <f t="shared" si="10"/>
        <v>0</v>
      </c>
      <c r="AJ26" s="74"/>
      <c r="AK26" s="27"/>
      <c r="AL26" s="70"/>
      <c r="AM26" s="71"/>
      <c r="AN26" s="69"/>
      <c r="AO26" s="733"/>
      <c r="AP26" s="734"/>
      <c r="AQ26" s="735">
        <f t="shared" si="11"/>
        <v>0</v>
      </c>
      <c r="AR26" s="736"/>
      <c r="AS26" s="737">
        <f t="shared" si="12"/>
        <v>0</v>
      </c>
      <c r="AT26" s="738">
        <f t="shared" si="13"/>
        <v>0</v>
      </c>
      <c r="AU26" s="738">
        <f t="shared" si="14"/>
        <v>0</v>
      </c>
      <c r="AV26" s="74"/>
      <c r="AW26" s="27"/>
      <c r="AX26" s="70"/>
      <c r="AY26" s="71"/>
      <c r="AZ26" s="69"/>
      <c r="BA26" s="733"/>
      <c r="BB26" s="734"/>
      <c r="BC26" s="735">
        <f t="shared" si="15"/>
        <v>0</v>
      </c>
      <c r="BD26" s="736"/>
      <c r="BE26" s="737">
        <f t="shared" si="16"/>
        <v>0</v>
      </c>
      <c r="BF26" s="738">
        <f t="shared" si="17"/>
        <v>0</v>
      </c>
      <c r="BG26" s="738">
        <f t="shared" si="18"/>
        <v>0</v>
      </c>
      <c r="BH26" s="74"/>
    </row>
    <row r="27" spans="1:60" s="23" customFormat="1">
      <c r="A27" s="50"/>
      <c r="B27" s="70"/>
      <c r="C27" s="71"/>
      <c r="D27" s="69"/>
      <c r="E27" s="733"/>
      <c r="F27" s="734"/>
      <c r="G27" s="735">
        <f t="shared" si="0"/>
        <v>0</v>
      </c>
      <c r="H27" s="736"/>
      <c r="I27" s="737">
        <f t="shared" si="1"/>
        <v>0</v>
      </c>
      <c r="J27" s="738">
        <f t="shared" si="2"/>
        <v>0</v>
      </c>
      <c r="K27" s="738">
        <f t="shared" si="2"/>
        <v>0</v>
      </c>
      <c r="L27" s="74"/>
      <c r="M27" s="27"/>
      <c r="N27" s="70"/>
      <c r="O27" s="71"/>
      <c r="P27" s="69"/>
      <c r="Q27" s="733"/>
      <c r="R27" s="734"/>
      <c r="S27" s="735">
        <f t="shared" si="3"/>
        <v>0</v>
      </c>
      <c r="T27" s="736"/>
      <c r="U27" s="737">
        <f t="shared" si="4"/>
        <v>0</v>
      </c>
      <c r="V27" s="738">
        <f t="shared" si="5"/>
        <v>0</v>
      </c>
      <c r="W27" s="738">
        <f t="shared" si="6"/>
        <v>0</v>
      </c>
      <c r="X27" s="74"/>
      <c r="Y27" s="27"/>
      <c r="Z27" s="70"/>
      <c r="AA27" s="71"/>
      <c r="AB27" s="69"/>
      <c r="AC27" s="733"/>
      <c r="AD27" s="734"/>
      <c r="AE27" s="735">
        <f t="shared" si="7"/>
        <v>0</v>
      </c>
      <c r="AF27" s="736"/>
      <c r="AG27" s="737">
        <f t="shared" si="8"/>
        <v>0</v>
      </c>
      <c r="AH27" s="738">
        <f t="shared" si="9"/>
        <v>0</v>
      </c>
      <c r="AI27" s="738">
        <f t="shared" si="10"/>
        <v>0</v>
      </c>
      <c r="AJ27" s="74"/>
      <c r="AK27" s="27"/>
      <c r="AL27" s="70"/>
      <c r="AM27" s="71"/>
      <c r="AN27" s="69"/>
      <c r="AO27" s="733"/>
      <c r="AP27" s="734"/>
      <c r="AQ27" s="735">
        <f t="shared" si="11"/>
        <v>0</v>
      </c>
      <c r="AR27" s="736"/>
      <c r="AS27" s="737">
        <f t="shared" si="12"/>
        <v>0</v>
      </c>
      <c r="AT27" s="738">
        <f t="shared" si="13"/>
        <v>0</v>
      </c>
      <c r="AU27" s="738">
        <f t="shared" si="14"/>
        <v>0</v>
      </c>
      <c r="AV27" s="74"/>
      <c r="AW27" s="27"/>
      <c r="AX27" s="70"/>
      <c r="AY27" s="71"/>
      <c r="AZ27" s="69"/>
      <c r="BA27" s="733"/>
      <c r="BB27" s="734"/>
      <c r="BC27" s="735">
        <f t="shared" si="15"/>
        <v>0</v>
      </c>
      <c r="BD27" s="736"/>
      <c r="BE27" s="737">
        <f t="shared" si="16"/>
        <v>0</v>
      </c>
      <c r="BF27" s="738">
        <f t="shared" si="17"/>
        <v>0</v>
      </c>
      <c r="BG27" s="738">
        <f t="shared" si="18"/>
        <v>0</v>
      </c>
      <c r="BH27" s="74"/>
    </row>
    <row r="28" spans="1:60" s="23" customFormat="1">
      <c r="A28" s="50"/>
      <c r="B28" s="70"/>
      <c r="C28" s="71"/>
      <c r="D28" s="69"/>
      <c r="E28" s="733"/>
      <c r="F28" s="734"/>
      <c r="G28" s="735">
        <f t="shared" si="0"/>
        <v>0</v>
      </c>
      <c r="H28" s="736"/>
      <c r="I28" s="737">
        <f t="shared" si="1"/>
        <v>0</v>
      </c>
      <c r="J28" s="738">
        <f t="shared" si="2"/>
        <v>0</v>
      </c>
      <c r="K28" s="738">
        <f t="shared" si="2"/>
        <v>0</v>
      </c>
      <c r="L28" s="74"/>
      <c r="M28" s="27"/>
      <c r="N28" s="70"/>
      <c r="O28" s="71"/>
      <c r="P28" s="69"/>
      <c r="Q28" s="733"/>
      <c r="R28" s="734"/>
      <c r="S28" s="735">
        <f t="shared" si="3"/>
        <v>0</v>
      </c>
      <c r="T28" s="736"/>
      <c r="U28" s="737">
        <f t="shared" si="4"/>
        <v>0</v>
      </c>
      <c r="V28" s="738">
        <f t="shared" si="5"/>
        <v>0</v>
      </c>
      <c r="W28" s="738">
        <f t="shared" si="6"/>
        <v>0</v>
      </c>
      <c r="X28" s="74"/>
      <c r="Y28" s="27"/>
      <c r="Z28" s="70"/>
      <c r="AA28" s="71"/>
      <c r="AB28" s="69"/>
      <c r="AC28" s="733"/>
      <c r="AD28" s="734"/>
      <c r="AE28" s="735">
        <f t="shared" si="7"/>
        <v>0</v>
      </c>
      <c r="AF28" s="736"/>
      <c r="AG28" s="737">
        <f t="shared" si="8"/>
        <v>0</v>
      </c>
      <c r="AH28" s="738">
        <f t="shared" si="9"/>
        <v>0</v>
      </c>
      <c r="AI28" s="738">
        <f t="shared" si="10"/>
        <v>0</v>
      </c>
      <c r="AJ28" s="74"/>
      <c r="AK28" s="27"/>
      <c r="AL28" s="70"/>
      <c r="AM28" s="71"/>
      <c r="AN28" s="69"/>
      <c r="AO28" s="733"/>
      <c r="AP28" s="734"/>
      <c r="AQ28" s="735">
        <f t="shared" si="11"/>
        <v>0</v>
      </c>
      <c r="AR28" s="736"/>
      <c r="AS28" s="737">
        <f t="shared" si="12"/>
        <v>0</v>
      </c>
      <c r="AT28" s="738">
        <f t="shared" si="13"/>
        <v>0</v>
      </c>
      <c r="AU28" s="738">
        <f t="shared" si="14"/>
        <v>0</v>
      </c>
      <c r="AV28" s="74"/>
      <c r="AW28" s="27"/>
      <c r="AX28" s="70"/>
      <c r="AY28" s="71"/>
      <c r="AZ28" s="69"/>
      <c r="BA28" s="733"/>
      <c r="BB28" s="734"/>
      <c r="BC28" s="735">
        <f t="shared" si="15"/>
        <v>0</v>
      </c>
      <c r="BD28" s="736"/>
      <c r="BE28" s="737">
        <f t="shared" si="16"/>
        <v>0</v>
      </c>
      <c r="BF28" s="738">
        <f t="shared" si="17"/>
        <v>0</v>
      </c>
      <c r="BG28" s="738">
        <f t="shared" si="18"/>
        <v>0</v>
      </c>
      <c r="BH28" s="74"/>
    </row>
    <row r="29" spans="1:60" s="23" customFormat="1" ht="24.75" thickBot="1">
      <c r="A29" s="50"/>
      <c r="B29" s="72"/>
      <c r="C29" s="212"/>
      <c r="D29" s="73"/>
      <c r="E29" s="733"/>
      <c r="F29" s="734"/>
      <c r="G29" s="735">
        <f t="shared" si="0"/>
        <v>0</v>
      </c>
      <c r="H29" s="736"/>
      <c r="I29" s="737">
        <f t="shared" si="1"/>
        <v>0</v>
      </c>
      <c r="J29" s="738">
        <f t="shared" si="2"/>
        <v>0</v>
      </c>
      <c r="K29" s="738">
        <f t="shared" si="2"/>
        <v>0</v>
      </c>
      <c r="L29" s="75"/>
      <c r="M29" s="27"/>
      <c r="N29" s="72"/>
      <c r="O29" s="212"/>
      <c r="P29" s="73"/>
      <c r="Q29" s="733"/>
      <c r="R29" s="734"/>
      <c r="S29" s="735">
        <f t="shared" si="3"/>
        <v>0</v>
      </c>
      <c r="T29" s="736"/>
      <c r="U29" s="737">
        <f t="shared" si="4"/>
        <v>0</v>
      </c>
      <c r="V29" s="738">
        <f t="shared" si="5"/>
        <v>0</v>
      </c>
      <c r="W29" s="738">
        <f t="shared" si="6"/>
        <v>0</v>
      </c>
      <c r="X29" s="75"/>
      <c r="Y29" s="27"/>
      <c r="Z29" s="72"/>
      <c r="AA29" s="212"/>
      <c r="AB29" s="73"/>
      <c r="AC29" s="733"/>
      <c r="AD29" s="734"/>
      <c r="AE29" s="735">
        <f t="shared" si="7"/>
        <v>0</v>
      </c>
      <c r="AF29" s="736"/>
      <c r="AG29" s="737">
        <f t="shared" si="8"/>
        <v>0</v>
      </c>
      <c r="AH29" s="738">
        <f t="shared" si="9"/>
        <v>0</v>
      </c>
      <c r="AI29" s="738">
        <f t="shared" si="10"/>
        <v>0</v>
      </c>
      <c r="AJ29" s="75"/>
      <c r="AK29" s="27"/>
      <c r="AL29" s="72"/>
      <c r="AM29" s="212"/>
      <c r="AN29" s="73"/>
      <c r="AO29" s="733"/>
      <c r="AP29" s="734"/>
      <c r="AQ29" s="735">
        <f t="shared" si="11"/>
        <v>0</v>
      </c>
      <c r="AR29" s="736"/>
      <c r="AS29" s="737">
        <f t="shared" si="12"/>
        <v>0</v>
      </c>
      <c r="AT29" s="738">
        <f t="shared" si="13"/>
        <v>0</v>
      </c>
      <c r="AU29" s="738">
        <f t="shared" si="14"/>
        <v>0</v>
      </c>
      <c r="AV29" s="75"/>
      <c r="AW29" s="27"/>
      <c r="AX29" s="72"/>
      <c r="AY29" s="212"/>
      <c r="AZ29" s="73"/>
      <c r="BA29" s="733"/>
      <c r="BB29" s="734"/>
      <c r="BC29" s="735">
        <f t="shared" si="15"/>
        <v>0</v>
      </c>
      <c r="BD29" s="736"/>
      <c r="BE29" s="737">
        <f t="shared" si="16"/>
        <v>0</v>
      </c>
      <c r="BF29" s="738">
        <f t="shared" si="17"/>
        <v>0</v>
      </c>
      <c r="BG29" s="738">
        <f t="shared" si="18"/>
        <v>0</v>
      </c>
      <c r="BH29" s="75"/>
    </row>
    <row r="30" spans="1:60" s="23" customFormat="1" ht="25.5" thickTop="1" thickBot="1">
      <c r="A30" s="50"/>
      <c r="B30" s="1521" t="s">
        <v>329</v>
      </c>
      <c r="C30" s="1522"/>
      <c r="D30" s="1522"/>
      <c r="E30" s="1523"/>
      <c r="F30" s="739"/>
      <c r="G30" s="739">
        <f>SUM(G15:G29)</f>
        <v>0</v>
      </c>
      <c r="H30" s="740"/>
      <c r="I30" s="740">
        <f>SUM(I15:I29)</f>
        <v>0</v>
      </c>
      <c r="J30" s="741"/>
      <c r="K30" s="741">
        <f>SUM(K15:K29)</f>
        <v>0</v>
      </c>
      <c r="L30" s="63"/>
      <c r="M30" s="27"/>
      <c r="N30" s="1521" t="s">
        <v>329</v>
      </c>
      <c r="O30" s="1522"/>
      <c r="P30" s="1522"/>
      <c r="Q30" s="1523"/>
      <c r="R30" s="739"/>
      <c r="S30" s="739">
        <f>SUM(S15:S29)</f>
        <v>0</v>
      </c>
      <c r="T30" s="740"/>
      <c r="U30" s="740">
        <f>SUM(U15:U29)</f>
        <v>0</v>
      </c>
      <c r="V30" s="741"/>
      <c r="W30" s="741">
        <f>SUM(W15:W29)</f>
        <v>0</v>
      </c>
      <c r="X30" s="63"/>
      <c r="Y30" s="27"/>
      <c r="Z30" s="1521" t="s">
        <v>329</v>
      </c>
      <c r="AA30" s="1522"/>
      <c r="AB30" s="1522"/>
      <c r="AC30" s="1523"/>
      <c r="AD30" s="739"/>
      <c r="AE30" s="739">
        <f>SUM(AE15:AE29)</f>
        <v>0</v>
      </c>
      <c r="AF30" s="740"/>
      <c r="AG30" s="740">
        <f>SUM(AG15:AG29)</f>
        <v>0</v>
      </c>
      <c r="AH30" s="741"/>
      <c r="AI30" s="741">
        <f>SUM(AI15:AI29)</f>
        <v>0</v>
      </c>
      <c r="AJ30" s="63"/>
      <c r="AK30" s="27"/>
      <c r="AL30" s="1521" t="s">
        <v>329</v>
      </c>
      <c r="AM30" s="1522"/>
      <c r="AN30" s="1522"/>
      <c r="AO30" s="1523"/>
      <c r="AP30" s="739"/>
      <c r="AQ30" s="739">
        <f>SUM(AQ15:AQ29)</f>
        <v>0</v>
      </c>
      <c r="AR30" s="740"/>
      <c r="AS30" s="740">
        <f>SUM(AS15:AS29)</f>
        <v>0</v>
      </c>
      <c r="AT30" s="741"/>
      <c r="AU30" s="741">
        <f>SUM(AU15:AU29)</f>
        <v>0</v>
      </c>
      <c r="AV30" s="63"/>
      <c r="AW30" s="27"/>
      <c r="AX30" s="1521" t="s">
        <v>329</v>
      </c>
      <c r="AY30" s="1522"/>
      <c r="AZ30" s="1522"/>
      <c r="BA30" s="1523"/>
      <c r="BB30" s="739"/>
      <c r="BC30" s="739">
        <f>SUM(BC15:BC29)</f>
        <v>0</v>
      </c>
      <c r="BD30" s="740"/>
      <c r="BE30" s="740">
        <f>SUM(BE15:BE29)</f>
        <v>0</v>
      </c>
      <c r="BF30" s="741"/>
      <c r="BG30" s="741">
        <f>SUM(BG15:BG29)</f>
        <v>0</v>
      </c>
      <c r="BH30" s="63"/>
    </row>
    <row r="31" spans="1:60" s="23" customFormat="1">
      <c r="A31" s="50"/>
      <c r="B31" s="70"/>
      <c r="C31" s="71"/>
      <c r="D31" s="69"/>
      <c r="E31" s="733"/>
      <c r="F31" s="734"/>
      <c r="G31" s="735">
        <f t="shared" ref="G31:G40" si="39">INT(E31*F31)</f>
        <v>0</v>
      </c>
      <c r="H31" s="736"/>
      <c r="I31" s="737">
        <f t="shared" ref="I31:I40" si="40">INT(E31*H31)</f>
        <v>0</v>
      </c>
      <c r="J31" s="738">
        <f t="shared" ref="J31:J40" si="41">F31-H31</f>
        <v>0</v>
      </c>
      <c r="K31" s="738">
        <f t="shared" ref="K31:K40" si="42">G31-I31</f>
        <v>0</v>
      </c>
      <c r="L31" s="74"/>
      <c r="M31" s="27"/>
      <c r="N31" s="70"/>
      <c r="O31" s="71"/>
      <c r="P31" s="69"/>
      <c r="Q31" s="733"/>
      <c r="R31" s="734"/>
      <c r="S31" s="735">
        <f t="shared" ref="S31:S40" si="43">INT(Q31*R31)</f>
        <v>0</v>
      </c>
      <c r="T31" s="736"/>
      <c r="U31" s="737">
        <f t="shared" ref="U31:U40" si="44">INT(Q31*T31)</f>
        <v>0</v>
      </c>
      <c r="V31" s="738">
        <f t="shared" ref="V31:V40" si="45">R31-T31</f>
        <v>0</v>
      </c>
      <c r="W31" s="738">
        <f t="shared" ref="W31:W40" si="46">S31-U31</f>
        <v>0</v>
      </c>
      <c r="X31" s="74"/>
      <c r="Y31" s="27"/>
      <c r="Z31" s="70"/>
      <c r="AA31" s="71"/>
      <c r="AB31" s="69"/>
      <c r="AC31" s="733"/>
      <c r="AD31" s="734"/>
      <c r="AE31" s="735">
        <f t="shared" ref="AE31:AE40" si="47">INT(AC31*AD31)</f>
        <v>0</v>
      </c>
      <c r="AF31" s="736"/>
      <c r="AG31" s="737">
        <f t="shared" ref="AG31:AG40" si="48">INT(AC31*AF31)</f>
        <v>0</v>
      </c>
      <c r="AH31" s="738">
        <f t="shared" ref="AH31:AH40" si="49">AD31-AF31</f>
        <v>0</v>
      </c>
      <c r="AI31" s="738">
        <f t="shared" ref="AI31:AI40" si="50">AE31-AG31</f>
        <v>0</v>
      </c>
      <c r="AJ31" s="74"/>
      <c r="AK31" s="27"/>
      <c r="AL31" s="70"/>
      <c r="AM31" s="71"/>
      <c r="AN31" s="69"/>
      <c r="AO31" s="733"/>
      <c r="AP31" s="734"/>
      <c r="AQ31" s="735">
        <f t="shared" ref="AQ31:AQ40" si="51">INT(AO31*AP31)</f>
        <v>0</v>
      </c>
      <c r="AR31" s="736"/>
      <c r="AS31" s="737">
        <f t="shared" ref="AS31:AS40" si="52">INT(AO31*AR31)</f>
        <v>0</v>
      </c>
      <c r="AT31" s="738">
        <f t="shared" ref="AT31:AT40" si="53">AP31-AR31</f>
        <v>0</v>
      </c>
      <c r="AU31" s="738">
        <f t="shared" ref="AU31:AU40" si="54">AQ31-AS31</f>
        <v>0</v>
      </c>
      <c r="AV31" s="74"/>
      <c r="AW31" s="27"/>
      <c r="AX31" s="70"/>
      <c r="AY31" s="71"/>
      <c r="AZ31" s="69"/>
      <c r="BA31" s="733"/>
      <c r="BB31" s="734"/>
      <c r="BC31" s="735">
        <f t="shared" ref="BC31:BC40" si="55">INT(BA31*BB31)</f>
        <v>0</v>
      </c>
      <c r="BD31" s="736"/>
      <c r="BE31" s="737">
        <f t="shared" ref="BE31:BE40" si="56">INT(BA31*BD31)</f>
        <v>0</v>
      </c>
      <c r="BF31" s="738">
        <f t="shared" ref="BF31:BF40" si="57">BB31-BD31</f>
        <v>0</v>
      </c>
      <c r="BG31" s="738">
        <f t="shared" ref="BG31:BG40" si="58">BC31-BE31</f>
        <v>0</v>
      </c>
      <c r="BH31" s="74"/>
    </row>
    <row r="32" spans="1:60" s="23" customFormat="1">
      <c r="A32" s="50"/>
      <c r="B32" s="70"/>
      <c r="C32" s="71"/>
      <c r="D32" s="69"/>
      <c r="E32" s="733"/>
      <c r="F32" s="734"/>
      <c r="G32" s="735">
        <f t="shared" si="39"/>
        <v>0</v>
      </c>
      <c r="H32" s="736"/>
      <c r="I32" s="737">
        <f t="shared" si="40"/>
        <v>0</v>
      </c>
      <c r="J32" s="738">
        <f t="shared" si="41"/>
        <v>0</v>
      </c>
      <c r="K32" s="738">
        <f t="shared" si="42"/>
        <v>0</v>
      </c>
      <c r="L32" s="74"/>
      <c r="M32" s="27"/>
      <c r="N32" s="70"/>
      <c r="O32" s="71"/>
      <c r="P32" s="69"/>
      <c r="Q32" s="733"/>
      <c r="R32" s="734"/>
      <c r="S32" s="735">
        <f t="shared" si="43"/>
        <v>0</v>
      </c>
      <c r="T32" s="736"/>
      <c r="U32" s="737">
        <f t="shared" si="44"/>
        <v>0</v>
      </c>
      <c r="V32" s="738">
        <f t="shared" si="45"/>
        <v>0</v>
      </c>
      <c r="W32" s="738">
        <f t="shared" si="46"/>
        <v>0</v>
      </c>
      <c r="X32" s="74"/>
      <c r="Y32" s="27"/>
      <c r="Z32" s="70"/>
      <c r="AA32" s="71"/>
      <c r="AB32" s="69"/>
      <c r="AC32" s="733"/>
      <c r="AD32" s="734"/>
      <c r="AE32" s="735">
        <f t="shared" si="47"/>
        <v>0</v>
      </c>
      <c r="AF32" s="736"/>
      <c r="AG32" s="737">
        <f t="shared" si="48"/>
        <v>0</v>
      </c>
      <c r="AH32" s="738">
        <f t="shared" si="49"/>
        <v>0</v>
      </c>
      <c r="AI32" s="738">
        <f t="shared" si="50"/>
        <v>0</v>
      </c>
      <c r="AJ32" s="74"/>
      <c r="AK32" s="27"/>
      <c r="AL32" s="70"/>
      <c r="AM32" s="71"/>
      <c r="AN32" s="69"/>
      <c r="AO32" s="733"/>
      <c r="AP32" s="734"/>
      <c r="AQ32" s="735">
        <f t="shared" si="51"/>
        <v>0</v>
      </c>
      <c r="AR32" s="736"/>
      <c r="AS32" s="737">
        <f t="shared" si="52"/>
        <v>0</v>
      </c>
      <c r="AT32" s="738">
        <f t="shared" si="53"/>
        <v>0</v>
      </c>
      <c r="AU32" s="738">
        <f t="shared" si="54"/>
        <v>0</v>
      </c>
      <c r="AV32" s="74"/>
      <c r="AW32" s="27"/>
      <c r="AX32" s="70"/>
      <c r="AY32" s="71"/>
      <c r="AZ32" s="69"/>
      <c r="BA32" s="733"/>
      <c r="BB32" s="734"/>
      <c r="BC32" s="735">
        <f t="shared" si="55"/>
        <v>0</v>
      </c>
      <c r="BD32" s="736"/>
      <c r="BE32" s="737">
        <f t="shared" si="56"/>
        <v>0</v>
      </c>
      <c r="BF32" s="738">
        <f t="shared" si="57"/>
        <v>0</v>
      </c>
      <c r="BG32" s="738">
        <f t="shared" si="58"/>
        <v>0</v>
      </c>
      <c r="BH32" s="74"/>
    </row>
    <row r="33" spans="1:60" s="23" customFormat="1">
      <c r="A33" s="50"/>
      <c r="B33" s="70"/>
      <c r="C33" s="71"/>
      <c r="D33" s="69"/>
      <c r="E33" s="733"/>
      <c r="F33" s="734"/>
      <c r="G33" s="735">
        <f t="shared" si="39"/>
        <v>0</v>
      </c>
      <c r="H33" s="736"/>
      <c r="I33" s="737">
        <f t="shared" si="40"/>
        <v>0</v>
      </c>
      <c r="J33" s="738">
        <f t="shared" si="41"/>
        <v>0</v>
      </c>
      <c r="K33" s="738">
        <f t="shared" si="42"/>
        <v>0</v>
      </c>
      <c r="L33" s="74"/>
      <c r="M33" s="27"/>
      <c r="N33" s="70"/>
      <c r="O33" s="71"/>
      <c r="P33" s="69"/>
      <c r="Q33" s="733"/>
      <c r="R33" s="734"/>
      <c r="S33" s="735">
        <f t="shared" si="43"/>
        <v>0</v>
      </c>
      <c r="T33" s="736"/>
      <c r="U33" s="737">
        <f t="shared" si="44"/>
        <v>0</v>
      </c>
      <c r="V33" s="738">
        <f t="shared" si="45"/>
        <v>0</v>
      </c>
      <c r="W33" s="738">
        <f t="shared" si="46"/>
        <v>0</v>
      </c>
      <c r="X33" s="74"/>
      <c r="Y33" s="27"/>
      <c r="Z33" s="70"/>
      <c r="AA33" s="71"/>
      <c r="AB33" s="69"/>
      <c r="AC33" s="733"/>
      <c r="AD33" s="734"/>
      <c r="AE33" s="735">
        <f t="shared" si="47"/>
        <v>0</v>
      </c>
      <c r="AF33" s="736"/>
      <c r="AG33" s="737">
        <f t="shared" si="48"/>
        <v>0</v>
      </c>
      <c r="AH33" s="738">
        <f t="shared" si="49"/>
        <v>0</v>
      </c>
      <c r="AI33" s="738">
        <f t="shared" si="50"/>
        <v>0</v>
      </c>
      <c r="AJ33" s="74"/>
      <c r="AK33" s="27"/>
      <c r="AL33" s="70"/>
      <c r="AM33" s="71"/>
      <c r="AN33" s="69"/>
      <c r="AO33" s="733"/>
      <c r="AP33" s="734"/>
      <c r="AQ33" s="735">
        <f t="shared" si="51"/>
        <v>0</v>
      </c>
      <c r="AR33" s="736"/>
      <c r="AS33" s="737">
        <f t="shared" si="52"/>
        <v>0</v>
      </c>
      <c r="AT33" s="738">
        <f t="shared" si="53"/>
        <v>0</v>
      </c>
      <c r="AU33" s="738">
        <f t="shared" si="54"/>
        <v>0</v>
      </c>
      <c r="AV33" s="74"/>
      <c r="AW33" s="27"/>
      <c r="AX33" s="70"/>
      <c r="AY33" s="71"/>
      <c r="AZ33" s="69"/>
      <c r="BA33" s="733"/>
      <c r="BB33" s="734"/>
      <c r="BC33" s="735">
        <f t="shared" si="55"/>
        <v>0</v>
      </c>
      <c r="BD33" s="736"/>
      <c r="BE33" s="737">
        <f t="shared" si="56"/>
        <v>0</v>
      </c>
      <c r="BF33" s="738">
        <f t="shared" si="57"/>
        <v>0</v>
      </c>
      <c r="BG33" s="738">
        <f t="shared" si="58"/>
        <v>0</v>
      </c>
      <c r="BH33" s="74"/>
    </row>
    <row r="34" spans="1:60" s="23" customFormat="1">
      <c r="A34" s="50"/>
      <c r="B34" s="70"/>
      <c r="C34" s="71"/>
      <c r="D34" s="69"/>
      <c r="E34" s="733"/>
      <c r="F34" s="734"/>
      <c r="G34" s="735">
        <f t="shared" si="39"/>
        <v>0</v>
      </c>
      <c r="H34" s="736"/>
      <c r="I34" s="737">
        <f t="shared" si="40"/>
        <v>0</v>
      </c>
      <c r="J34" s="738">
        <f t="shared" si="41"/>
        <v>0</v>
      </c>
      <c r="K34" s="738">
        <f t="shared" si="42"/>
        <v>0</v>
      </c>
      <c r="L34" s="74"/>
      <c r="M34" s="27"/>
      <c r="N34" s="70"/>
      <c r="O34" s="71"/>
      <c r="P34" s="69"/>
      <c r="Q34" s="733"/>
      <c r="R34" s="734"/>
      <c r="S34" s="735">
        <f t="shared" si="43"/>
        <v>0</v>
      </c>
      <c r="T34" s="736"/>
      <c r="U34" s="737">
        <f t="shared" si="44"/>
        <v>0</v>
      </c>
      <c r="V34" s="738">
        <f t="shared" si="45"/>
        <v>0</v>
      </c>
      <c r="W34" s="738">
        <f t="shared" si="46"/>
        <v>0</v>
      </c>
      <c r="X34" s="74"/>
      <c r="Y34" s="27"/>
      <c r="Z34" s="70"/>
      <c r="AA34" s="71"/>
      <c r="AB34" s="69"/>
      <c r="AC34" s="733"/>
      <c r="AD34" s="734"/>
      <c r="AE34" s="735">
        <f t="shared" si="47"/>
        <v>0</v>
      </c>
      <c r="AF34" s="736"/>
      <c r="AG34" s="737">
        <f t="shared" si="48"/>
        <v>0</v>
      </c>
      <c r="AH34" s="738">
        <f t="shared" si="49"/>
        <v>0</v>
      </c>
      <c r="AI34" s="738">
        <f t="shared" si="50"/>
        <v>0</v>
      </c>
      <c r="AJ34" s="74"/>
      <c r="AK34" s="27"/>
      <c r="AL34" s="70"/>
      <c r="AM34" s="71"/>
      <c r="AN34" s="69"/>
      <c r="AO34" s="733"/>
      <c r="AP34" s="734"/>
      <c r="AQ34" s="735">
        <f t="shared" si="51"/>
        <v>0</v>
      </c>
      <c r="AR34" s="736"/>
      <c r="AS34" s="737">
        <f t="shared" si="52"/>
        <v>0</v>
      </c>
      <c r="AT34" s="738">
        <f t="shared" si="53"/>
        <v>0</v>
      </c>
      <c r="AU34" s="738">
        <f t="shared" si="54"/>
        <v>0</v>
      </c>
      <c r="AV34" s="74"/>
      <c r="AW34" s="27"/>
      <c r="AX34" s="70"/>
      <c r="AY34" s="71"/>
      <c r="AZ34" s="69"/>
      <c r="BA34" s="733"/>
      <c r="BB34" s="734"/>
      <c r="BC34" s="735">
        <f t="shared" si="55"/>
        <v>0</v>
      </c>
      <c r="BD34" s="736"/>
      <c r="BE34" s="737">
        <f t="shared" si="56"/>
        <v>0</v>
      </c>
      <c r="BF34" s="738">
        <f t="shared" si="57"/>
        <v>0</v>
      </c>
      <c r="BG34" s="738">
        <f t="shared" si="58"/>
        <v>0</v>
      </c>
      <c r="BH34" s="74"/>
    </row>
    <row r="35" spans="1:60" s="23" customFormat="1">
      <c r="A35" s="50"/>
      <c r="B35" s="70"/>
      <c r="C35" s="71"/>
      <c r="D35" s="69"/>
      <c r="E35" s="733"/>
      <c r="F35" s="734"/>
      <c r="G35" s="735">
        <f t="shared" si="39"/>
        <v>0</v>
      </c>
      <c r="H35" s="736"/>
      <c r="I35" s="737">
        <f t="shared" si="40"/>
        <v>0</v>
      </c>
      <c r="J35" s="738">
        <f t="shared" si="41"/>
        <v>0</v>
      </c>
      <c r="K35" s="738">
        <f t="shared" si="42"/>
        <v>0</v>
      </c>
      <c r="L35" s="74"/>
      <c r="M35" s="27"/>
      <c r="N35" s="70"/>
      <c r="O35" s="71"/>
      <c r="P35" s="69"/>
      <c r="Q35" s="733"/>
      <c r="R35" s="734"/>
      <c r="S35" s="735">
        <f t="shared" si="43"/>
        <v>0</v>
      </c>
      <c r="T35" s="736"/>
      <c r="U35" s="737">
        <f t="shared" si="44"/>
        <v>0</v>
      </c>
      <c r="V35" s="738">
        <f t="shared" si="45"/>
        <v>0</v>
      </c>
      <c r="W35" s="738">
        <f t="shared" si="46"/>
        <v>0</v>
      </c>
      <c r="X35" s="74"/>
      <c r="Y35" s="27"/>
      <c r="Z35" s="70"/>
      <c r="AA35" s="71"/>
      <c r="AB35" s="69"/>
      <c r="AC35" s="733"/>
      <c r="AD35" s="734"/>
      <c r="AE35" s="735">
        <f t="shared" si="47"/>
        <v>0</v>
      </c>
      <c r="AF35" s="736"/>
      <c r="AG35" s="737">
        <f t="shared" si="48"/>
        <v>0</v>
      </c>
      <c r="AH35" s="738">
        <f t="shared" si="49"/>
        <v>0</v>
      </c>
      <c r="AI35" s="738">
        <f t="shared" si="50"/>
        <v>0</v>
      </c>
      <c r="AJ35" s="74"/>
      <c r="AK35" s="27"/>
      <c r="AL35" s="70"/>
      <c r="AM35" s="71"/>
      <c r="AN35" s="69"/>
      <c r="AO35" s="733"/>
      <c r="AP35" s="734"/>
      <c r="AQ35" s="735">
        <f t="shared" si="51"/>
        <v>0</v>
      </c>
      <c r="AR35" s="736"/>
      <c r="AS35" s="737">
        <f t="shared" si="52"/>
        <v>0</v>
      </c>
      <c r="AT35" s="738">
        <f t="shared" si="53"/>
        <v>0</v>
      </c>
      <c r="AU35" s="738">
        <f t="shared" si="54"/>
        <v>0</v>
      </c>
      <c r="AV35" s="74"/>
      <c r="AW35" s="27"/>
      <c r="AX35" s="70"/>
      <c r="AY35" s="71"/>
      <c r="AZ35" s="69"/>
      <c r="BA35" s="733"/>
      <c r="BB35" s="734"/>
      <c r="BC35" s="735">
        <f t="shared" si="55"/>
        <v>0</v>
      </c>
      <c r="BD35" s="736"/>
      <c r="BE35" s="737">
        <f t="shared" si="56"/>
        <v>0</v>
      </c>
      <c r="BF35" s="738">
        <f t="shared" si="57"/>
        <v>0</v>
      </c>
      <c r="BG35" s="738">
        <f t="shared" si="58"/>
        <v>0</v>
      </c>
      <c r="BH35" s="74"/>
    </row>
    <row r="36" spans="1:60" s="23" customFormat="1">
      <c r="A36" s="50"/>
      <c r="B36" s="70"/>
      <c r="C36" s="71"/>
      <c r="D36" s="69"/>
      <c r="E36" s="733"/>
      <c r="F36" s="734"/>
      <c r="G36" s="735">
        <f t="shared" si="39"/>
        <v>0</v>
      </c>
      <c r="H36" s="736"/>
      <c r="I36" s="737">
        <f t="shared" si="40"/>
        <v>0</v>
      </c>
      <c r="J36" s="738">
        <f t="shared" si="41"/>
        <v>0</v>
      </c>
      <c r="K36" s="738">
        <f t="shared" si="42"/>
        <v>0</v>
      </c>
      <c r="L36" s="74"/>
      <c r="M36" s="27"/>
      <c r="N36" s="70"/>
      <c r="O36" s="71"/>
      <c r="P36" s="69"/>
      <c r="Q36" s="733"/>
      <c r="R36" s="734"/>
      <c r="S36" s="735">
        <f t="shared" si="43"/>
        <v>0</v>
      </c>
      <c r="T36" s="736"/>
      <c r="U36" s="737">
        <f t="shared" si="44"/>
        <v>0</v>
      </c>
      <c r="V36" s="738">
        <f t="shared" si="45"/>
        <v>0</v>
      </c>
      <c r="W36" s="738">
        <f t="shared" si="46"/>
        <v>0</v>
      </c>
      <c r="X36" s="74"/>
      <c r="Y36" s="27"/>
      <c r="Z36" s="70"/>
      <c r="AA36" s="71"/>
      <c r="AB36" s="69"/>
      <c r="AC36" s="733"/>
      <c r="AD36" s="734"/>
      <c r="AE36" s="735">
        <f t="shared" si="47"/>
        <v>0</v>
      </c>
      <c r="AF36" s="736"/>
      <c r="AG36" s="737">
        <f t="shared" si="48"/>
        <v>0</v>
      </c>
      <c r="AH36" s="738">
        <f t="shared" si="49"/>
        <v>0</v>
      </c>
      <c r="AI36" s="738">
        <f t="shared" si="50"/>
        <v>0</v>
      </c>
      <c r="AJ36" s="74"/>
      <c r="AK36" s="27"/>
      <c r="AL36" s="70"/>
      <c r="AM36" s="71"/>
      <c r="AN36" s="69"/>
      <c r="AO36" s="733"/>
      <c r="AP36" s="734"/>
      <c r="AQ36" s="735">
        <f t="shared" si="51"/>
        <v>0</v>
      </c>
      <c r="AR36" s="736"/>
      <c r="AS36" s="737">
        <f t="shared" si="52"/>
        <v>0</v>
      </c>
      <c r="AT36" s="738">
        <f t="shared" si="53"/>
        <v>0</v>
      </c>
      <c r="AU36" s="738">
        <f t="shared" si="54"/>
        <v>0</v>
      </c>
      <c r="AV36" s="74"/>
      <c r="AW36" s="27"/>
      <c r="AX36" s="70"/>
      <c r="AY36" s="71"/>
      <c r="AZ36" s="69"/>
      <c r="BA36" s="733"/>
      <c r="BB36" s="734"/>
      <c r="BC36" s="735">
        <f t="shared" si="55"/>
        <v>0</v>
      </c>
      <c r="BD36" s="736"/>
      <c r="BE36" s="737">
        <f t="shared" si="56"/>
        <v>0</v>
      </c>
      <c r="BF36" s="738">
        <f t="shared" si="57"/>
        <v>0</v>
      </c>
      <c r="BG36" s="738">
        <f t="shared" si="58"/>
        <v>0</v>
      </c>
      <c r="BH36" s="74"/>
    </row>
    <row r="37" spans="1:60" s="23" customFormat="1">
      <c r="A37" s="50"/>
      <c r="B37" s="70"/>
      <c r="C37" s="71"/>
      <c r="D37" s="69"/>
      <c r="E37" s="733"/>
      <c r="F37" s="734"/>
      <c r="G37" s="735">
        <f t="shared" si="39"/>
        <v>0</v>
      </c>
      <c r="H37" s="736"/>
      <c r="I37" s="737">
        <f t="shared" si="40"/>
        <v>0</v>
      </c>
      <c r="J37" s="738">
        <f t="shared" si="41"/>
        <v>0</v>
      </c>
      <c r="K37" s="738">
        <f t="shared" si="42"/>
        <v>0</v>
      </c>
      <c r="L37" s="74"/>
      <c r="M37" s="27"/>
      <c r="N37" s="70"/>
      <c r="O37" s="71"/>
      <c r="P37" s="69"/>
      <c r="Q37" s="733"/>
      <c r="R37" s="734"/>
      <c r="S37" s="735">
        <f t="shared" si="43"/>
        <v>0</v>
      </c>
      <c r="T37" s="736"/>
      <c r="U37" s="737">
        <f t="shared" si="44"/>
        <v>0</v>
      </c>
      <c r="V37" s="738">
        <f t="shared" si="45"/>
        <v>0</v>
      </c>
      <c r="W37" s="738">
        <f t="shared" si="46"/>
        <v>0</v>
      </c>
      <c r="X37" s="74"/>
      <c r="Y37" s="27"/>
      <c r="Z37" s="70"/>
      <c r="AA37" s="71"/>
      <c r="AB37" s="69"/>
      <c r="AC37" s="733"/>
      <c r="AD37" s="734"/>
      <c r="AE37" s="735">
        <f t="shared" si="47"/>
        <v>0</v>
      </c>
      <c r="AF37" s="736"/>
      <c r="AG37" s="737">
        <f t="shared" si="48"/>
        <v>0</v>
      </c>
      <c r="AH37" s="738">
        <f t="shared" si="49"/>
        <v>0</v>
      </c>
      <c r="AI37" s="738">
        <f t="shared" si="50"/>
        <v>0</v>
      </c>
      <c r="AJ37" s="74"/>
      <c r="AK37" s="27"/>
      <c r="AL37" s="70"/>
      <c r="AM37" s="71"/>
      <c r="AN37" s="69"/>
      <c r="AO37" s="733"/>
      <c r="AP37" s="734"/>
      <c r="AQ37" s="735">
        <f t="shared" si="51"/>
        <v>0</v>
      </c>
      <c r="AR37" s="736"/>
      <c r="AS37" s="737">
        <f t="shared" si="52"/>
        <v>0</v>
      </c>
      <c r="AT37" s="738">
        <f t="shared" si="53"/>
        <v>0</v>
      </c>
      <c r="AU37" s="738">
        <f t="shared" si="54"/>
        <v>0</v>
      </c>
      <c r="AV37" s="74"/>
      <c r="AW37" s="27"/>
      <c r="AX37" s="70"/>
      <c r="AY37" s="71"/>
      <c r="AZ37" s="69"/>
      <c r="BA37" s="733"/>
      <c r="BB37" s="734"/>
      <c r="BC37" s="735">
        <f t="shared" si="55"/>
        <v>0</v>
      </c>
      <c r="BD37" s="736"/>
      <c r="BE37" s="737">
        <f t="shared" si="56"/>
        <v>0</v>
      </c>
      <c r="BF37" s="738">
        <f t="shared" si="57"/>
        <v>0</v>
      </c>
      <c r="BG37" s="738">
        <f t="shared" si="58"/>
        <v>0</v>
      </c>
      <c r="BH37" s="74"/>
    </row>
    <row r="38" spans="1:60" s="23" customFormat="1">
      <c r="A38" s="50"/>
      <c r="B38" s="70"/>
      <c r="C38" s="71"/>
      <c r="D38" s="69"/>
      <c r="E38" s="733"/>
      <c r="F38" s="734"/>
      <c r="G38" s="735">
        <f t="shared" si="39"/>
        <v>0</v>
      </c>
      <c r="H38" s="736"/>
      <c r="I38" s="737">
        <f t="shared" si="40"/>
        <v>0</v>
      </c>
      <c r="J38" s="738">
        <f t="shared" si="41"/>
        <v>0</v>
      </c>
      <c r="K38" s="738">
        <f t="shared" si="42"/>
        <v>0</v>
      </c>
      <c r="L38" s="74"/>
      <c r="M38" s="27"/>
      <c r="N38" s="70"/>
      <c r="O38" s="71"/>
      <c r="P38" s="69"/>
      <c r="Q38" s="733"/>
      <c r="R38" s="734"/>
      <c r="S38" s="735">
        <f t="shared" si="43"/>
        <v>0</v>
      </c>
      <c r="T38" s="736"/>
      <c r="U38" s="737">
        <f t="shared" si="44"/>
        <v>0</v>
      </c>
      <c r="V38" s="738">
        <f t="shared" si="45"/>
        <v>0</v>
      </c>
      <c r="W38" s="738">
        <f t="shared" si="46"/>
        <v>0</v>
      </c>
      <c r="X38" s="74"/>
      <c r="Y38" s="27"/>
      <c r="Z38" s="70"/>
      <c r="AA38" s="71"/>
      <c r="AB38" s="69"/>
      <c r="AC38" s="733"/>
      <c r="AD38" s="734"/>
      <c r="AE38" s="735">
        <f t="shared" si="47"/>
        <v>0</v>
      </c>
      <c r="AF38" s="736"/>
      <c r="AG38" s="737">
        <f t="shared" si="48"/>
        <v>0</v>
      </c>
      <c r="AH38" s="738">
        <f t="shared" si="49"/>
        <v>0</v>
      </c>
      <c r="AI38" s="738">
        <f t="shared" si="50"/>
        <v>0</v>
      </c>
      <c r="AJ38" s="74"/>
      <c r="AK38" s="27"/>
      <c r="AL38" s="70"/>
      <c r="AM38" s="71"/>
      <c r="AN38" s="69"/>
      <c r="AO38" s="733"/>
      <c r="AP38" s="734"/>
      <c r="AQ38" s="735">
        <f t="shared" si="51"/>
        <v>0</v>
      </c>
      <c r="AR38" s="736"/>
      <c r="AS38" s="737">
        <f t="shared" si="52"/>
        <v>0</v>
      </c>
      <c r="AT38" s="738">
        <f t="shared" si="53"/>
        <v>0</v>
      </c>
      <c r="AU38" s="738">
        <f t="shared" si="54"/>
        <v>0</v>
      </c>
      <c r="AV38" s="74"/>
      <c r="AW38" s="27"/>
      <c r="AX38" s="70"/>
      <c r="AY38" s="71"/>
      <c r="AZ38" s="69"/>
      <c r="BA38" s="733"/>
      <c r="BB38" s="734"/>
      <c r="BC38" s="735">
        <f t="shared" si="55"/>
        <v>0</v>
      </c>
      <c r="BD38" s="736"/>
      <c r="BE38" s="737">
        <f t="shared" si="56"/>
        <v>0</v>
      </c>
      <c r="BF38" s="738">
        <f t="shared" si="57"/>
        <v>0</v>
      </c>
      <c r="BG38" s="738">
        <f t="shared" si="58"/>
        <v>0</v>
      </c>
      <c r="BH38" s="74"/>
    </row>
    <row r="39" spans="1:60" s="23" customFormat="1">
      <c r="A39" s="50"/>
      <c r="B39" s="70"/>
      <c r="C39" s="71"/>
      <c r="D39" s="69"/>
      <c r="E39" s="733"/>
      <c r="F39" s="734"/>
      <c r="G39" s="735">
        <f t="shared" si="39"/>
        <v>0</v>
      </c>
      <c r="H39" s="736"/>
      <c r="I39" s="737">
        <f t="shared" si="40"/>
        <v>0</v>
      </c>
      <c r="J39" s="738">
        <f t="shared" si="41"/>
        <v>0</v>
      </c>
      <c r="K39" s="738">
        <f t="shared" si="42"/>
        <v>0</v>
      </c>
      <c r="L39" s="74"/>
      <c r="M39" s="27"/>
      <c r="N39" s="70"/>
      <c r="O39" s="71"/>
      <c r="P39" s="69"/>
      <c r="Q39" s="733"/>
      <c r="R39" s="734"/>
      <c r="S39" s="735">
        <f t="shared" si="43"/>
        <v>0</v>
      </c>
      <c r="T39" s="736"/>
      <c r="U39" s="737">
        <f t="shared" si="44"/>
        <v>0</v>
      </c>
      <c r="V39" s="738">
        <f t="shared" si="45"/>
        <v>0</v>
      </c>
      <c r="W39" s="738">
        <f t="shared" si="46"/>
        <v>0</v>
      </c>
      <c r="X39" s="74"/>
      <c r="Y39" s="27"/>
      <c r="Z39" s="70"/>
      <c r="AA39" s="71"/>
      <c r="AB39" s="69"/>
      <c r="AC39" s="733"/>
      <c r="AD39" s="734"/>
      <c r="AE39" s="735">
        <f t="shared" si="47"/>
        <v>0</v>
      </c>
      <c r="AF39" s="736"/>
      <c r="AG39" s="737">
        <f t="shared" si="48"/>
        <v>0</v>
      </c>
      <c r="AH39" s="738">
        <f t="shared" si="49"/>
        <v>0</v>
      </c>
      <c r="AI39" s="738">
        <f t="shared" si="50"/>
        <v>0</v>
      </c>
      <c r="AJ39" s="74"/>
      <c r="AK39" s="27"/>
      <c r="AL39" s="70"/>
      <c r="AM39" s="71"/>
      <c r="AN39" s="69"/>
      <c r="AO39" s="733"/>
      <c r="AP39" s="734"/>
      <c r="AQ39" s="735">
        <f t="shared" si="51"/>
        <v>0</v>
      </c>
      <c r="AR39" s="736"/>
      <c r="AS39" s="737">
        <f t="shared" si="52"/>
        <v>0</v>
      </c>
      <c r="AT39" s="738">
        <f t="shared" si="53"/>
        <v>0</v>
      </c>
      <c r="AU39" s="738">
        <f t="shared" si="54"/>
        <v>0</v>
      </c>
      <c r="AV39" s="74"/>
      <c r="AW39" s="27"/>
      <c r="AX39" s="70"/>
      <c r="AY39" s="71"/>
      <c r="AZ39" s="69"/>
      <c r="BA39" s="733"/>
      <c r="BB39" s="734"/>
      <c r="BC39" s="735">
        <f t="shared" si="55"/>
        <v>0</v>
      </c>
      <c r="BD39" s="736"/>
      <c r="BE39" s="737">
        <f t="shared" si="56"/>
        <v>0</v>
      </c>
      <c r="BF39" s="738">
        <f t="shared" si="57"/>
        <v>0</v>
      </c>
      <c r="BG39" s="738">
        <f t="shared" si="58"/>
        <v>0</v>
      </c>
      <c r="BH39" s="74"/>
    </row>
    <row r="40" spans="1:60" s="23" customFormat="1" ht="24.75" thickBot="1">
      <c r="A40" s="50"/>
      <c r="B40" s="72"/>
      <c r="C40" s="212"/>
      <c r="D40" s="73"/>
      <c r="E40" s="733"/>
      <c r="F40" s="734"/>
      <c r="G40" s="735">
        <f t="shared" si="39"/>
        <v>0</v>
      </c>
      <c r="H40" s="736"/>
      <c r="I40" s="737">
        <f t="shared" si="40"/>
        <v>0</v>
      </c>
      <c r="J40" s="738">
        <f t="shared" si="41"/>
        <v>0</v>
      </c>
      <c r="K40" s="738">
        <f t="shared" si="42"/>
        <v>0</v>
      </c>
      <c r="L40" s="75"/>
      <c r="M40" s="27"/>
      <c r="N40" s="72"/>
      <c r="O40" s="212"/>
      <c r="P40" s="73"/>
      <c r="Q40" s="733"/>
      <c r="R40" s="734"/>
      <c r="S40" s="735">
        <f t="shared" si="43"/>
        <v>0</v>
      </c>
      <c r="T40" s="736"/>
      <c r="U40" s="737">
        <f t="shared" si="44"/>
        <v>0</v>
      </c>
      <c r="V40" s="738">
        <f t="shared" si="45"/>
        <v>0</v>
      </c>
      <c r="W40" s="738">
        <f t="shared" si="46"/>
        <v>0</v>
      </c>
      <c r="X40" s="75"/>
      <c r="Y40" s="27"/>
      <c r="Z40" s="72"/>
      <c r="AA40" s="212"/>
      <c r="AB40" s="73"/>
      <c r="AC40" s="733"/>
      <c r="AD40" s="734"/>
      <c r="AE40" s="735">
        <f t="shared" si="47"/>
        <v>0</v>
      </c>
      <c r="AF40" s="736"/>
      <c r="AG40" s="737">
        <f t="shared" si="48"/>
        <v>0</v>
      </c>
      <c r="AH40" s="738">
        <f t="shared" si="49"/>
        <v>0</v>
      </c>
      <c r="AI40" s="738">
        <f t="shared" si="50"/>
        <v>0</v>
      </c>
      <c r="AJ40" s="75"/>
      <c r="AK40" s="27"/>
      <c r="AL40" s="72"/>
      <c r="AM40" s="212"/>
      <c r="AN40" s="73"/>
      <c r="AO40" s="733"/>
      <c r="AP40" s="734"/>
      <c r="AQ40" s="735">
        <f t="shared" si="51"/>
        <v>0</v>
      </c>
      <c r="AR40" s="736"/>
      <c r="AS40" s="737">
        <f t="shared" si="52"/>
        <v>0</v>
      </c>
      <c r="AT40" s="738">
        <f t="shared" si="53"/>
        <v>0</v>
      </c>
      <c r="AU40" s="738">
        <f t="shared" si="54"/>
        <v>0</v>
      </c>
      <c r="AV40" s="75"/>
      <c r="AW40" s="27"/>
      <c r="AX40" s="72"/>
      <c r="AY40" s="212"/>
      <c r="AZ40" s="73"/>
      <c r="BA40" s="733"/>
      <c r="BB40" s="734"/>
      <c r="BC40" s="735">
        <f t="shared" si="55"/>
        <v>0</v>
      </c>
      <c r="BD40" s="736"/>
      <c r="BE40" s="737">
        <f t="shared" si="56"/>
        <v>0</v>
      </c>
      <c r="BF40" s="738">
        <f t="shared" si="57"/>
        <v>0</v>
      </c>
      <c r="BG40" s="738">
        <f t="shared" si="58"/>
        <v>0</v>
      </c>
      <c r="BH40" s="75"/>
    </row>
    <row r="41" spans="1:60" s="23" customFormat="1" ht="25.5" thickTop="1" thickBot="1">
      <c r="A41" s="50"/>
      <c r="B41" s="1521" t="s">
        <v>386</v>
      </c>
      <c r="C41" s="1522"/>
      <c r="D41" s="1522"/>
      <c r="E41" s="1523"/>
      <c r="F41" s="739"/>
      <c r="G41" s="739">
        <f>SUM(G31:G40)</f>
        <v>0</v>
      </c>
      <c r="H41" s="740"/>
      <c r="I41" s="740">
        <f>SUM(I31:I40)</f>
        <v>0</v>
      </c>
      <c r="J41" s="741"/>
      <c r="K41" s="741">
        <f>SUM(K31:K40)</f>
        <v>0</v>
      </c>
      <c r="L41" s="63"/>
      <c r="M41" s="27"/>
      <c r="N41" s="1521" t="s">
        <v>386</v>
      </c>
      <c r="O41" s="1522"/>
      <c r="P41" s="1522"/>
      <c r="Q41" s="1523"/>
      <c r="R41" s="739"/>
      <c r="S41" s="739">
        <f>SUM(S31:S40)</f>
        <v>0</v>
      </c>
      <c r="T41" s="740"/>
      <c r="U41" s="740">
        <f>SUM(U31:U40)</f>
        <v>0</v>
      </c>
      <c r="V41" s="741"/>
      <c r="W41" s="741">
        <f>SUM(W31:W40)</f>
        <v>0</v>
      </c>
      <c r="X41" s="63"/>
      <c r="Y41" s="27"/>
      <c r="Z41" s="1521" t="s">
        <v>386</v>
      </c>
      <c r="AA41" s="1522"/>
      <c r="AB41" s="1522"/>
      <c r="AC41" s="1523"/>
      <c r="AD41" s="739"/>
      <c r="AE41" s="739">
        <f>SUM(AE31:AE40)</f>
        <v>0</v>
      </c>
      <c r="AF41" s="740"/>
      <c r="AG41" s="740">
        <f>SUM(AG31:AG40)</f>
        <v>0</v>
      </c>
      <c r="AH41" s="741"/>
      <c r="AI41" s="741">
        <f>SUM(AI31:AI40)</f>
        <v>0</v>
      </c>
      <c r="AJ41" s="63"/>
      <c r="AK41" s="27"/>
      <c r="AL41" s="1521" t="s">
        <v>386</v>
      </c>
      <c r="AM41" s="1522"/>
      <c r="AN41" s="1522"/>
      <c r="AO41" s="1523"/>
      <c r="AP41" s="739"/>
      <c r="AQ41" s="739">
        <f>SUM(AQ31:AQ40)</f>
        <v>0</v>
      </c>
      <c r="AR41" s="740"/>
      <c r="AS41" s="740">
        <f>SUM(AS31:AS40)</f>
        <v>0</v>
      </c>
      <c r="AT41" s="741"/>
      <c r="AU41" s="741">
        <f>SUM(AU31:AU40)</f>
        <v>0</v>
      </c>
      <c r="AV41" s="63"/>
      <c r="AW41" s="27"/>
      <c r="AX41" s="1521" t="s">
        <v>386</v>
      </c>
      <c r="AY41" s="1522"/>
      <c r="AZ41" s="1522"/>
      <c r="BA41" s="1523"/>
      <c r="BB41" s="739"/>
      <c r="BC41" s="739">
        <f>SUM(BC31:BC40)</f>
        <v>0</v>
      </c>
      <c r="BD41" s="740"/>
      <c r="BE41" s="740">
        <f>SUM(BE31:BE40)</f>
        <v>0</v>
      </c>
      <c r="BF41" s="741"/>
      <c r="BG41" s="741">
        <f>SUM(BG31:BG40)</f>
        <v>0</v>
      </c>
      <c r="BH41" s="63"/>
    </row>
    <row r="42" spans="1:60" s="23" customFormat="1">
      <c r="A42" s="50"/>
      <c r="B42" s="70"/>
      <c r="C42" s="71"/>
      <c r="D42" s="69"/>
      <c r="E42" s="733"/>
      <c r="F42" s="734"/>
      <c r="G42" s="735">
        <f t="shared" ref="G42:G51" si="59">INT(E42*F42)</f>
        <v>0</v>
      </c>
      <c r="H42" s="736"/>
      <c r="I42" s="737">
        <f t="shared" ref="I42:I51" si="60">INT(E42*H42)</f>
        <v>0</v>
      </c>
      <c r="J42" s="738">
        <f t="shared" ref="J42:J51" si="61">F42-H42</f>
        <v>0</v>
      </c>
      <c r="K42" s="738">
        <f t="shared" ref="K42:K51" si="62">G42-I42</f>
        <v>0</v>
      </c>
      <c r="L42" s="74"/>
      <c r="M42" s="27"/>
      <c r="N42" s="70"/>
      <c r="O42" s="71"/>
      <c r="P42" s="69"/>
      <c r="Q42" s="733"/>
      <c r="R42" s="734"/>
      <c r="S42" s="735">
        <f t="shared" ref="S42:S51" si="63">INT(Q42*R42)</f>
        <v>0</v>
      </c>
      <c r="T42" s="736"/>
      <c r="U42" s="737">
        <f t="shared" ref="U42:U51" si="64">INT(Q42*T42)</f>
        <v>0</v>
      </c>
      <c r="V42" s="738">
        <f t="shared" ref="V42:V51" si="65">R42-T42</f>
        <v>0</v>
      </c>
      <c r="W42" s="738">
        <f t="shared" ref="W42:W51" si="66">S42-U42</f>
        <v>0</v>
      </c>
      <c r="X42" s="74"/>
      <c r="Y42" s="27"/>
      <c r="Z42" s="70"/>
      <c r="AA42" s="71"/>
      <c r="AB42" s="69"/>
      <c r="AC42" s="733"/>
      <c r="AD42" s="734"/>
      <c r="AE42" s="735">
        <f t="shared" ref="AE42:AE51" si="67">INT(AC42*AD42)</f>
        <v>0</v>
      </c>
      <c r="AF42" s="736"/>
      <c r="AG42" s="737">
        <f t="shared" ref="AG42:AG51" si="68">INT(AC42*AF42)</f>
        <v>0</v>
      </c>
      <c r="AH42" s="738">
        <f t="shared" ref="AH42:AH51" si="69">AD42-AF42</f>
        <v>0</v>
      </c>
      <c r="AI42" s="738">
        <f t="shared" ref="AI42:AI51" si="70">AE42-AG42</f>
        <v>0</v>
      </c>
      <c r="AJ42" s="74"/>
      <c r="AK42" s="27"/>
      <c r="AL42" s="70"/>
      <c r="AM42" s="71"/>
      <c r="AN42" s="69"/>
      <c r="AO42" s="733"/>
      <c r="AP42" s="734"/>
      <c r="AQ42" s="735">
        <f t="shared" ref="AQ42:AQ51" si="71">INT(AO42*AP42)</f>
        <v>0</v>
      </c>
      <c r="AR42" s="736"/>
      <c r="AS42" s="737">
        <f t="shared" ref="AS42:AS51" si="72">INT(AO42*AR42)</f>
        <v>0</v>
      </c>
      <c r="AT42" s="738">
        <f t="shared" ref="AT42:AT51" si="73">AP42-AR42</f>
        <v>0</v>
      </c>
      <c r="AU42" s="738">
        <f t="shared" ref="AU42:AU51" si="74">AQ42-AS42</f>
        <v>0</v>
      </c>
      <c r="AV42" s="74"/>
      <c r="AW42" s="27"/>
      <c r="AX42" s="70"/>
      <c r="AY42" s="71"/>
      <c r="AZ42" s="69"/>
      <c r="BA42" s="733"/>
      <c r="BB42" s="734"/>
      <c r="BC42" s="735">
        <f t="shared" ref="BC42:BC51" si="75">INT(BA42*BB42)</f>
        <v>0</v>
      </c>
      <c r="BD42" s="736"/>
      <c r="BE42" s="737">
        <f t="shared" ref="BE42:BE51" si="76">INT(BA42*BD42)</f>
        <v>0</v>
      </c>
      <c r="BF42" s="738">
        <f t="shared" ref="BF42:BF51" si="77">BB42-BD42</f>
        <v>0</v>
      </c>
      <c r="BG42" s="738">
        <f t="shared" ref="BG42:BG51" si="78">BC42-BE42</f>
        <v>0</v>
      </c>
      <c r="BH42" s="74"/>
    </row>
    <row r="43" spans="1:60" s="23" customFormat="1">
      <c r="A43" s="50"/>
      <c r="B43" s="70"/>
      <c r="C43" s="71"/>
      <c r="D43" s="69"/>
      <c r="E43" s="733"/>
      <c r="F43" s="734"/>
      <c r="G43" s="735">
        <f t="shared" si="59"/>
        <v>0</v>
      </c>
      <c r="H43" s="736"/>
      <c r="I43" s="737">
        <f t="shared" si="60"/>
        <v>0</v>
      </c>
      <c r="J43" s="738">
        <f t="shared" si="61"/>
        <v>0</v>
      </c>
      <c r="K43" s="738">
        <f t="shared" si="62"/>
        <v>0</v>
      </c>
      <c r="L43" s="74"/>
      <c r="M43" s="27"/>
      <c r="N43" s="70"/>
      <c r="O43" s="71"/>
      <c r="P43" s="69"/>
      <c r="Q43" s="733"/>
      <c r="R43" s="734"/>
      <c r="S43" s="735">
        <f t="shared" si="63"/>
        <v>0</v>
      </c>
      <c r="T43" s="736"/>
      <c r="U43" s="737">
        <f t="shared" si="64"/>
        <v>0</v>
      </c>
      <c r="V43" s="738">
        <f t="shared" si="65"/>
        <v>0</v>
      </c>
      <c r="W43" s="738">
        <f t="shared" si="66"/>
        <v>0</v>
      </c>
      <c r="X43" s="74"/>
      <c r="Y43" s="27"/>
      <c r="Z43" s="70"/>
      <c r="AA43" s="71"/>
      <c r="AB43" s="69"/>
      <c r="AC43" s="733"/>
      <c r="AD43" s="734"/>
      <c r="AE43" s="735">
        <f t="shared" si="67"/>
        <v>0</v>
      </c>
      <c r="AF43" s="736"/>
      <c r="AG43" s="737">
        <f t="shared" si="68"/>
        <v>0</v>
      </c>
      <c r="AH43" s="738">
        <f t="shared" si="69"/>
        <v>0</v>
      </c>
      <c r="AI43" s="738">
        <f t="shared" si="70"/>
        <v>0</v>
      </c>
      <c r="AJ43" s="74"/>
      <c r="AK43" s="27"/>
      <c r="AL43" s="70"/>
      <c r="AM43" s="71"/>
      <c r="AN43" s="69"/>
      <c r="AO43" s="733"/>
      <c r="AP43" s="734"/>
      <c r="AQ43" s="735">
        <f t="shared" si="71"/>
        <v>0</v>
      </c>
      <c r="AR43" s="736"/>
      <c r="AS43" s="737">
        <f t="shared" si="72"/>
        <v>0</v>
      </c>
      <c r="AT43" s="738">
        <f t="shared" si="73"/>
        <v>0</v>
      </c>
      <c r="AU43" s="738">
        <f t="shared" si="74"/>
        <v>0</v>
      </c>
      <c r="AV43" s="74"/>
      <c r="AW43" s="27"/>
      <c r="AX43" s="70"/>
      <c r="AY43" s="71"/>
      <c r="AZ43" s="69"/>
      <c r="BA43" s="733"/>
      <c r="BB43" s="734"/>
      <c r="BC43" s="735">
        <f t="shared" si="75"/>
        <v>0</v>
      </c>
      <c r="BD43" s="736"/>
      <c r="BE43" s="737">
        <f t="shared" si="76"/>
        <v>0</v>
      </c>
      <c r="BF43" s="738">
        <f t="shared" si="77"/>
        <v>0</v>
      </c>
      <c r="BG43" s="738">
        <f t="shared" si="78"/>
        <v>0</v>
      </c>
      <c r="BH43" s="74"/>
    </row>
    <row r="44" spans="1:60" s="23" customFormat="1">
      <c r="A44" s="50"/>
      <c r="B44" s="70"/>
      <c r="C44" s="71"/>
      <c r="D44" s="69"/>
      <c r="E44" s="733"/>
      <c r="F44" s="734"/>
      <c r="G44" s="735">
        <f t="shared" si="59"/>
        <v>0</v>
      </c>
      <c r="H44" s="736"/>
      <c r="I44" s="737">
        <f t="shared" si="60"/>
        <v>0</v>
      </c>
      <c r="J44" s="738">
        <f t="shared" si="61"/>
        <v>0</v>
      </c>
      <c r="K44" s="738">
        <f t="shared" si="62"/>
        <v>0</v>
      </c>
      <c r="L44" s="74"/>
      <c r="M44" s="27"/>
      <c r="N44" s="70"/>
      <c r="O44" s="71"/>
      <c r="P44" s="69"/>
      <c r="Q44" s="733"/>
      <c r="R44" s="734"/>
      <c r="S44" s="735">
        <f t="shared" si="63"/>
        <v>0</v>
      </c>
      <c r="T44" s="736"/>
      <c r="U44" s="737">
        <f t="shared" si="64"/>
        <v>0</v>
      </c>
      <c r="V44" s="738">
        <f t="shared" si="65"/>
        <v>0</v>
      </c>
      <c r="W44" s="738">
        <f t="shared" si="66"/>
        <v>0</v>
      </c>
      <c r="X44" s="74"/>
      <c r="Y44" s="27"/>
      <c r="Z44" s="70"/>
      <c r="AA44" s="71"/>
      <c r="AB44" s="69"/>
      <c r="AC44" s="733"/>
      <c r="AD44" s="734"/>
      <c r="AE44" s="735">
        <f t="shared" si="67"/>
        <v>0</v>
      </c>
      <c r="AF44" s="736"/>
      <c r="AG44" s="737">
        <f t="shared" si="68"/>
        <v>0</v>
      </c>
      <c r="AH44" s="738">
        <f t="shared" si="69"/>
        <v>0</v>
      </c>
      <c r="AI44" s="738">
        <f t="shared" si="70"/>
        <v>0</v>
      </c>
      <c r="AJ44" s="74"/>
      <c r="AK44" s="27"/>
      <c r="AL44" s="70"/>
      <c r="AM44" s="71"/>
      <c r="AN44" s="69"/>
      <c r="AO44" s="733"/>
      <c r="AP44" s="734"/>
      <c r="AQ44" s="735">
        <f t="shared" si="71"/>
        <v>0</v>
      </c>
      <c r="AR44" s="736"/>
      <c r="AS44" s="737">
        <f t="shared" si="72"/>
        <v>0</v>
      </c>
      <c r="AT44" s="738">
        <f t="shared" si="73"/>
        <v>0</v>
      </c>
      <c r="AU44" s="738">
        <f t="shared" si="74"/>
        <v>0</v>
      </c>
      <c r="AV44" s="74"/>
      <c r="AW44" s="27"/>
      <c r="AX44" s="70"/>
      <c r="AY44" s="71"/>
      <c r="AZ44" s="69"/>
      <c r="BA44" s="733"/>
      <c r="BB44" s="734"/>
      <c r="BC44" s="735">
        <f t="shared" si="75"/>
        <v>0</v>
      </c>
      <c r="BD44" s="736"/>
      <c r="BE44" s="737">
        <f t="shared" si="76"/>
        <v>0</v>
      </c>
      <c r="BF44" s="738">
        <f t="shared" si="77"/>
        <v>0</v>
      </c>
      <c r="BG44" s="738">
        <f t="shared" si="78"/>
        <v>0</v>
      </c>
      <c r="BH44" s="74"/>
    </row>
    <row r="45" spans="1:60" s="23" customFormat="1">
      <c r="A45" s="50"/>
      <c r="B45" s="70"/>
      <c r="C45" s="71"/>
      <c r="D45" s="69"/>
      <c r="E45" s="733"/>
      <c r="F45" s="734"/>
      <c r="G45" s="735">
        <f t="shared" si="59"/>
        <v>0</v>
      </c>
      <c r="H45" s="736"/>
      <c r="I45" s="737">
        <f t="shared" si="60"/>
        <v>0</v>
      </c>
      <c r="J45" s="738">
        <f t="shared" si="61"/>
        <v>0</v>
      </c>
      <c r="K45" s="738">
        <f t="shared" si="62"/>
        <v>0</v>
      </c>
      <c r="L45" s="74"/>
      <c r="M45" s="27"/>
      <c r="N45" s="70"/>
      <c r="O45" s="71"/>
      <c r="P45" s="69"/>
      <c r="Q45" s="733"/>
      <c r="R45" s="734"/>
      <c r="S45" s="735">
        <f t="shared" si="63"/>
        <v>0</v>
      </c>
      <c r="T45" s="736"/>
      <c r="U45" s="737">
        <f t="shared" si="64"/>
        <v>0</v>
      </c>
      <c r="V45" s="738">
        <f t="shared" si="65"/>
        <v>0</v>
      </c>
      <c r="W45" s="738">
        <f t="shared" si="66"/>
        <v>0</v>
      </c>
      <c r="X45" s="74"/>
      <c r="Y45" s="27"/>
      <c r="Z45" s="70"/>
      <c r="AA45" s="71"/>
      <c r="AB45" s="69"/>
      <c r="AC45" s="733"/>
      <c r="AD45" s="734"/>
      <c r="AE45" s="735">
        <f t="shared" si="67"/>
        <v>0</v>
      </c>
      <c r="AF45" s="736"/>
      <c r="AG45" s="737">
        <f t="shared" si="68"/>
        <v>0</v>
      </c>
      <c r="AH45" s="738">
        <f t="shared" si="69"/>
        <v>0</v>
      </c>
      <c r="AI45" s="738">
        <f t="shared" si="70"/>
        <v>0</v>
      </c>
      <c r="AJ45" s="74"/>
      <c r="AK45" s="27"/>
      <c r="AL45" s="70"/>
      <c r="AM45" s="71"/>
      <c r="AN45" s="69"/>
      <c r="AO45" s="733"/>
      <c r="AP45" s="734"/>
      <c r="AQ45" s="735">
        <f t="shared" si="71"/>
        <v>0</v>
      </c>
      <c r="AR45" s="736"/>
      <c r="AS45" s="737">
        <f t="shared" si="72"/>
        <v>0</v>
      </c>
      <c r="AT45" s="738">
        <f t="shared" si="73"/>
        <v>0</v>
      </c>
      <c r="AU45" s="738">
        <f t="shared" si="74"/>
        <v>0</v>
      </c>
      <c r="AV45" s="74"/>
      <c r="AW45" s="27"/>
      <c r="AX45" s="70"/>
      <c r="AY45" s="71"/>
      <c r="AZ45" s="69"/>
      <c r="BA45" s="733"/>
      <c r="BB45" s="734"/>
      <c r="BC45" s="735">
        <f t="shared" si="75"/>
        <v>0</v>
      </c>
      <c r="BD45" s="736"/>
      <c r="BE45" s="737">
        <f t="shared" si="76"/>
        <v>0</v>
      </c>
      <c r="BF45" s="738">
        <f t="shared" si="77"/>
        <v>0</v>
      </c>
      <c r="BG45" s="738">
        <f t="shared" si="78"/>
        <v>0</v>
      </c>
      <c r="BH45" s="74"/>
    </row>
    <row r="46" spans="1:60" s="23" customFormat="1">
      <c r="A46" s="50"/>
      <c r="B46" s="70"/>
      <c r="C46" s="71"/>
      <c r="D46" s="69"/>
      <c r="E46" s="733"/>
      <c r="F46" s="734"/>
      <c r="G46" s="735">
        <f t="shared" si="59"/>
        <v>0</v>
      </c>
      <c r="H46" s="736"/>
      <c r="I46" s="737">
        <f t="shared" si="60"/>
        <v>0</v>
      </c>
      <c r="J46" s="738">
        <f t="shared" si="61"/>
        <v>0</v>
      </c>
      <c r="K46" s="738">
        <f t="shared" si="62"/>
        <v>0</v>
      </c>
      <c r="L46" s="74"/>
      <c r="M46" s="27"/>
      <c r="N46" s="70"/>
      <c r="O46" s="71"/>
      <c r="P46" s="69"/>
      <c r="Q46" s="733"/>
      <c r="R46" s="734"/>
      <c r="S46" s="735">
        <f t="shared" si="63"/>
        <v>0</v>
      </c>
      <c r="T46" s="736"/>
      <c r="U46" s="737">
        <f t="shared" si="64"/>
        <v>0</v>
      </c>
      <c r="V46" s="738">
        <f t="shared" si="65"/>
        <v>0</v>
      </c>
      <c r="W46" s="738">
        <f t="shared" si="66"/>
        <v>0</v>
      </c>
      <c r="X46" s="74"/>
      <c r="Y46" s="27"/>
      <c r="Z46" s="70"/>
      <c r="AA46" s="71"/>
      <c r="AB46" s="69"/>
      <c r="AC46" s="733"/>
      <c r="AD46" s="734"/>
      <c r="AE46" s="735">
        <f t="shared" si="67"/>
        <v>0</v>
      </c>
      <c r="AF46" s="736"/>
      <c r="AG46" s="737">
        <f t="shared" si="68"/>
        <v>0</v>
      </c>
      <c r="AH46" s="738">
        <f t="shared" si="69"/>
        <v>0</v>
      </c>
      <c r="AI46" s="738">
        <f t="shared" si="70"/>
        <v>0</v>
      </c>
      <c r="AJ46" s="74"/>
      <c r="AK46" s="27"/>
      <c r="AL46" s="70"/>
      <c r="AM46" s="71"/>
      <c r="AN46" s="69"/>
      <c r="AO46" s="733"/>
      <c r="AP46" s="734"/>
      <c r="AQ46" s="735">
        <f t="shared" si="71"/>
        <v>0</v>
      </c>
      <c r="AR46" s="736"/>
      <c r="AS46" s="737">
        <f t="shared" si="72"/>
        <v>0</v>
      </c>
      <c r="AT46" s="738">
        <f t="shared" si="73"/>
        <v>0</v>
      </c>
      <c r="AU46" s="738">
        <f t="shared" si="74"/>
        <v>0</v>
      </c>
      <c r="AV46" s="74"/>
      <c r="AW46" s="27"/>
      <c r="AX46" s="70"/>
      <c r="AY46" s="71"/>
      <c r="AZ46" s="69"/>
      <c r="BA46" s="733"/>
      <c r="BB46" s="734"/>
      <c r="BC46" s="735">
        <f t="shared" si="75"/>
        <v>0</v>
      </c>
      <c r="BD46" s="736"/>
      <c r="BE46" s="737">
        <f t="shared" si="76"/>
        <v>0</v>
      </c>
      <c r="BF46" s="738">
        <f t="shared" si="77"/>
        <v>0</v>
      </c>
      <c r="BG46" s="738">
        <f t="shared" si="78"/>
        <v>0</v>
      </c>
      <c r="BH46" s="74"/>
    </row>
    <row r="47" spans="1:60" s="23" customFormat="1">
      <c r="A47" s="50"/>
      <c r="B47" s="70"/>
      <c r="C47" s="71"/>
      <c r="D47" s="69"/>
      <c r="E47" s="733"/>
      <c r="F47" s="734"/>
      <c r="G47" s="735">
        <f t="shared" si="59"/>
        <v>0</v>
      </c>
      <c r="H47" s="736"/>
      <c r="I47" s="737">
        <f t="shared" si="60"/>
        <v>0</v>
      </c>
      <c r="J47" s="738">
        <f t="shared" si="61"/>
        <v>0</v>
      </c>
      <c r="K47" s="738">
        <f t="shared" si="62"/>
        <v>0</v>
      </c>
      <c r="L47" s="74"/>
      <c r="M47" s="27"/>
      <c r="N47" s="70"/>
      <c r="O47" s="71"/>
      <c r="P47" s="69"/>
      <c r="Q47" s="733"/>
      <c r="R47" s="734"/>
      <c r="S47" s="735">
        <f t="shared" si="63"/>
        <v>0</v>
      </c>
      <c r="T47" s="736"/>
      <c r="U47" s="737">
        <f t="shared" si="64"/>
        <v>0</v>
      </c>
      <c r="V47" s="738">
        <f t="shared" si="65"/>
        <v>0</v>
      </c>
      <c r="W47" s="738">
        <f t="shared" si="66"/>
        <v>0</v>
      </c>
      <c r="X47" s="74"/>
      <c r="Y47" s="27"/>
      <c r="Z47" s="70"/>
      <c r="AA47" s="71"/>
      <c r="AB47" s="69"/>
      <c r="AC47" s="733"/>
      <c r="AD47" s="734"/>
      <c r="AE47" s="735">
        <f t="shared" si="67"/>
        <v>0</v>
      </c>
      <c r="AF47" s="736"/>
      <c r="AG47" s="737">
        <f t="shared" si="68"/>
        <v>0</v>
      </c>
      <c r="AH47" s="738">
        <f t="shared" si="69"/>
        <v>0</v>
      </c>
      <c r="AI47" s="738">
        <f t="shared" si="70"/>
        <v>0</v>
      </c>
      <c r="AJ47" s="74"/>
      <c r="AK47" s="27"/>
      <c r="AL47" s="70"/>
      <c r="AM47" s="71"/>
      <c r="AN47" s="69"/>
      <c r="AO47" s="733"/>
      <c r="AP47" s="734"/>
      <c r="AQ47" s="735">
        <f t="shared" si="71"/>
        <v>0</v>
      </c>
      <c r="AR47" s="736"/>
      <c r="AS47" s="737">
        <f t="shared" si="72"/>
        <v>0</v>
      </c>
      <c r="AT47" s="738">
        <f t="shared" si="73"/>
        <v>0</v>
      </c>
      <c r="AU47" s="738">
        <f t="shared" si="74"/>
        <v>0</v>
      </c>
      <c r="AV47" s="74"/>
      <c r="AW47" s="27"/>
      <c r="AX47" s="70"/>
      <c r="AY47" s="71"/>
      <c r="AZ47" s="69"/>
      <c r="BA47" s="733"/>
      <c r="BB47" s="734"/>
      <c r="BC47" s="735">
        <f t="shared" si="75"/>
        <v>0</v>
      </c>
      <c r="BD47" s="736"/>
      <c r="BE47" s="737">
        <f t="shared" si="76"/>
        <v>0</v>
      </c>
      <c r="BF47" s="738">
        <f t="shared" si="77"/>
        <v>0</v>
      </c>
      <c r="BG47" s="738">
        <f t="shared" si="78"/>
        <v>0</v>
      </c>
      <c r="BH47" s="74"/>
    </row>
    <row r="48" spans="1:60" s="23" customFormat="1">
      <c r="A48" s="50"/>
      <c r="B48" s="70"/>
      <c r="C48" s="71"/>
      <c r="D48" s="69"/>
      <c r="E48" s="733"/>
      <c r="F48" s="734"/>
      <c r="G48" s="735">
        <f t="shared" si="59"/>
        <v>0</v>
      </c>
      <c r="H48" s="736"/>
      <c r="I48" s="737">
        <f t="shared" si="60"/>
        <v>0</v>
      </c>
      <c r="J48" s="738">
        <f t="shared" si="61"/>
        <v>0</v>
      </c>
      <c r="K48" s="738">
        <f t="shared" si="62"/>
        <v>0</v>
      </c>
      <c r="L48" s="74"/>
      <c r="M48" s="27"/>
      <c r="N48" s="70"/>
      <c r="O48" s="71"/>
      <c r="P48" s="69"/>
      <c r="Q48" s="733"/>
      <c r="R48" s="734"/>
      <c r="S48" s="735">
        <f t="shared" si="63"/>
        <v>0</v>
      </c>
      <c r="T48" s="736"/>
      <c r="U48" s="737">
        <f t="shared" si="64"/>
        <v>0</v>
      </c>
      <c r="V48" s="738">
        <f t="shared" si="65"/>
        <v>0</v>
      </c>
      <c r="W48" s="738">
        <f t="shared" si="66"/>
        <v>0</v>
      </c>
      <c r="X48" s="74"/>
      <c r="Y48" s="27"/>
      <c r="Z48" s="70"/>
      <c r="AA48" s="71"/>
      <c r="AB48" s="69"/>
      <c r="AC48" s="733"/>
      <c r="AD48" s="734"/>
      <c r="AE48" s="735">
        <f t="shared" si="67"/>
        <v>0</v>
      </c>
      <c r="AF48" s="736"/>
      <c r="AG48" s="737">
        <f t="shared" si="68"/>
        <v>0</v>
      </c>
      <c r="AH48" s="738">
        <f t="shared" si="69"/>
        <v>0</v>
      </c>
      <c r="AI48" s="738">
        <f t="shared" si="70"/>
        <v>0</v>
      </c>
      <c r="AJ48" s="74"/>
      <c r="AK48" s="27"/>
      <c r="AL48" s="70"/>
      <c r="AM48" s="71"/>
      <c r="AN48" s="69"/>
      <c r="AO48" s="733"/>
      <c r="AP48" s="734"/>
      <c r="AQ48" s="735">
        <f t="shared" si="71"/>
        <v>0</v>
      </c>
      <c r="AR48" s="736"/>
      <c r="AS48" s="737">
        <f t="shared" si="72"/>
        <v>0</v>
      </c>
      <c r="AT48" s="738">
        <f t="shared" si="73"/>
        <v>0</v>
      </c>
      <c r="AU48" s="738">
        <f t="shared" si="74"/>
        <v>0</v>
      </c>
      <c r="AV48" s="74"/>
      <c r="AW48" s="27"/>
      <c r="AX48" s="70"/>
      <c r="AY48" s="71"/>
      <c r="AZ48" s="69"/>
      <c r="BA48" s="733"/>
      <c r="BB48" s="734"/>
      <c r="BC48" s="735">
        <f t="shared" si="75"/>
        <v>0</v>
      </c>
      <c r="BD48" s="736"/>
      <c r="BE48" s="737">
        <f t="shared" si="76"/>
        <v>0</v>
      </c>
      <c r="BF48" s="738">
        <f t="shared" si="77"/>
        <v>0</v>
      </c>
      <c r="BG48" s="738">
        <f t="shared" si="78"/>
        <v>0</v>
      </c>
      <c r="BH48" s="74"/>
    </row>
    <row r="49" spans="1:60" s="23" customFormat="1">
      <c r="A49" s="50"/>
      <c r="B49" s="70"/>
      <c r="C49" s="71"/>
      <c r="D49" s="69"/>
      <c r="E49" s="733"/>
      <c r="F49" s="734"/>
      <c r="G49" s="735">
        <f t="shared" si="59"/>
        <v>0</v>
      </c>
      <c r="H49" s="736"/>
      <c r="I49" s="737">
        <f t="shared" si="60"/>
        <v>0</v>
      </c>
      <c r="J49" s="738">
        <f t="shared" si="61"/>
        <v>0</v>
      </c>
      <c r="K49" s="738">
        <f t="shared" si="62"/>
        <v>0</v>
      </c>
      <c r="L49" s="74"/>
      <c r="M49" s="27"/>
      <c r="N49" s="70"/>
      <c r="O49" s="71"/>
      <c r="P49" s="69"/>
      <c r="Q49" s="733"/>
      <c r="R49" s="734"/>
      <c r="S49" s="735">
        <f t="shared" si="63"/>
        <v>0</v>
      </c>
      <c r="T49" s="736"/>
      <c r="U49" s="737">
        <f t="shared" si="64"/>
        <v>0</v>
      </c>
      <c r="V49" s="738">
        <f t="shared" si="65"/>
        <v>0</v>
      </c>
      <c r="W49" s="738">
        <f t="shared" si="66"/>
        <v>0</v>
      </c>
      <c r="X49" s="74"/>
      <c r="Y49" s="27"/>
      <c r="Z49" s="70"/>
      <c r="AA49" s="71"/>
      <c r="AB49" s="69"/>
      <c r="AC49" s="733"/>
      <c r="AD49" s="734"/>
      <c r="AE49" s="735">
        <f t="shared" si="67"/>
        <v>0</v>
      </c>
      <c r="AF49" s="736"/>
      <c r="AG49" s="737">
        <f t="shared" si="68"/>
        <v>0</v>
      </c>
      <c r="AH49" s="738">
        <f t="shared" si="69"/>
        <v>0</v>
      </c>
      <c r="AI49" s="738">
        <f t="shared" si="70"/>
        <v>0</v>
      </c>
      <c r="AJ49" s="74"/>
      <c r="AK49" s="27"/>
      <c r="AL49" s="70"/>
      <c r="AM49" s="71"/>
      <c r="AN49" s="69"/>
      <c r="AO49" s="733"/>
      <c r="AP49" s="734"/>
      <c r="AQ49" s="735">
        <f t="shared" si="71"/>
        <v>0</v>
      </c>
      <c r="AR49" s="736"/>
      <c r="AS49" s="737">
        <f t="shared" si="72"/>
        <v>0</v>
      </c>
      <c r="AT49" s="738">
        <f t="shared" si="73"/>
        <v>0</v>
      </c>
      <c r="AU49" s="738">
        <f t="shared" si="74"/>
        <v>0</v>
      </c>
      <c r="AV49" s="74"/>
      <c r="AW49" s="27"/>
      <c r="AX49" s="70"/>
      <c r="AY49" s="71"/>
      <c r="AZ49" s="69"/>
      <c r="BA49" s="733"/>
      <c r="BB49" s="734"/>
      <c r="BC49" s="735">
        <f t="shared" si="75"/>
        <v>0</v>
      </c>
      <c r="BD49" s="736"/>
      <c r="BE49" s="737">
        <f t="shared" si="76"/>
        <v>0</v>
      </c>
      <c r="BF49" s="738">
        <f t="shared" si="77"/>
        <v>0</v>
      </c>
      <c r="BG49" s="738">
        <f t="shared" si="78"/>
        <v>0</v>
      </c>
      <c r="BH49" s="74"/>
    </row>
    <row r="50" spans="1:60" s="23" customFormat="1">
      <c r="A50" s="50"/>
      <c r="B50" s="70"/>
      <c r="C50" s="71"/>
      <c r="D50" s="69"/>
      <c r="E50" s="733"/>
      <c r="F50" s="734"/>
      <c r="G50" s="735">
        <f t="shared" si="59"/>
        <v>0</v>
      </c>
      <c r="H50" s="736"/>
      <c r="I50" s="737">
        <f t="shared" si="60"/>
        <v>0</v>
      </c>
      <c r="J50" s="738">
        <f t="shared" si="61"/>
        <v>0</v>
      </c>
      <c r="K50" s="738">
        <f t="shared" si="62"/>
        <v>0</v>
      </c>
      <c r="L50" s="74"/>
      <c r="M50" s="27"/>
      <c r="N50" s="70"/>
      <c r="O50" s="71"/>
      <c r="P50" s="69"/>
      <c r="Q50" s="733"/>
      <c r="R50" s="734"/>
      <c r="S50" s="735">
        <f t="shared" si="63"/>
        <v>0</v>
      </c>
      <c r="T50" s="736"/>
      <c r="U50" s="737">
        <f t="shared" si="64"/>
        <v>0</v>
      </c>
      <c r="V50" s="738">
        <f t="shared" si="65"/>
        <v>0</v>
      </c>
      <c r="W50" s="738">
        <f t="shared" si="66"/>
        <v>0</v>
      </c>
      <c r="X50" s="74"/>
      <c r="Y50" s="27"/>
      <c r="Z50" s="70"/>
      <c r="AA50" s="71"/>
      <c r="AB50" s="69"/>
      <c r="AC50" s="733"/>
      <c r="AD50" s="734"/>
      <c r="AE50" s="735">
        <f t="shared" si="67"/>
        <v>0</v>
      </c>
      <c r="AF50" s="736"/>
      <c r="AG50" s="737">
        <f t="shared" si="68"/>
        <v>0</v>
      </c>
      <c r="AH50" s="738">
        <f t="shared" si="69"/>
        <v>0</v>
      </c>
      <c r="AI50" s="738">
        <f t="shared" si="70"/>
        <v>0</v>
      </c>
      <c r="AJ50" s="74"/>
      <c r="AK50" s="27"/>
      <c r="AL50" s="70"/>
      <c r="AM50" s="71"/>
      <c r="AN50" s="69"/>
      <c r="AO50" s="733"/>
      <c r="AP50" s="734"/>
      <c r="AQ50" s="735">
        <f t="shared" si="71"/>
        <v>0</v>
      </c>
      <c r="AR50" s="736"/>
      <c r="AS50" s="737">
        <f t="shared" si="72"/>
        <v>0</v>
      </c>
      <c r="AT50" s="738">
        <f t="shared" si="73"/>
        <v>0</v>
      </c>
      <c r="AU50" s="738">
        <f t="shared" si="74"/>
        <v>0</v>
      </c>
      <c r="AV50" s="74"/>
      <c r="AW50" s="27"/>
      <c r="AX50" s="70"/>
      <c r="AY50" s="71"/>
      <c r="AZ50" s="69"/>
      <c r="BA50" s="733"/>
      <c r="BB50" s="734"/>
      <c r="BC50" s="735">
        <f t="shared" si="75"/>
        <v>0</v>
      </c>
      <c r="BD50" s="736"/>
      <c r="BE50" s="737">
        <f t="shared" si="76"/>
        <v>0</v>
      </c>
      <c r="BF50" s="738">
        <f t="shared" si="77"/>
        <v>0</v>
      </c>
      <c r="BG50" s="738">
        <f t="shared" si="78"/>
        <v>0</v>
      </c>
      <c r="BH50" s="74"/>
    </row>
    <row r="51" spans="1:60" s="23" customFormat="1" ht="24.75" thickBot="1">
      <c r="A51" s="50"/>
      <c r="B51" s="72"/>
      <c r="C51" s="212"/>
      <c r="D51" s="73"/>
      <c r="E51" s="733"/>
      <c r="F51" s="734"/>
      <c r="G51" s="735">
        <f t="shared" si="59"/>
        <v>0</v>
      </c>
      <c r="H51" s="736"/>
      <c r="I51" s="737">
        <f t="shared" si="60"/>
        <v>0</v>
      </c>
      <c r="J51" s="738">
        <f t="shared" si="61"/>
        <v>0</v>
      </c>
      <c r="K51" s="738">
        <f t="shared" si="62"/>
        <v>0</v>
      </c>
      <c r="L51" s="75"/>
      <c r="M51" s="27"/>
      <c r="N51" s="72"/>
      <c r="O51" s="212"/>
      <c r="P51" s="73"/>
      <c r="Q51" s="733"/>
      <c r="R51" s="734"/>
      <c r="S51" s="735">
        <f t="shared" si="63"/>
        <v>0</v>
      </c>
      <c r="T51" s="736"/>
      <c r="U51" s="737">
        <f t="shared" si="64"/>
        <v>0</v>
      </c>
      <c r="V51" s="738">
        <f t="shared" si="65"/>
        <v>0</v>
      </c>
      <c r="W51" s="738">
        <f t="shared" si="66"/>
        <v>0</v>
      </c>
      <c r="X51" s="75"/>
      <c r="Y51" s="27"/>
      <c r="Z51" s="72"/>
      <c r="AA51" s="212"/>
      <c r="AB51" s="73"/>
      <c r="AC51" s="733"/>
      <c r="AD51" s="734"/>
      <c r="AE51" s="735">
        <f t="shared" si="67"/>
        <v>0</v>
      </c>
      <c r="AF51" s="736"/>
      <c r="AG51" s="737">
        <f t="shared" si="68"/>
        <v>0</v>
      </c>
      <c r="AH51" s="738">
        <f t="shared" si="69"/>
        <v>0</v>
      </c>
      <c r="AI51" s="738">
        <f t="shared" si="70"/>
        <v>0</v>
      </c>
      <c r="AJ51" s="75"/>
      <c r="AK51" s="27"/>
      <c r="AL51" s="72"/>
      <c r="AM51" s="212"/>
      <c r="AN51" s="73"/>
      <c r="AO51" s="733"/>
      <c r="AP51" s="734"/>
      <c r="AQ51" s="735">
        <f t="shared" si="71"/>
        <v>0</v>
      </c>
      <c r="AR51" s="736"/>
      <c r="AS51" s="737">
        <f t="shared" si="72"/>
        <v>0</v>
      </c>
      <c r="AT51" s="738">
        <f t="shared" si="73"/>
        <v>0</v>
      </c>
      <c r="AU51" s="738">
        <f t="shared" si="74"/>
        <v>0</v>
      </c>
      <c r="AV51" s="75"/>
      <c r="AW51" s="27"/>
      <c r="AX51" s="72"/>
      <c r="AY51" s="212"/>
      <c r="AZ51" s="73"/>
      <c r="BA51" s="733"/>
      <c r="BB51" s="734"/>
      <c r="BC51" s="735">
        <f t="shared" si="75"/>
        <v>0</v>
      </c>
      <c r="BD51" s="736"/>
      <c r="BE51" s="737">
        <f t="shared" si="76"/>
        <v>0</v>
      </c>
      <c r="BF51" s="738">
        <f t="shared" si="77"/>
        <v>0</v>
      </c>
      <c r="BG51" s="738">
        <f t="shared" si="78"/>
        <v>0</v>
      </c>
      <c r="BH51" s="75"/>
    </row>
    <row r="52" spans="1:60" s="23" customFormat="1" ht="25.5" thickTop="1" thickBot="1">
      <c r="A52" s="50"/>
      <c r="B52" s="1521" t="s">
        <v>385</v>
      </c>
      <c r="C52" s="1522"/>
      <c r="D52" s="1522"/>
      <c r="E52" s="1523"/>
      <c r="F52" s="739"/>
      <c r="G52" s="739">
        <f>SUM(G42:G51)</f>
        <v>0</v>
      </c>
      <c r="H52" s="740"/>
      <c r="I52" s="740">
        <f>SUM(I42:I51)</f>
        <v>0</v>
      </c>
      <c r="J52" s="741"/>
      <c r="K52" s="741">
        <f>SUM(K42:K51)</f>
        <v>0</v>
      </c>
      <c r="L52" s="64"/>
      <c r="M52" s="27"/>
      <c r="N52" s="1521" t="s">
        <v>385</v>
      </c>
      <c r="O52" s="1522"/>
      <c r="P52" s="1522"/>
      <c r="Q52" s="1523"/>
      <c r="R52" s="739"/>
      <c r="S52" s="739">
        <f>SUM(S42:S51)</f>
        <v>0</v>
      </c>
      <c r="T52" s="740"/>
      <c r="U52" s="740">
        <f>SUM(U42:U51)</f>
        <v>0</v>
      </c>
      <c r="V52" s="741"/>
      <c r="W52" s="741">
        <f>SUM(W42:W51)</f>
        <v>0</v>
      </c>
      <c r="X52" s="64"/>
      <c r="Y52" s="27"/>
      <c r="Z52" s="1521" t="s">
        <v>385</v>
      </c>
      <c r="AA52" s="1522"/>
      <c r="AB52" s="1522"/>
      <c r="AC52" s="1523"/>
      <c r="AD52" s="739"/>
      <c r="AE52" s="739">
        <f>SUM(AE42:AE51)</f>
        <v>0</v>
      </c>
      <c r="AF52" s="740"/>
      <c r="AG52" s="740">
        <f>SUM(AG42:AG51)</f>
        <v>0</v>
      </c>
      <c r="AH52" s="741"/>
      <c r="AI52" s="741">
        <f>SUM(AI42:AI51)</f>
        <v>0</v>
      </c>
      <c r="AJ52" s="64"/>
      <c r="AK52" s="27"/>
      <c r="AL52" s="1521" t="s">
        <v>385</v>
      </c>
      <c r="AM52" s="1522"/>
      <c r="AN52" s="1522"/>
      <c r="AO52" s="1523"/>
      <c r="AP52" s="739"/>
      <c r="AQ52" s="739">
        <f>SUM(AQ42:AQ51)</f>
        <v>0</v>
      </c>
      <c r="AR52" s="740"/>
      <c r="AS52" s="740">
        <f>SUM(AS42:AS51)</f>
        <v>0</v>
      </c>
      <c r="AT52" s="741"/>
      <c r="AU52" s="741">
        <f>SUM(AU42:AU51)</f>
        <v>0</v>
      </c>
      <c r="AV52" s="64"/>
      <c r="AW52" s="27"/>
      <c r="AX52" s="1521" t="s">
        <v>385</v>
      </c>
      <c r="AY52" s="1522"/>
      <c r="AZ52" s="1522"/>
      <c r="BA52" s="1523"/>
      <c r="BB52" s="739"/>
      <c r="BC52" s="739">
        <f>SUM(BC42:BC51)</f>
        <v>0</v>
      </c>
      <c r="BD52" s="740"/>
      <c r="BE52" s="740">
        <f>SUM(BE42:BE51)</f>
        <v>0</v>
      </c>
      <c r="BF52" s="741"/>
      <c r="BG52" s="741">
        <f>SUM(BG42:BG51)</f>
        <v>0</v>
      </c>
      <c r="BH52" s="64"/>
    </row>
    <row r="53" spans="1:60" s="23" customFormat="1">
      <c r="A53" s="50"/>
      <c r="B53" s="70"/>
      <c r="C53" s="71"/>
      <c r="D53" s="69"/>
      <c r="E53" s="733"/>
      <c r="F53" s="734"/>
      <c r="G53" s="735">
        <f t="shared" ref="G53:G62" si="79">INT(E53*F53)</f>
        <v>0</v>
      </c>
      <c r="H53" s="736"/>
      <c r="I53" s="737">
        <f t="shared" ref="I53:I62" si="80">INT(E53*H53)</f>
        <v>0</v>
      </c>
      <c r="J53" s="738">
        <f t="shared" ref="J53:J62" si="81">F53-H53</f>
        <v>0</v>
      </c>
      <c r="K53" s="738">
        <f t="shared" ref="K53:K62" si="82">G53-I53</f>
        <v>0</v>
      </c>
      <c r="L53" s="74"/>
      <c r="M53" s="27"/>
      <c r="N53" s="70"/>
      <c r="O53" s="71"/>
      <c r="P53" s="69"/>
      <c r="Q53" s="733"/>
      <c r="R53" s="734"/>
      <c r="S53" s="735">
        <f t="shared" ref="S53:S62" si="83">INT(Q53*R53)</f>
        <v>0</v>
      </c>
      <c r="T53" s="736"/>
      <c r="U53" s="737">
        <f t="shared" ref="U53:U62" si="84">INT(Q53*T53)</f>
        <v>0</v>
      </c>
      <c r="V53" s="738">
        <f t="shared" ref="V53:V62" si="85">R53-T53</f>
        <v>0</v>
      </c>
      <c r="W53" s="738">
        <f t="shared" ref="W53:W62" si="86">S53-U53</f>
        <v>0</v>
      </c>
      <c r="X53" s="74"/>
      <c r="Y53" s="27"/>
      <c r="Z53" s="70"/>
      <c r="AA53" s="71"/>
      <c r="AB53" s="69"/>
      <c r="AC53" s="733"/>
      <c r="AD53" s="734"/>
      <c r="AE53" s="735">
        <f t="shared" ref="AE53:AE62" si="87">INT(AC53*AD53)</f>
        <v>0</v>
      </c>
      <c r="AF53" s="736"/>
      <c r="AG53" s="737">
        <f t="shared" ref="AG53:AG62" si="88">INT(AC53*AF53)</f>
        <v>0</v>
      </c>
      <c r="AH53" s="738">
        <f t="shared" ref="AH53:AH62" si="89">AD53-AF53</f>
        <v>0</v>
      </c>
      <c r="AI53" s="738">
        <f t="shared" ref="AI53:AI62" si="90">AE53-AG53</f>
        <v>0</v>
      </c>
      <c r="AJ53" s="74"/>
      <c r="AK53" s="27"/>
      <c r="AL53" s="70"/>
      <c r="AM53" s="71"/>
      <c r="AN53" s="69"/>
      <c r="AO53" s="733"/>
      <c r="AP53" s="734"/>
      <c r="AQ53" s="735">
        <f t="shared" ref="AQ53:AQ62" si="91">INT(AO53*AP53)</f>
        <v>0</v>
      </c>
      <c r="AR53" s="736"/>
      <c r="AS53" s="737">
        <f t="shared" ref="AS53:AS62" si="92">INT(AO53*AR53)</f>
        <v>0</v>
      </c>
      <c r="AT53" s="738">
        <f t="shared" ref="AT53:AT62" si="93">AP53-AR53</f>
        <v>0</v>
      </c>
      <c r="AU53" s="738">
        <f t="shared" ref="AU53:AU62" si="94">AQ53-AS53</f>
        <v>0</v>
      </c>
      <c r="AV53" s="74"/>
      <c r="AW53" s="27"/>
      <c r="AX53" s="70"/>
      <c r="AY53" s="71"/>
      <c r="AZ53" s="69"/>
      <c r="BA53" s="733"/>
      <c r="BB53" s="734"/>
      <c r="BC53" s="735">
        <f t="shared" ref="BC53:BC62" si="95">INT(BA53*BB53)</f>
        <v>0</v>
      </c>
      <c r="BD53" s="736"/>
      <c r="BE53" s="737">
        <f t="shared" ref="BE53:BE62" si="96">INT(BA53*BD53)</f>
        <v>0</v>
      </c>
      <c r="BF53" s="738">
        <f t="shared" ref="BF53:BF62" si="97">BB53-BD53</f>
        <v>0</v>
      </c>
      <c r="BG53" s="738">
        <f t="shared" ref="BG53:BG62" si="98">BC53-BE53</f>
        <v>0</v>
      </c>
      <c r="BH53" s="74"/>
    </row>
    <row r="54" spans="1:60" s="23" customFormat="1">
      <c r="A54" s="50"/>
      <c r="B54" s="70"/>
      <c r="C54" s="71"/>
      <c r="D54" s="69"/>
      <c r="E54" s="733"/>
      <c r="F54" s="734"/>
      <c r="G54" s="735">
        <f t="shared" si="79"/>
        <v>0</v>
      </c>
      <c r="H54" s="736"/>
      <c r="I54" s="737">
        <f t="shared" si="80"/>
        <v>0</v>
      </c>
      <c r="J54" s="738">
        <f t="shared" si="81"/>
        <v>0</v>
      </c>
      <c r="K54" s="738">
        <f t="shared" si="82"/>
        <v>0</v>
      </c>
      <c r="L54" s="74"/>
      <c r="M54" s="27"/>
      <c r="N54" s="70"/>
      <c r="O54" s="71"/>
      <c r="P54" s="69"/>
      <c r="Q54" s="733"/>
      <c r="R54" s="734"/>
      <c r="S54" s="735">
        <f t="shared" si="83"/>
        <v>0</v>
      </c>
      <c r="T54" s="736"/>
      <c r="U54" s="737">
        <f t="shared" si="84"/>
        <v>0</v>
      </c>
      <c r="V54" s="738">
        <f t="shared" si="85"/>
        <v>0</v>
      </c>
      <c r="W54" s="738">
        <f t="shared" si="86"/>
        <v>0</v>
      </c>
      <c r="X54" s="74"/>
      <c r="Y54" s="27"/>
      <c r="Z54" s="70"/>
      <c r="AA54" s="71"/>
      <c r="AB54" s="69"/>
      <c r="AC54" s="733"/>
      <c r="AD54" s="734"/>
      <c r="AE54" s="735">
        <f t="shared" si="87"/>
        <v>0</v>
      </c>
      <c r="AF54" s="736"/>
      <c r="AG54" s="737">
        <f t="shared" si="88"/>
        <v>0</v>
      </c>
      <c r="AH54" s="738">
        <f t="shared" si="89"/>
        <v>0</v>
      </c>
      <c r="AI54" s="738">
        <f t="shared" si="90"/>
        <v>0</v>
      </c>
      <c r="AJ54" s="74"/>
      <c r="AK54" s="27"/>
      <c r="AL54" s="70"/>
      <c r="AM54" s="71"/>
      <c r="AN54" s="69"/>
      <c r="AO54" s="733"/>
      <c r="AP54" s="734"/>
      <c r="AQ54" s="735">
        <f t="shared" si="91"/>
        <v>0</v>
      </c>
      <c r="AR54" s="736"/>
      <c r="AS54" s="737">
        <f t="shared" si="92"/>
        <v>0</v>
      </c>
      <c r="AT54" s="738">
        <f t="shared" si="93"/>
        <v>0</v>
      </c>
      <c r="AU54" s="738">
        <f t="shared" si="94"/>
        <v>0</v>
      </c>
      <c r="AV54" s="74"/>
      <c r="AW54" s="27"/>
      <c r="AX54" s="70"/>
      <c r="AY54" s="71"/>
      <c r="AZ54" s="69"/>
      <c r="BA54" s="733"/>
      <c r="BB54" s="734"/>
      <c r="BC54" s="735">
        <f t="shared" si="95"/>
        <v>0</v>
      </c>
      <c r="BD54" s="736"/>
      <c r="BE54" s="737">
        <f t="shared" si="96"/>
        <v>0</v>
      </c>
      <c r="BF54" s="738">
        <f t="shared" si="97"/>
        <v>0</v>
      </c>
      <c r="BG54" s="738">
        <f t="shared" si="98"/>
        <v>0</v>
      </c>
      <c r="BH54" s="74"/>
    </row>
    <row r="55" spans="1:60" s="23" customFormat="1">
      <c r="A55" s="50"/>
      <c r="B55" s="70"/>
      <c r="C55" s="71"/>
      <c r="D55" s="69"/>
      <c r="E55" s="733"/>
      <c r="F55" s="734"/>
      <c r="G55" s="735">
        <f t="shared" si="79"/>
        <v>0</v>
      </c>
      <c r="H55" s="736"/>
      <c r="I55" s="737">
        <f t="shared" si="80"/>
        <v>0</v>
      </c>
      <c r="J55" s="738">
        <f t="shared" si="81"/>
        <v>0</v>
      </c>
      <c r="K55" s="738">
        <f t="shared" si="82"/>
        <v>0</v>
      </c>
      <c r="L55" s="74"/>
      <c r="M55" s="27"/>
      <c r="N55" s="70"/>
      <c r="O55" s="71"/>
      <c r="P55" s="69"/>
      <c r="Q55" s="733"/>
      <c r="R55" s="734"/>
      <c r="S55" s="735">
        <f t="shared" si="83"/>
        <v>0</v>
      </c>
      <c r="T55" s="736"/>
      <c r="U55" s="737">
        <f t="shared" si="84"/>
        <v>0</v>
      </c>
      <c r="V55" s="738">
        <f t="shared" si="85"/>
        <v>0</v>
      </c>
      <c r="W55" s="738">
        <f t="shared" si="86"/>
        <v>0</v>
      </c>
      <c r="X55" s="74"/>
      <c r="Y55" s="27"/>
      <c r="Z55" s="70"/>
      <c r="AA55" s="71"/>
      <c r="AB55" s="69"/>
      <c r="AC55" s="733"/>
      <c r="AD55" s="734"/>
      <c r="AE55" s="735">
        <f t="shared" si="87"/>
        <v>0</v>
      </c>
      <c r="AF55" s="736"/>
      <c r="AG55" s="737">
        <f t="shared" si="88"/>
        <v>0</v>
      </c>
      <c r="AH55" s="738">
        <f t="shared" si="89"/>
        <v>0</v>
      </c>
      <c r="AI55" s="738">
        <f t="shared" si="90"/>
        <v>0</v>
      </c>
      <c r="AJ55" s="74"/>
      <c r="AK55" s="27"/>
      <c r="AL55" s="70"/>
      <c r="AM55" s="71"/>
      <c r="AN55" s="69"/>
      <c r="AO55" s="733"/>
      <c r="AP55" s="734"/>
      <c r="AQ55" s="735">
        <f t="shared" si="91"/>
        <v>0</v>
      </c>
      <c r="AR55" s="736"/>
      <c r="AS55" s="737">
        <f t="shared" si="92"/>
        <v>0</v>
      </c>
      <c r="AT55" s="738">
        <f t="shared" si="93"/>
        <v>0</v>
      </c>
      <c r="AU55" s="738">
        <f t="shared" si="94"/>
        <v>0</v>
      </c>
      <c r="AV55" s="74"/>
      <c r="AW55" s="27"/>
      <c r="AX55" s="70"/>
      <c r="AY55" s="71"/>
      <c r="AZ55" s="69"/>
      <c r="BA55" s="733"/>
      <c r="BB55" s="734"/>
      <c r="BC55" s="735">
        <f t="shared" si="95"/>
        <v>0</v>
      </c>
      <c r="BD55" s="736"/>
      <c r="BE55" s="737">
        <f t="shared" si="96"/>
        <v>0</v>
      </c>
      <c r="BF55" s="738">
        <f t="shared" si="97"/>
        <v>0</v>
      </c>
      <c r="BG55" s="738">
        <f t="shared" si="98"/>
        <v>0</v>
      </c>
      <c r="BH55" s="74"/>
    </row>
    <row r="56" spans="1:60" s="23" customFormat="1">
      <c r="A56" s="50"/>
      <c r="B56" s="70"/>
      <c r="C56" s="71"/>
      <c r="D56" s="69"/>
      <c r="E56" s="733"/>
      <c r="F56" s="734"/>
      <c r="G56" s="735">
        <f t="shared" si="79"/>
        <v>0</v>
      </c>
      <c r="H56" s="736"/>
      <c r="I56" s="737">
        <f t="shared" si="80"/>
        <v>0</v>
      </c>
      <c r="J56" s="738">
        <f t="shared" si="81"/>
        <v>0</v>
      </c>
      <c r="K56" s="738">
        <f t="shared" si="82"/>
        <v>0</v>
      </c>
      <c r="L56" s="74"/>
      <c r="M56" s="27"/>
      <c r="N56" s="70"/>
      <c r="O56" s="71"/>
      <c r="P56" s="69"/>
      <c r="Q56" s="733"/>
      <c r="R56" s="734"/>
      <c r="S56" s="735">
        <f t="shared" si="83"/>
        <v>0</v>
      </c>
      <c r="T56" s="736"/>
      <c r="U56" s="737">
        <f t="shared" si="84"/>
        <v>0</v>
      </c>
      <c r="V56" s="738">
        <f t="shared" si="85"/>
        <v>0</v>
      </c>
      <c r="W56" s="738">
        <f t="shared" si="86"/>
        <v>0</v>
      </c>
      <c r="X56" s="74"/>
      <c r="Y56" s="27"/>
      <c r="Z56" s="70"/>
      <c r="AA56" s="71"/>
      <c r="AB56" s="69"/>
      <c r="AC56" s="733"/>
      <c r="AD56" s="734"/>
      <c r="AE56" s="735">
        <f t="shared" si="87"/>
        <v>0</v>
      </c>
      <c r="AF56" s="736"/>
      <c r="AG56" s="737">
        <f t="shared" si="88"/>
        <v>0</v>
      </c>
      <c r="AH56" s="738">
        <f t="shared" si="89"/>
        <v>0</v>
      </c>
      <c r="AI56" s="738">
        <f t="shared" si="90"/>
        <v>0</v>
      </c>
      <c r="AJ56" s="74"/>
      <c r="AK56" s="27"/>
      <c r="AL56" s="70"/>
      <c r="AM56" s="71"/>
      <c r="AN56" s="69"/>
      <c r="AO56" s="733"/>
      <c r="AP56" s="734"/>
      <c r="AQ56" s="735">
        <f t="shared" si="91"/>
        <v>0</v>
      </c>
      <c r="AR56" s="736"/>
      <c r="AS56" s="737">
        <f t="shared" si="92"/>
        <v>0</v>
      </c>
      <c r="AT56" s="738">
        <f t="shared" si="93"/>
        <v>0</v>
      </c>
      <c r="AU56" s="738">
        <f t="shared" si="94"/>
        <v>0</v>
      </c>
      <c r="AV56" s="74"/>
      <c r="AW56" s="27"/>
      <c r="AX56" s="70"/>
      <c r="AY56" s="71"/>
      <c r="AZ56" s="69"/>
      <c r="BA56" s="733"/>
      <c r="BB56" s="734"/>
      <c r="BC56" s="735">
        <f t="shared" si="95"/>
        <v>0</v>
      </c>
      <c r="BD56" s="736"/>
      <c r="BE56" s="737">
        <f t="shared" si="96"/>
        <v>0</v>
      </c>
      <c r="BF56" s="738">
        <f t="shared" si="97"/>
        <v>0</v>
      </c>
      <c r="BG56" s="738">
        <f t="shared" si="98"/>
        <v>0</v>
      </c>
      <c r="BH56" s="74"/>
    </row>
    <row r="57" spans="1:60" s="23" customFormat="1">
      <c r="A57" s="50"/>
      <c r="B57" s="70"/>
      <c r="C57" s="71"/>
      <c r="D57" s="69"/>
      <c r="E57" s="733"/>
      <c r="F57" s="734"/>
      <c r="G57" s="735">
        <f t="shared" si="79"/>
        <v>0</v>
      </c>
      <c r="H57" s="736"/>
      <c r="I57" s="737">
        <f t="shared" si="80"/>
        <v>0</v>
      </c>
      <c r="J57" s="738">
        <f t="shared" si="81"/>
        <v>0</v>
      </c>
      <c r="K57" s="738">
        <f t="shared" si="82"/>
        <v>0</v>
      </c>
      <c r="L57" s="74"/>
      <c r="M57" s="27"/>
      <c r="N57" s="70"/>
      <c r="O57" s="71"/>
      <c r="P57" s="69"/>
      <c r="Q57" s="733"/>
      <c r="R57" s="734"/>
      <c r="S57" s="735">
        <f t="shared" si="83"/>
        <v>0</v>
      </c>
      <c r="T57" s="736"/>
      <c r="U57" s="737">
        <f t="shared" si="84"/>
        <v>0</v>
      </c>
      <c r="V57" s="738">
        <f t="shared" si="85"/>
        <v>0</v>
      </c>
      <c r="W57" s="738">
        <f t="shared" si="86"/>
        <v>0</v>
      </c>
      <c r="X57" s="74"/>
      <c r="Y57" s="27"/>
      <c r="Z57" s="70"/>
      <c r="AA57" s="71"/>
      <c r="AB57" s="69"/>
      <c r="AC57" s="733"/>
      <c r="AD57" s="734"/>
      <c r="AE57" s="735">
        <f t="shared" si="87"/>
        <v>0</v>
      </c>
      <c r="AF57" s="736"/>
      <c r="AG57" s="737">
        <f t="shared" si="88"/>
        <v>0</v>
      </c>
      <c r="AH57" s="738">
        <f t="shared" si="89"/>
        <v>0</v>
      </c>
      <c r="AI57" s="738">
        <f t="shared" si="90"/>
        <v>0</v>
      </c>
      <c r="AJ57" s="74"/>
      <c r="AK57" s="27"/>
      <c r="AL57" s="70"/>
      <c r="AM57" s="71"/>
      <c r="AN57" s="69"/>
      <c r="AO57" s="733"/>
      <c r="AP57" s="734"/>
      <c r="AQ57" s="735">
        <f t="shared" si="91"/>
        <v>0</v>
      </c>
      <c r="AR57" s="736"/>
      <c r="AS57" s="737">
        <f t="shared" si="92"/>
        <v>0</v>
      </c>
      <c r="AT57" s="738">
        <f t="shared" si="93"/>
        <v>0</v>
      </c>
      <c r="AU57" s="738">
        <f t="shared" si="94"/>
        <v>0</v>
      </c>
      <c r="AV57" s="74"/>
      <c r="AW57" s="27"/>
      <c r="AX57" s="70"/>
      <c r="AY57" s="71"/>
      <c r="AZ57" s="69"/>
      <c r="BA57" s="733"/>
      <c r="BB57" s="734"/>
      <c r="BC57" s="735">
        <f t="shared" si="95"/>
        <v>0</v>
      </c>
      <c r="BD57" s="736"/>
      <c r="BE57" s="737">
        <f t="shared" si="96"/>
        <v>0</v>
      </c>
      <c r="BF57" s="738">
        <f t="shared" si="97"/>
        <v>0</v>
      </c>
      <c r="BG57" s="738">
        <f t="shared" si="98"/>
        <v>0</v>
      </c>
      <c r="BH57" s="74"/>
    </row>
    <row r="58" spans="1:60" s="23" customFormat="1">
      <c r="A58" s="50"/>
      <c r="B58" s="70"/>
      <c r="C58" s="71"/>
      <c r="D58" s="69"/>
      <c r="E58" s="733"/>
      <c r="F58" s="734"/>
      <c r="G58" s="735">
        <f t="shared" si="79"/>
        <v>0</v>
      </c>
      <c r="H58" s="736"/>
      <c r="I58" s="737">
        <f t="shared" si="80"/>
        <v>0</v>
      </c>
      <c r="J58" s="738">
        <f t="shared" si="81"/>
        <v>0</v>
      </c>
      <c r="K58" s="738">
        <f t="shared" si="82"/>
        <v>0</v>
      </c>
      <c r="L58" s="74"/>
      <c r="M58" s="27"/>
      <c r="N58" s="70"/>
      <c r="O58" s="71"/>
      <c r="P58" s="69"/>
      <c r="Q58" s="733"/>
      <c r="R58" s="734"/>
      <c r="S58" s="735">
        <f t="shared" si="83"/>
        <v>0</v>
      </c>
      <c r="T58" s="736"/>
      <c r="U58" s="737">
        <f t="shared" si="84"/>
        <v>0</v>
      </c>
      <c r="V58" s="738">
        <f t="shared" si="85"/>
        <v>0</v>
      </c>
      <c r="W58" s="738">
        <f t="shared" si="86"/>
        <v>0</v>
      </c>
      <c r="X58" s="74"/>
      <c r="Y58" s="27"/>
      <c r="Z58" s="70"/>
      <c r="AA58" s="71"/>
      <c r="AB58" s="69"/>
      <c r="AC58" s="733"/>
      <c r="AD58" s="734"/>
      <c r="AE58" s="735">
        <f t="shared" si="87"/>
        <v>0</v>
      </c>
      <c r="AF58" s="736"/>
      <c r="AG58" s="737">
        <f t="shared" si="88"/>
        <v>0</v>
      </c>
      <c r="AH58" s="738">
        <f t="shared" si="89"/>
        <v>0</v>
      </c>
      <c r="AI58" s="738">
        <f t="shared" si="90"/>
        <v>0</v>
      </c>
      <c r="AJ58" s="74"/>
      <c r="AK58" s="27"/>
      <c r="AL58" s="70"/>
      <c r="AM58" s="71"/>
      <c r="AN58" s="69"/>
      <c r="AO58" s="733"/>
      <c r="AP58" s="734"/>
      <c r="AQ58" s="735">
        <f t="shared" si="91"/>
        <v>0</v>
      </c>
      <c r="AR58" s="736"/>
      <c r="AS58" s="737">
        <f t="shared" si="92"/>
        <v>0</v>
      </c>
      <c r="AT58" s="738">
        <f t="shared" si="93"/>
        <v>0</v>
      </c>
      <c r="AU58" s="738">
        <f t="shared" si="94"/>
        <v>0</v>
      </c>
      <c r="AV58" s="74"/>
      <c r="AW58" s="27"/>
      <c r="AX58" s="70"/>
      <c r="AY58" s="71"/>
      <c r="AZ58" s="69"/>
      <c r="BA58" s="733"/>
      <c r="BB58" s="734"/>
      <c r="BC58" s="735">
        <f t="shared" si="95"/>
        <v>0</v>
      </c>
      <c r="BD58" s="736"/>
      <c r="BE58" s="737">
        <f t="shared" si="96"/>
        <v>0</v>
      </c>
      <c r="BF58" s="738">
        <f t="shared" si="97"/>
        <v>0</v>
      </c>
      <c r="BG58" s="738">
        <f t="shared" si="98"/>
        <v>0</v>
      </c>
      <c r="BH58" s="74"/>
    </row>
    <row r="59" spans="1:60" s="23" customFormat="1">
      <c r="A59" s="50"/>
      <c r="B59" s="70"/>
      <c r="C59" s="71"/>
      <c r="D59" s="69"/>
      <c r="E59" s="733"/>
      <c r="F59" s="734"/>
      <c r="G59" s="735">
        <f t="shared" si="79"/>
        <v>0</v>
      </c>
      <c r="H59" s="736"/>
      <c r="I59" s="737">
        <f t="shared" si="80"/>
        <v>0</v>
      </c>
      <c r="J59" s="738">
        <f t="shared" si="81"/>
        <v>0</v>
      </c>
      <c r="K59" s="738">
        <f t="shared" si="82"/>
        <v>0</v>
      </c>
      <c r="L59" s="74"/>
      <c r="M59" s="27"/>
      <c r="N59" s="70"/>
      <c r="O59" s="71"/>
      <c r="P59" s="69"/>
      <c r="Q59" s="733"/>
      <c r="R59" s="734"/>
      <c r="S59" s="735">
        <f t="shared" si="83"/>
        <v>0</v>
      </c>
      <c r="T59" s="736"/>
      <c r="U59" s="737">
        <f t="shared" si="84"/>
        <v>0</v>
      </c>
      <c r="V59" s="738">
        <f t="shared" si="85"/>
        <v>0</v>
      </c>
      <c r="W59" s="738">
        <f t="shared" si="86"/>
        <v>0</v>
      </c>
      <c r="X59" s="74"/>
      <c r="Y59" s="27"/>
      <c r="Z59" s="70"/>
      <c r="AA59" s="71"/>
      <c r="AB59" s="69"/>
      <c r="AC59" s="733"/>
      <c r="AD59" s="734"/>
      <c r="AE59" s="735">
        <f t="shared" si="87"/>
        <v>0</v>
      </c>
      <c r="AF59" s="736"/>
      <c r="AG59" s="737">
        <f t="shared" si="88"/>
        <v>0</v>
      </c>
      <c r="AH59" s="738">
        <f t="shared" si="89"/>
        <v>0</v>
      </c>
      <c r="AI59" s="738">
        <f t="shared" si="90"/>
        <v>0</v>
      </c>
      <c r="AJ59" s="74"/>
      <c r="AK59" s="27"/>
      <c r="AL59" s="70"/>
      <c r="AM59" s="71"/>
      <c r="AN59" s="69"/>
      <c r="AO59" s="733"/>
      <c r="AP59" s="734"/>
      <c r="AQ59" s="735">
        <f t="shared" si="91"/>
        <v>0</v>
      </c>
      <c r="AR59" s="736"/>
      <c r="AS59" s="737">
        <f t="shared" si="92"/>
        <v>0</v>
      </c>
      <c r="AT59" s="738">
        <f t="shared" si="93"/>
        <v>0</v>
      </c>
      <c r="AU59" s="738">
        <f t="shared" si="94"/>
        <v>0</v>
      </c>
      <c r="AV59" s="74"/>
      <c r="AW59" s="27"/>
      <c r="AX59" s="70"/>
      <c r="AY59" s="71"/>
      <c r="AZ59" s="69"/>
      <c r="BA59" s="733"/>
      <c r="BB59" s="734"/>
      <c r="BC59" s="735">
        <f t="shared" si="95"/>
        <v>0</v>
      </c>
      <c r="BD59" s="736"/>
      <c r="BE59" s="737">
        <f t="shared" si="96"/>
        <v>0</v>
      </c>
      <c r="BF59" s="738">
        <f t="shared" si="97"/>
        <v>0</v>
      </c>
      <c r="BG59" s="738">
        <f t="shared" si="98"/>
        <v>0</v>
      </c>
      <c r="BH59" s="74"/>
    </row>
    <row r="60" spans="1:60" s="23" customFormat="1">
      <c r="A60" s="50"/>
      <c r="B60" s="70"/>
      <c r="C60" s="71"/>
      <c r="D60" s="69"/>
      <c r="E60" s="733"/>
      <c r="F60" s="734"/>
      <c r="G60" s="735">
        <f t="shared" si="79"/>
        <v>0</v>
      </c>
      <c r="H60" s="736"/>
      <c r="I60" s="737">
        <f t="shared" si="80"/>
        <v>0</v>
      </c>
      <c r="J60" s="738">
        <f t="shared" si="81"/>
        <v>0</v>
      </c>
      <c r="K60" s="738">
        <f t="shared" si="82"/>
        <v>0</v>
      </c>
      <c r="L60" s="74"/>
      <c r="M60" s="27"/>
      <c r="N60" s="70"/>
      <c r="O60" s="71"/>
      <c r="P60" s="69"/>
      <c r="Q60" s="733"/>
      <c r="R60" s="734"/>
      <c r="S60" s="735">
        <f t="shared" si="83"/>
        <v>0</v>
      </c>
      <c r="T60" s="736"/>
      <c r="U60" s="737">
        <f t="shared" si="84"/>
        <v>0</v>
      </c>
      <c r="V60" s="738">
        <f t="shared" si="85"/>
        <v>0</v>
      </c>
      <c r="W60" s="738">
        <f t="shared" si="86"/>
        <v>0</v>
      </c>
      <c r="X60" s="74"/>
      <c r="Y60" s="27"/>
      <c r="Z60" s="70"/>
      <c r="AA60" s="71"/>
      <c r="AB60" s="69"/>
      <c r="AC60" s="733"/>
      <c r="AD60" s="734"/>
      <c r="AE60" s="735">
        <f t="shared" si="87"/>
        <v>0</v>
      </c>
      <c r="AF60" s="736"/>
      <c r="AG60" s="737">
        <f t="shared" si="88"/>
        <v>0</v>
      </c>
      <c r="AH60" s="738">
        <f t="shared" si="89"/>
        <v>0</v>
      </c>
      <c r="AI60" s="738">
        <f t="shared" si="90"/>
        <v>0</v>
      </c>
      <c r="AJ60" s="74"/>
      <c r="AK60" s="27"/>
      <c r="AL60" s="70"/>
      <c r="AM60" s="71"/>
      <c r="AN60" s="69"/>
      <c r="AO60" s="733"/>
      <c r="AP60" s="734"/>
      <c r="AQ60" s="735">
        <f t="shared" si="91"/>
        <v>0</v>
      </c>
      <c r="AR60" s="736"/>
      <c r="AS60" s="737">
        <f t="shared" si="92"/>
        <v>0</v>
      </c>
      <c r="AT60" s="738">
        <f t="shared" si="93"/>
        <v>0</v>
      </c>
      <c r="AU60" s="738">
        <f t="shared" si="94"/>
        <v>0</v>
      </c>
      <c r="AV60" s="74"/>
      <c r="AW60" s="27"/>
      <c r="AX60" s="70"/>
      <c r="AY60" s="71"/>
      <c r="AZ60" s="69"/>
      <c r="BA60" s="733"/>
      <c r="BB60" s="734"/>
      <c r="BC60" s="735">
        <f t="shared" si="95"/>
        <v>0</v>
      </c>
      <c r="BD60" s="736"/>
      <c r="BE60" s="737">
        <f t="shared" si="96"/>
        <v>0</v>
      </c>
      <c r="BF60" s="738">
        <f t="shared" si="97"/>
        <v>0</v>
      </c>
      <c r="BG60" s="738">
        <f t="shared" si="98"/>
        <v>0</v>
      </c>
      <c r="BH60" s="74"/>
    </row>
    <row r="61" spans="1:60" s="23" customFormat="1">
      <c r="A61" s="50"/>
      <c r="B61" s="70"/>
      <c r="C61" s="71"/>
      <c r="D61" s="69"/>
      <c r="E61" s="733"/>
      <c r="F61" s="734"/>
      <c r="G61" s="735">
        <f t="shared" si="79"/>
        <v>0</v>
      </c>
      <c r="H61" s="736"/>
      <c r="I61" s="737">
        <f t="shared" si="80"/>
        <v>0</v>
      </c>
      <c r="J61" s="738">
        <f t="shared" si="81"/>
        <v>0</v>
      </c>
      <c r="K61" s="738">
        <f t="shared" si="82"/>
        <v>0</v>
      </c>
      <c r="L61" s="74"/>
      <c r="M61" s="27"/>
      <c r="N61" s="70"/>
      <c r="O61" s="71"/>
      <c r="P61" s="69"/>
      <c r="Q61" s="733"/>
      <c r="R61" s="734"/>
      <c r="S61" s="735">
        <f t="shared" si="83"/>
        <v>0</v>
      </c>
      <c r="T61" s="736"/>
      <c r="U61" s="737">
        <f t="shared" si="84"/>
        <v>0</v>
      </c>
      <c r="V61" s="738">
        <f t="shared" si="85"/>
        <v>0</v>
      </c>
      <c r="W61" s="738">
        <f t="shared" si="86"/>
        <v>0</v>
      </c>
      <c r="X61" s="74"/>
      <c r="Y61" s="27"/>
      <c r="Z61" s="70"/>
      <c r="AA61" s="71"/>
      <c r="AB61" s="69"/>
      <c r="AC61" s="733"/>
      <c r="AD61" s="734"/>
      <c r="AE61" s="735">
        <f t="shared" si="87"/>
        <v>0</v>
      </c>
      <c r="AF61" s="736"/>
      <c r="AG61" s="737">
        <f t="shared" si="88"/>
        <v>0</v>
      </c>
      <c r="AH61" s="738">
        <f t="shared" si="89"/>
        <v>0</v>
      </c>
      <c r="AI61" s="738">
        <f t="shared" si="90"/>
        <v>0</v>
      </c>
      <c r="AJ61" s="74"/>
      <c r="AK61" s="27"/>
      <c r="AL61" s="70"/>
      <c r="AM61" s="71"/>
      <c r="AN61" s="69"/>
      <c r="AO61" s="733"/>
      <c r="AP61" s="734"/>
      <c r="AQ61" s="735">
        <f t="shared" si="91"/>
        <v>0</v>
      </c>
      <c r="AR61" s="736"/>
      <c r="AS61" s="737">
        <f t="shared" si="92"/>
        <v>0</v>
      </c>
      <c r="AT61" s="738">
        <f t="shared" si="93"/>
        <v>0</v>
      </c>
      <c r="AU61" s="738">
        <f t="shared" si="94"/>
        <v>0</v>
      </c>
      <c r="AV61" s="74"/>
      <c r="AW61" s="27"/>
      <c r="AX61" s="70"/>
      <c r="AY61" s="71"/>
      <c r="AZ61" s="69"/>
      <c r="BA61" s="733"/>
      <c r="BB61" s="734"/>
      <c r="BC61" s="735">
        <f t="shared" si="95"/>
        <v>0</v>
      </c>
      <c r="BD61" s="736"/>
      <c r="BE61" s="737">
        <f t="shared" si="96"/>
        <v>0</v>
      </c>
      <c r="BF61" s="738">
        <f t="shared" si="97"/>
        <v>0</v>
      </c>
      <c r="BG61" s="738">
        <f t="shared" si="98"/>
        <v>0</v>
      </c>
      <c r="BH61" s="74"/>
    </row>
    <row r="62" spans="1:60" s="23" customFormat="1" ht="24.75" thickBot="1">
      <c r="A62" s="50"/>
      <c r="B62" s="72"/>
      <c r="C62" s="212"/>
      <c r="D62" s="73"/>
      <c r="E62" s="733"/>
      <c r="F62" s="734"/>
      <c r="G62" s="735">
        <f t="shared" si="79"/>
        <v>0</v>
      </c>
      <c r="H62" s="736"/>
      <c r="I62" s="737">
        <f t="shared" si="80"/>
        <v>0</v>
      </c>
      <c r="J62" s="738">
        <f t="shared" si="81"/>
        <v>0</v>
      </c>
      <c r="K62" s="738">
        <f t="shared" si="82"/>
        <v>0</v>
      </c>
      <c r="L62" s="75"/>
      <c r="M62" s="27"/>
      <c r="N62" s="72"/>
      <c r="O62" s="212"/>
      <c r="P62" s="73"/>
      <c r="Q62" s="733"/>
      <c r="R62" s="734"/>
      <c r="S62" s="735">
        <f t="shared" si="83"/>
        <v>0</v>
      </c>
      <c r="T62" s="736"/>
      <c r="U62" s="737">
        <f t="shared" si="84"/>
        <v>0</v>
      </c>
      <c r="V62" s="738">
        <f t="shared" si="85"/>
        <v>0</v>
      </c>
      <c r="W62" s="738">
        <f t="shared" si="86"/>
        <v>0</v>
      </c>
      <c r="X62" s="75"/>
      <c r="Y62" s="27"/>
      <c r="Z62" s="72"/>
      <c r="AA62" s="212"/>
      <c r="AB62" s="73"/>
      <c r="AC62" s="733"/>
      <c r="AD62" s="734"/>
      <c r="AE62" s="735">
        <f t="shared" si="87"/>
        <v>0</v>
      </c>
      <c r="AF62" s="736"/>
      <c r="AG62" s="737">
        <f t="shared" si="88"/>
        <v>0</v>
      </c>
      <c r="AH62" s="738">
        <f t="shared" si="89"/>
        <v>0</v>
      </c>
      <c r="AI62" s="738">
        <f t="shared" si="90"/>
        <v>0</v>
      </c>
      <c r="AJ62" s="75"/>
      <c r="AK62" s="27"/>
      <c r="AL62" s="72"/>
      <c r="AM62" s="212"/>
      <c r="AN62" s="73"/>
      <c r="AO62" s="733"/>
      <c r="AP62" s="734"/>
      <c r="AQ62" s="735">
        <f t="shared" si="91"/>
        <v>0</v>
      </c>
      <c r="AR62" s="736"/>
      <c r="AS62" s="737">
        <f t="shared" si="92"/>
        <v>0</v>
      </c>
      <c r="AT62" s="738">
        <f t="shared" si="93"/>
        <v>0</v>
      </c>
      <c r="AU62" s="738">
        <f t="shared" si="94"/>
        <v>0</v>
      </c>
      <c r="AV62" s="75"/>
      <c r="AW62" s="27"/>
      <c r="AX62" s="72"/>
      <c r="AY62" s="212"/>
      <c r="AZ62" s="73"/>
      <c r="BA62" s="733"/>
      <c r="BB62" s="734"/>
      <c r="BC62" s="735">
        <f t="shared" si="95"/>
        <v>0</v>
      </c>
      <c r="BD62" s="736"/>
      <c r="BE62" s="737">
        <f t="shared" si="96"/>
        <v>0</v>
      </c>
      <c r="BF62" s="738">
        <f t="shared" si="97"/>
        <v>0</v>
      </c>
      <c r="BG62" s="738">
        <f t="shared" si="98"/>
        <v>0</v>
      </c>
      <c r="BH62" s="75"/>
    </row>
    <row r="63" spans="1:60" s="23" customFormat="1" ht="25.5" thickTop="1" thickBot="1">
      <c r="A63" s="50"/>
      <c r="B63" s="1521" t="s">
        <v>417</v>
      </c>
      <c r="C63" s="1522"/>
      <c r="D63" s="1522"/>
      <c r="E63" s="1523"/>
      <c r="F63" s="739"/>
      <c r="G63" s="739">
        <f>SUM(G53:G62)</f>
        <v>0</v>
      </c>
      <c r="H63" s="740"/>
      <c r="I63" s="740">
        <f>SUM(I53:I62)</f>
        <v>0</v>
      </c>
      <c r="J63" s="741"/>
      <c r="K63" s="741">
        <f>SUM(K53:K62)</f>
        <v>0</v>
      </c>
      <c r="L63" s="64"/>
      <c r="M63" s="27"/>
      <c r="N63" s="1521" t="s">
        <v>417</v>
      </c>
      <c r="O63" s="1522"/>
      <c r="P63" s="1522"/>
      <c r="Q63" s="1523"/>
      <c r="R63" s="739"/>
      <c r="S63" s="739">
        <f>SUM(S53:S62)</f>
        <v>0</v>
      </c>
      <c r="T63" s="740"/>
      <c r="U63" s="740">
        <f>SUM(U53:U62)</f>
        <v>0</v>
      </c>
      <c r="V63" s="741"/>
      <c r="W63" s="741">
        <f>SUM(W53:W62)</f>
        <v>0</v>
      </c>
      <c r="X63" s="64"/>
      <c r="Y63" s="27"/>
      <c r="Z63" s="1521" t="s">
        <v>417</v>
      </c>
      <c r="AA63" s="1522"/>
      <c r="AB63" s="1522"/>
      <c r="AC63" s="1523"/>
      <c r="AD63" s="739"/>
      <c r="AE63" s="739">
        <f>SUM(AE53:AE62)</f>
        <v>0</v>
      </c>
      <c r="AF63" s="740"/>
      <c r="AG63" s="740">
        <f>SUM(AG53:AG62)</f>
        <v>0</v>
      </c>
      <c r="AH63" s="741"/>
      <c r="AI63" s="741">
        <f>SUM(AI53:AI62)</f>
        <v>0</v>
      </c>
      <c r="AJ63" s="64"/>
      <c r="AK63" s="27"/>
      <c r="AL63" s="1521" t="s">
        <v>417</v>
      </c>
      <c r="AM63" s="1522"/>
      <c r="AN63" s="1522"/>
      <c r="AO63" s="1523"/>
      <c r="AP63" s="739"/>
      <c r="AQ63" s="739">
        <f>SUM(AQ53:AQ62)</f>
        <v>0</v>
      </c>
      <c r="AR63" s="740"/>
      <c r="AS63" s="740">
        <f>SUM(AS53:AS62)</f>
        <v>0</v>
      </c>
      <c r="AT63" s="741"/>
      <c r="AU63" s="741">
        <f>SUM(AU53:AU62)</f>
        <v>0</v>
      </c>
      <c r="AV63" s="64"/>
      <c r="AW63" s="27"/>
      <c r="AX63" s="1521" t="s">
        <v>417</v>
      </c>
      <c r="AY63" s="1522"/>
      <c r="AZ63" s="1522"/>
      <c r="BA63" s="1523"/>
      <c r="BB63" s="739"/>
      <c r="BC63" s="739">
        <f>SUM(BC53:BC62)</f>
        <v>0</v>
      </c>
      <c r="BD63" s="740"/>
      <c r="BE63" s="740">
        <f>SUM(BE53:BE62)</f>
        <v>0</v>
      </c>
      <c r="BF63" s="741"/>
      <c r="BG63" s="741">
        <f>SUM(BG53:BG62)</f>
        <v>0</v>
      </c>
      <c r="BH63" s="64"/>
    </row>
    <row r="64" spans="1:60" s="23" customFormat="1">
      <c r="A64" s="50"/>
      <c r="B64" s="70"/>
      <c r="C64" s="71"/>
      <c r="D64" s="69"/>
      <c r="E64" s="733"/>
      <c r="F64" s="734"/>
      <c r="G64" s="735">
        <f t="shared" ref="G64:G73" si="99">INT(E64*F64)</f>
        <v>0</v>
      </c>
      <c r="H64" s="736"/>
      <c r="I64" s="737">
        <f t="shared" ref="I64:I73" si="100">INT(E64*H64)</f>
        <v>0</v>
      </c>
      <c r="J64" s="738">
        <f t="shared" ref="J64:J73" si="101">F64-H64</f>
        <v>0</v>
      </c>
      <c r="K64" s="738">
        <f t="shared" ref="K64:K73" si="102">G64-I64</f>
        <v>0</v>
      </c>
      <c r="L64" s="74"/>
      <c r="M64" s="27"/>
      <c r="N64" s="70"/>
      <c r="O64" s="71"/>
      <c r="P64" s="69"/>
      <c r="Q64" s="733"/>
      <c r="R64" s="734"/>
      <c r="S64" s="735">
        <f t="shared" ref="S64:S73" si="103">INT(Q64*R64)</f>
        <v>0</v>
      </c>
      <c r="T64" s="736"/>
      <c r="U64" s="737">
        <f t="shared" ref="U64:U73" si="104">INT(Q64*T64)</f>
        <v>0</v>
      </c>
      <c r="V64" s="738">
        <f t="shared" ref="V64:V73" si="105">R64-T64</f>
        <v>0</v>
      </c>
      <c r="W64" s="738">
        <f t="shared" ref="W64:W73" si="106">S64-U64</f>
        <v>0</v>
      </c>
      <c r="X64" s="74"/>
      <c r="Y64" s="27"/>
      <c r="Z64" s="70"/>
      <c r="AA64" s="71"/>
      <c r="AB64" s="69"/>
      <c r="AC64" s="733"/>
      <c r="AD64" s="734"/>
      <c r="AE64" s="735">
        <f t="shared" ref="AE64:AE73" si="107">INT(AC64*AD64)</f>
        <v>0</v>
      </c>
      <c r="AF64" s="736"/>
      <c r="AG64" s="737">
        <f t="shared" ref="AG64:AG73" si="108">INT(AC64*AF64)</f>
        <v>0</v>
      </c>
      <c r="AH64" s="738">
        <f t="shared" ref="AH64:AH73" si="109">AD64-AF64</f>
        <v>0</v>
      </c>
      <c r="AI64" s="738">
        <f t="shared" ref="AI64:AI73" si="110">AE64-AG64</f>
        <v>0</v>
      </c>
      <c r="AJ64" s="74"/>
      <c r="AK64" s="27"/>
      <c r="AL64" s="70"/>
      <c r="AM64" s="71"/>
      <c r="AN64" s="69"/>
      <c r="AO64" s="733"/>
      <c r="AP64" s="734"/>
      <c r="AQ64" s="735">
        <f t="shared" ref="AQ64:AQ73" si="111">INT(AO64*AP64)</f>
        <v>0</v>
      </c>
      <c r="AR64" s="736"/>
      <c r="AS64" s="737">
        <f t="shared" ref="AS64:AS73" si="112">INT(AO64*AR64)</f>
        <v>0</v>
      </c>
      <c r="AT64" s="738">
        <f t="shared" ref="AT64:AT73" si="113">AP64-AR64</f>
        <v>0</v>
      </c>
      <c r="AU64" s="738">
        <f t="shared" ref="AU64:AU73" si="114">AQ64-AS64</f>
        <v>0</v>
      </c>
      <c r="AV64" s="74"/>
      <c r="AW64" s="27"/>
      <c r="AX64" s="70"/>
      <c r="AY64" s="71"/>
      <c r="AZ64" s="69"/>
      <c r="BA64" s="733"/>
      <c r="BB64" s="734"/>
      <c r="BC64" s="735">
        <f t="shared" ref="BC64:BC73" si="115">INT(BA64*BB64)</f>
        <v>0</v>
      </c>
      <c r="BD64" s="736"/>
      <c r="BE64" s="737">
        <f t="shared" ref="BE64:BE73" si="116">INT(BA64*BD64)</f>
        <v>0</v>
      </c>
      <c r="BF64" s="738">
        <f t="shared" ref="BF64:BF73" si="117">BB64-BD64</f>
        <v>0</v>
      </c>
      <c r="BG64" s="738">
        <f t="shared" ref="BG64:BG73" si="118">BC64-BE64</f>
        <v>0</v>
      </c>
      <c r="BH64" s="74"/>
    </row>
    <row r="65" spans="1:60" s="23" customFormat="1">
      <c r="A65" s="50"/>
      <c r="B65" s="70"/>
      <c r="C65" s="71"/>
      <c r="D65" s="69"/>
      <c r="E65" s="733"/>
      <c r="F65" s="734"/>
      <c r="G65" s="735">
        <f t="shared" si="99"/>
        <v>0</v>
      </c>
      <c r="H65" s="736"/>
      <c r="I65" s="737">
        <f t="shared" si="100"/>
        <v>0</v>
      </c>
      <c r="J65" s="738">
        <f t="shared" si="101"/>
        <v>0</v>
      </c>
      <c r="K65" s="738">
        <f t="shared" si="102"/>
        <v>0</v>
      </c>
      <c r="L65" s="74"/>
      <c r="M65" s="27"/>
      <c r="N65" s="70"/>
      <c r="O65" s="71"/>
      <c r="P65" s="69"/>
      <c r="Q65" s="733"/>
      <c r="R65" s="734"/>
      <c r="S65" s="735">
        <f t="shared" si="103"/>
        <v>0</v>
      </c>
      <c r="T65" s="736"/>
      <c r="U65" s="737">
        <f t="shared" si="104"/>
        <v>0</v>
      </c>
      <c r="V65" s="738">
        <f t="shared" si="105"/>
        <v>0</v>
      </c>
      <c r="W65" s="738">
        <f t="shared" si="106"/>
        <v>0</v>
      </c>
      <c r="X65" s="74"/>
      <c r="Y65" s="27"/>
      <c r="Z65" s="70"/>
      <c r="AA65" s="71"/>
      <c r="AB65" s="69"/>
      <c r="AC65" s="733"/>
      <c r="AD65" s="734"/>
      <c r="AE65" s="735">
        <f t="shared" si="107"/>
        <v>0</v>
      </c>
      <c r="AF65" s="736"/>
      <c r="AG65" s="737">
        <f t="shared" si="108"/>
        <v>0</v>
      </c>
      <c r="AH65" s="738">
        <f t="shared" si="109"/>
        <v>0</v>
      </c>
      <c r="AI65" s="738">
        <f t="shared" si="110"/>
        <v>0</v>
      </c>
      <c r="AJ65" s="74"/>
      <c r="AK65" s="27"/>
      <c r="AL65" s="70"/>
      <c r="AM65" s="71"/>
      <c r="AN65" s="69"/>
      <c r="AO65" s="733"/>
      <c r="AP65" s="734"/>
      <c r="AQ65" s="735">
        <f t="shared" si="111"/>
        <v>0</v>
      </c>
      <c r="AR65" s="736"/>
      <c r="AS65" s="737">
        <f t="shared" si="112"/>
        <v>0</v>
      </c>
      <c r="AT65" s="738">
        <f t="shared" si="113"/>
        <v>0</v>
      </c>
      <c r="AU65" s="738">
        <f t="shared" si="114"/>
        <v>0</v>
      </c>
      <c r="AV65" s="74"/>
      <c r="AW65" s="27"/>
      <c r="AX65" s="70"/>
      <c r="AY65" s="71"/>
      <c r="AZ65" s="69"/>
      <c r="BA65" s="733"/>
      <c r="BB65" s="734"/>
      <c r="BC65" s="735">
        <f t="shared" si="115"/>
        <v>0</v>
      </c>
      <c r="BD65" s="736"/>
      <c r="BE65" s="737">
        <f t="shared" si="116"/>
        <v>0</v>
      </c>
      <c r="BF65" s="738">
        <f t="shared" si="117"/>
        <v>0</v>
      </c>
      <c r="BG65" s="738">
        <f t="shared" si="118"/>
        <v>0</v>
      </c>
      <c r="BH65" s="74"/>
    </row>
    <row r="66" spans="1:60" s="23" customFormat="1">
      <c r="A66" s="50"/>
      <c r="B66" s="70"/>
      <c r="C66" s="71"/>
      <c r="D66" s="69"/>
      <c r="E66" s="733"/>
      <c r="F66" s="734"/>
      <c r="G66" s="735">
        <f t="shared" si="99"/>
        <v>0</v>
      </c>
      <c r="H66" s="736"/>
      <c r="I66" s="737">
        <f t="shared" si="100"/>
        <v>0</v>
      </c>
      <c r="J66" s="738">
        <f t="shared" si="101"/>
        <v>0</v>
      </c>
      <c r="K66" s="738">
        <f t="shared" si="102"/>
        <v>0</v>
      </c>
      <c r="L66" s="74"/>
      <c r="M66" s="27"/>
      <c r="N66" s="70"/>
      <c r="O66" s="71"/>
      <c r="P66" s="69"/>
      <c r="Q66" s="733"/>
      <c r="R66" s="734"/>
      <c r="S66" s="735">
        <f t="shared" si="103"/>
        <v>0</v>
      </c>
      <c r="T66" s="736"/>
      <c r="U66" s="737">
        <f t="shared" si="104"/>
        <v>0</v>
      </c>
      <c r="V66" s="738">
        <f t="shared" si="105"/>
        <v>0</v>
      </c>
      <c r="W66" s="738">
        <f t="shared" si="106"/>
        <v>0</v>
      </c>
      <c r="X66" s="74"/>
      <c r="Y66" s="27"/>
      <c r="Z66" s="70"/>
      <c r="AA66" s="71"/>
      <c r="AB66" s="69"/>
      <c r="AC66" s="733"/>
      <c r="AD66" s="734"/>
      <c r="AE66" s="735">
        <f t="shared" si="107"/>
        <v>0</v>
      </c>
      <c r="AF66" s="736"/>
      <c r="AG66" s="737">
        <f t="shared" si="108"/>
        <v>0</v>
      </c>
      <c r="AH66" s="738">
        <f t="shared" si="109"/>
        <v>0</v>
      </c>
      <c r="AI66" s="738">
        <f t="shared" si="110"/>
        <v>0</v>
      </c>
      <c r="AJ66" s="74"/>
      <c r="AK66" s="27"/>
      <c r="AL66" s="70"/>
      <c r="AM66" s="71"/>
      <c r="AN66" s="69"/>
      <c r="AO66" s="733"/>
      <c r="AP66" s="734"/>
      <c r="AQ66" s="735">
        <f t="shared" si="111"/>
        <v>0</v>
      </c>
      <c r="AR66" s="736"/>
      <c r="AS66" s="737">
        <f t="shared" si="112"/>
        <v>0</v>
      </c>
      <c r="AT66" s="738">
        <f t="shared" si="113"/>
        <v>0</v>
      </c>
      <c r="AU66" s="738">
        <f t="shared" si="114"/>
        <v>0</v>
      </c>
      <c r="AV66" s="74"/>
      <c r="AW66" s="27"/>
      <c r="AX66" s="70"/>
      <c r="AY66" s="71"/>
      <c r="AZ66" s="69"/>
      <c r="BA66" s="733"/>
      <c r="BB66" s="734"/>
      <c r="BC66" s="735">
        <f t="shared" si="115"/>
        <v>0</v>
      </c>
      <c r="BD66" s="736"/>
      <c r="BE66" s="737">
        <f t="shared" si="116"/>
        <v>0</v>
      </c>
      <c r="BF66" s="738">
        <f t="shared" si="117"/>
        <v>0</v>
      </c>
      <c r="BG66" s="738">
        <f t="shared" si="118"/>
        <v>0</v>
      </c>
      <c r="BH66" s="74"/>
    </row>
    <row r="67" spans="1:60" s="23" customFormat="1">
      <c r="A67" s="50"/>
      <c r="B67" s="70"/>
      <c r="C67" s="71"/>
      <c r="D67" s="69"/>
      <c r="E67" s="733"/>
      <c r="F67" s="734"/>
      <c r="G67" s="735">
        <f t="shared" si="99"/>
        <v>0</v>
      </c>
      <c r="H67" s="736"/>
      <c r="I67" s="737">
        <f t="shared" si="100"/>
        <v>0</v>
      </c>
      <c r="J67" s="738">
        <f t="shared" si="101"/>
        <v>0</v>
      </c>
      <c r="K67" s="738">
        <f t="shared" si="102"/>
        <v>0</v>
      </c>
      <c r="L67" s="74"/>
      <c r="M67" s="27"/>
      <c r="N67" s="70"/>
      <c r="O67" s="71"/>
      <c r="P67" s="69"/>
      <c r="Q67" s="733"/>
      <c r="R67" s="734"/>
      <c r="S67" s="735">
        <f t="shared" si="103"/>
        <v>0</v>
      </c>
      <c r="T67" s="736"/>
      <c r="U67" s="737">
        <f t="shared" si="104"/>
        <v>0</v>
      </c>
      <c r="V67" s="738">
        <f t="shared" si="105"/>
        <v>0</v>
      </c>
      <c r="W67" s="738">
        <f t="shared" si="106"/>
        <v>0</v>
      </c>
      <c r="X67" s="74"/>
      <c r="Y67" s="27"/>
      <c r="Z67" s="70"/>
      <c r="AA67" s="71"/>
      <c r="AB67" s="69"/>
      <c r="AC67" s="733"/>
      <c r="AD67" s="734"/>
      <c r="AE67" s="735">
        <f t="shared" si="107"/>
        <v>0</v>
      </c>
      <c r="AF67" s="736"/>
      <c r="AG67" s="737">
        <f t="shared" si="108"/>
        <v>0</v>
      </c>
      <c r="AH67" s="738">
        <f t="shared" si="109"/>
        <v>0</v>
      </c>
      <c r="AI67" s="738">
        <f t="shared" si="110"/>
        <v>0</v>
      </c>
      <c r="AJ67" s="74"/>
      <c r="AK67" s="27"/>
      <c r="AL67" s="70"/>
      <c r="AM67" s="71"/>
      <c r="AN67" s="69"/>
      <c r="AO67" s="733"/>
      <c r="AP67" s="734"/>
      <c r="AQ67" s="735">
        <f t="shared" si="111"/>
        <v>0</v>
      </c>
      <c r="AR67" s="736"/>
      <c r="AS67" s="737">
        <f t="shared" si="112"/>
        <v>0</v>
      </c>
      <c r="AT67" s="738">
        <f t="shared" si="113"/>
        <v>0</v>
      </c>
      <c r="AU67" s="738">
        <f t="shared" si="114"/>
        <v>0</v>
      </c>
      <c r="AV67" s="74"/>
      <c r="AW67" s="27"/>
      <c r="AX67" s="70"/>
      <c r="AY67" s="71"/>
      <c r="AZ67" s="69"/>
      <c r="BA67" s="733"/>
      <c r="BB67" s="734"/>
      <c r="BC67" s="735">
        <f t="shared" si="115"/>
        <v>0</v>
      </c>
      <c r="BD67" s="736"/>
      <c r="BE67" s="737">
        <f t="shared" si="116"/>
        <v>0</v>
      </c>
      <c r="BF67" s="738">
        <f t="shared" si="117"/>
        <v>0</v>
      </c>
      <c r="BG67" s="738">
        <f t="shared" si="118"/>
        <v>0</v>
      </c>
      <c r="BH67" s="74"/>
    </row>
    <row r="68" spans="1:60" s="23" customFormat="1">
      <c r="A68" s="50"/>
      <c r="B68" s="70"/>
      <c r="C68" s="71"/>
      <c r="D68" s="69"/>
      <c r="E68" s="733"/>
      <c r="F68" s="734"/>
      <c r="G68" s="735">
        <f t="shared" si="99"/>
        <v>0</v>
      </c>
      <c r="H68" s="736"/>
      <c r="I68" s="737">
        <f t="shared" si="100"/>
        <v>0</v>
      </c>
      <c r="J68" s="738">
        <f t="shared" si="101"/>
        <v>0</v>
      </c>
      <c r="K68" s="738">
        <f t="shared" si="102"/>
        <v>0</v>
      </c>
      <c r="L68" s="74"/>
      <c r="M68" s="27"/>
      <c r="N68" s="70"/>
      <c r="O68" s="71"/>
      <c r="P68" s="69"/>
      <c r="Q68" s="733"/>
      <c r="R68" s="734"/>
      <c r="S68" s="735">
        <f t="shared" si="103"/>
        <v>0</v>
      </c>
      <c r="T68" s="736"/>
      <c r="U68" s="737">
        <f t="shared" si="104"/>
        <v>0</v>
      </c>
      <c r="V68" s="738">
        <f t="shared" si="105"/>
        <v>0</v>
      </c>
      <c r="W68" s="738">
        <f t="shared" si="106"/>
        <v>0</v>
      </c>
      <c r="X68" s="74"/>
      <c r="Y68" s="27"/>
      <c r="Z68" s="70"/>
      <c r="AA68" s="71"/>
      <c r="AB68" s="69"/>
      <c r="AC68" s="733"/>
      <c r="AD68" s="734"/>
      <c r="AE68" s="735">
        <f t="shared" si="107"/>
        <v>0</v>
      </c>
      <c r="AF68" s="736"/>
      <c r="AG68" s="737">
        <f t="shared" si="108"/>
        <v>0</v>
      </c>
      <c r="AH68" s="738">
        <f t="shared" si="109"/>
        <v>0</v>
      </c>
      <c r="AI68" s="738">
        <f t="shared" si="110"/>
        <v>0</v>
      </c>
      <c r="AJ68" s="74"/>
      <c r="AK68" s="27"/>
      <c r="AL68" s="70"/>
      <c r="AM68" s="71"/>
      <c r="AN68" s="69"/>
      <c r="AO68" s="733"/>
      <c r="AP68" s="734"/>
      <c r="AQ68" s="735">
        <f t="shared" si="111"/>
        <v>0</v>
      </c>
      <c r="AR68" s="736"/>
      <c r="AS68" s="737">
        <f t="shared" si="112"/>
        <v>0</v>
      </c>
      <c r="AT68" s="738">
        <f t="shared" si="113"/>
        <v>0</v>
      </c>
      <c r="AU68" s="738">
        <f t="shared" si="114"/>
        <v>0</v>
      </c>
      <c r="AV68" s="74"/>
      <c r="AW68" s="27"/>
      <c r="AX68" s="70"/>
      <c r="AY68" s="71"/>
      <c r="AZ68" s="69"/>
      <c r="BA68" s="733"/>
      <c r="BB68" s="734"/>
      <c r="BC68" s="735">
        <f t="shared" si="115"/>
        <v>0</v>
      </c>
      <c r="BD68" s="736"/>
      <c r="BE68" s="737">
        <f t="shared" si="116"/>
        <v>0</v>
      </c>
      <c r="BF68" s="738">
        <f t="shared" si="117"/>
        <v>0</v>
      </c>
      <c r="BG68" s="738">
        <f t="shared" si="118"/>
        <v>0</v>
      </c>
      <c r="BH68" s="74"/>
    </row>
    <row r="69" spans="1:60" s="23" customFormat="1">
      <c r="A69" s="50"/>
      <c r="B69" s="70"/>
      <c r="C69" s="71"/>
      <c r="D69" s="69"/>
      <c r="E69" s="733"/>
      <c r="F69" s="734"/>
      <c r="G69" s="735">
        <f t="shared" si="99"/>
        <v>0</v>
      </c>
      <c r="H69" s="736"/>
      <c r="I69" s="737">
        <f t="shared" si="100"/>
        <v>0</v>
      </c>
      <c r="J69" s="738">
        <f t="shared" si="101"/>
        <v>0</v>
      </c>
      <c r="K69" s="738">
        <f t="shared" si="102"/>
        <v>0</v>
      </c>
      <c r="L69" s="74"/>
      <c r="M69" s="27"/>
      <c r="N69" s="70"/>
      <c r="O69" s="71"/>
      <c r="P69" s="69"/>
      <c r="Q69" s="733"/>
      <c r="R69" s="734"/>
      <c r="S69" s="735">
        <f t="shared" si="103"/>
        <v>0</v>
      </c>
      <c r="T69" s="736"/>
      <c r="U69" s="737">
        <f t="shared" si="104"/>
        <v>0</v>
      </c>
      <c r="V69" s="738">
        <f t="shared" si="105"/>
        <v>0</v>
      </c>
      <c r="W69" s="738">
        <f t="shared" si="106"/>
        <v>0</v>
      </c>
      <c r="X69" s="74"/>
      <c r="Y69" s="27"/>
      <c r="Z69" s="70"/>
      <c r="AA69" s="71"/>
      <c r="AB69" s="69"/>
      <c r="AC69" s="733"/>
      <c r="AD69" s="734"/>
      <c r="AE69" s="735">
        <f t="shared" si="107"/>
        <v>0</v>
      </c>
      <c r="AF69" s="736"/>
      <c r="AG69" s="737">
        <f t="shared" si="108"/>
        <v>0</v>
      </c>
      <c r="AH69" s="738">
        <f t="shared" si="109"/>
        <v>0</v>
      </c>
      <c r="AI69" s="738">
        <f t="shared" si="110"/>
        <v>0</v>
      </c>
      <c r="AJ69" s="74"/>
      <c r="AK69" s="27"/>
      <c r="AL69" s="70"/>
      <c r="AM69" s="71"/>
      <c r="AN69" s="69"/>
      <c r="AO69" s="733"/>
      <c r="AP69" s="734"/>
      <c r="AQ69" s="735">
        <f t="shared" si="111"/>
        <v>0</v>
      </c>
      <c r="AR69" s="736"/>
      <c r="AS69" s="737">
        <f t="shared" si="112"/>
        <v>0</v>
      </c>
      <c r="AT69" s="738">
        <f t="shared" si="113"/>
        <v>0</v>
      </c>
      <c r="AU69" s="738">
        <f t="shared" si="114"/>
        <v>0</v>
      </c>
      <c r="AV69" s="74"/>
      <c r="AW69" s="27"/>
      <c r="AX69" s="70"/>
      <c r="AY69" s="71"/>
      <c r="AZ69" s="69"/>
      <c r="BA69" s="733"/>
      <c r="BB69" s="734"/>
      <c r="BC69" s="735">
        <f t="shared" si="115"/>
        <v>0</v>
      </c>
      <c r="BD69" s="736"/>
      <c r="BE69" s="737">
        <f t="shared" si="116"/>
        <v>0</v>
      </c>
      <c r="BF69" s="738">
        <f t="shared" si="117"/>
        <v>0</v>
      </c>
      <c r="BG69" s="738">
        <f t="shared" si="118"/>
        <v>0</v>
      </c>
      <c r="BH69" s="74"/>
    </row>
    <row r="70" spans="1:60" s="23" customFormat="1">
      <c r="A70" s="50"/>
      <c r="B70" s="70"/>
      <c r="C70" s="71"/>
      <c r="D70" s="69"/>
      <c r="E70" s="733"/>
      <c r="F70" s="734"/>
      <c r="G70" s="735">
        <f t="shared" si="99"/>
        <v>0</v>
      </c>
      <c r="H70" s="736"/>
      <c r="I70" s="737">
        <f t="shared" si="100"/>
        <v>0</v>
      </c>
      <c r="J70" s="738">
        <f t="shared" si="101"/>
        <v>0</v>
      </c>
      <c r="K70" s="738">
        <f t="shared" si="102"/>
        <v>0</v>
      </c>
      <c r="L70" s="74"/>
      <c r="M70" s="27"/>
      <c r="N70" s="70"/>
      <c r="O70" s="71"/>
      <c r="P70" s="69"/>
      <c r="Q70" s="733"/>
      <c r="R70" s="734"/>
      <c r="S70" s="735">
        <f t="shared" si="103"/>
        <v>0</v>
      </c>
      <c r="T70" s="736"/>
      <c r="U70" s="737">
        <f t="shared" si="104"/>
        <v>0</v>
      </c>
      <c r="V70" s="738">
        <f t="shared" si="105"/>
        <v>0</v>
      </c>
      <c r="W70" s="738">
        <f t="shared" si="106"/>
        <v>0</v>
      </c>
      <c r="X70" s="74"/>
      <c r="Y70" s="27"/>
      <c r="Z70" s="70"/>
      <c r="AA70" s="71"/>
      <c r="AB70" s="69"/>
      <c r="AC70" s="733"/>
      <c r="AD70" s="734"/>
      <c r="AE70" s="735">
        <f t="shared" si="107"/>
        <v>0</v>
      </c>
      <c r="AF70" s="736"/>
      <c r="AG70" s="737">
        <f t="shared" si="108"/>
        <v>0</v>
      </c>
      <c r="AH70" s="738">
        <f t="shared" si="109"/>
        <v>0</v>
      </c>
      <c r="AI70" s="738">
        <f t="shared" si="110"/>
        <v>0</v>
      </c>
      <c r="AJ70" s="74"/>
      <c r="AK70" s="27"/>
      <c r="AL70" s="70"/>
      <c r="AM70" s="71"/>
      <c r="AN70" s="69"/>
      <c r="AO70" s="733"/>
      <c r="AP70" s="734"/>
      <c r="AQ70" s="735">
        <f t="shared" si="111"/>
        <v>0</v>
      </c>
      <c r="AR70" s="736"/>
      <c r="AS70" s="737">
        <f t="shared" si="112"/>
        <v>0</v>
      </c>
      <c r="AT70" s="738">
        <f t="shared" si="113"/>
        <v>0</v>
      </c>
      <c r="AU70" s="738">
        <f t="shared" si="114"/>
        <v>0</v>
      </c>
      <c r="AV70" s="74"/>
      <c r="AW70" s="27"/>
      <c r="AX70" s="70"/>
      <c r="AY70" s="71"/>
      <c r="AZ70" s="69"/>
      <c r="BA70" s="733"/>
      <c r="BB70" s="734"/>
      <c r="BC70" s="735">
        <f t="shared" si="115"/>
        <v>0</v>
      </c>
      <c r="BD70" s="736"/>
      <c r="BE70" s="737">
        <f t="shared" si="116"/>
        <v>0</v>
      </c>
      <c r="BF70" s="738">
        <f t="shared" si="117"/>
        <v>0</v>
      </c>
      <c r="BG70" s="738">
        <f t="shared" si="118"/>
        <v>0</v>
      </c>
      <c r="BH70" s="74"/>
    </row>
    <row r="71" spans="1:60" s="23" customFormat="1">
      <c r="A71" s="50"/>
      <c r="B71" s="70"/>
      <c r="C71" s="71"/>
      <c r="D71" s="69"/>
      <c r="E71" s="733"/>
      <c r="F71" s="734"/>
      <c r="G71" s="735">
        <f t="shared" si="99"/>
        <v>0</v>
      </c>
      <c r="H71" s="736"/>
      <c r="I71" s="737">
        <f t="shared" si="100"/>
        <v>0</v>
      </c>
      <c r="J71" s="738">
        <f t="shared" si="101"/>
        <v>0</v>
      </c>
      <c r="K71" s="738">
        <f t="shared" si="102"/>
        <v>0</v>
      </c>
      <c r="L71" s="74"/>
      <c r="M71" s="27"/>
      <c r="N71" s="70"/>
      <c r="O71" s="71"/>
      <c r="P71" s="69"/>
      <c r="Q71" s="733"/>
      <c r="R71" s="734"/>
      <c r="S71" s="735">
        <f t="shared" si="103"/>
        <v>0</v>
      </c>
      <c r="T71" s="736"/>
      <c r="U71" s="737">
        <f t="shared" si="104"/>
        <v>0</v>
      </c>
      <c r="V71" s="738">
        <f t="shared" si="105"/>
        <v>0</v>
      </c>
      <c r="W71" s="738">
        <f t="shared" si="106"/>
        <v>0</v>
      </c>
      <c r="X71" s="74"/>
      <c r="Y71" s="27"/>
      <c r="Z71" s="70"/>
      <c r="AA71" s="71"/>
      <c r="AB71" s="69"/>
      <c r="AC71" s="733"/>
      <c r="AD71" s="734"/>
      <c r="AE71" s="735">
        <f t="shared" si="107"/>
        <v>0</v>
      </c>
      <c r="AF71" s="736"/>
      <c r="AG71" s="737">
        <f t="shared" si="108"/>
        <v>0</v>
      </c>
      <c r="AH71" s="738">
        <f t="shared" si="109"/>
        <v>0</v>
      </c>
      <c r="AI71" s="738">
        <f t="shared" si="110"/>
        <v>0</v>
      </c>
      <c r="AJ71" s="74"/>
      <c r="AK71" s="27"/>
      <c r="AL71" s="70"/>
      <c r="AM71" s="71"/>
      <c r="AN71" s="69"/>
      <c r="AO71" s="733"/>
      <c r="AP71" s="734"/>
      <c r="AQ71" s="735">
        <f t="shared" si="111"/>
        <v>0</v>
      </c>
      <c r="AR71" s="736"/>
      <c r="AS71" s="737">
        <f t="shared" si="112"/>
        <v>0</v>
      </c>
      <c r="AT71" s="738">
        <f t="shared" si="113"/>
        <v>0</v>
      </c>
      <c r="AU71" s="738">
        <f t="shared" si="114"/>
        <v>0</v>
      </c>
      <c r="AV71" s="74"/>
      <c r="AW71" s="27"/>
      <c r="AX71" s="70"/>
      <c r="AY71" s="71"/>
      <c r="AZ71" s="69"/>
      <c r="BA71" s="733"/>
      <c r="BB71" s="734"/>
      <c r="BC71" s="735">
        <f t="shared" si="115"/>
        <v>0</v>
      </c>
      <c r="BD71" s="736"/>
      <c r="BE71" s="737">
        <f t="shared" si="116"/>
        <v>0</v>
      </c>
      <c r="BF71" s="738">
        <f t="shared" si="117"/>
        <v>0</v>
      </c>
      <c r="BG71" s="738">
        <f t="shared" si="118"/>
        <v>0</v>
      </c>
      <c r="BH71" s="74"/>
    </row>
    <row r="72" spans="1:60" s="23" customFormat="1">
      <c r="A72" s="50"/>
      <c r="B72" s="70"/>
      <c r="C72" s="71"/>
      <c r="D72" s="69"/>
      <c r="E72" s="733"/>
      <c r="F72" s="734"/>
      <c r="G72" s="735">
        <f t="shared" si="99"/>
        <v>0</v>
      </c>
      <c r="H72" s="736"/>
      <c r="I72" s="737">
        <f t="shared" si="100"/>
        <v>0</v>
      </c>
      <c r="J72" s="738">
        <f t="shared" si="101"/>
        <v>0</v>
      </c>
      <c r="K72" s="738">
        <f t="shared" si="102"/>
        <v>0</v>
      </c>
      <c r="L72" s="74"/>
      <c r="M72" s="27"/>
      <c r="N72" s="70"/>
      <c r="O72" s="71"/>
      <c r="P72" s="69"/>
      <c r="Q72" s="733"/>
      <c r="R72" s="734"/>
      <c r="S72" s="735">
        <f t="shared" si="103"/>
        <v>0</v>
      </c>
      <c r="T72" s="736"/>
      <c r="U72" s="737">
        <f t="shared" si="104"/>
        <v>0</v>
      </c>
      <c r="V72" s="738">
        <f t="shared" si="105"/>
        <v>0</v>
      </c>
      <c r="W72" s="738">
        <f t="shared" si="106"/>
        <v>0</v>
      </c>
      <c r="X72" s="74"/>
      <c r="Y72" s="27"/>
      <c r="Z72" s="70"/>
      <c r="AA72" s="71"/>
      <c r="AB72" s="69"/>
      <c r="AC72" s="733"/>
      <c r="AD72" s="734"/>
      <c r="AE72" s="735">
        <f t="shared" si="107"/>
        <v>0</v>
      </c>
      <c r="AF72" s="736"/>
      <c r="AG72" s="737">
        <f t="shared" si="108"/>
        <v>0</v>
      </c>
      <c r="AH72" s="738">
        <f t="shared" si="109"/>
        <v>0</v>
      </c>
      <c r="AI72" s="738">
        <f t="shared" si="110"/>
        <v>0</v>
      </c>
      <c r="AJ72" s="74"/>
      <c r="AK72" s="27"/>
      <c r="AL72" s="70"/>
      <c r="AM72" s="71"/>
      <c r="AN72" s="69"/>
      <c r="AO72" s="733"/>
      <c r="AP72" s="734"/>
      <c r="AQ72" s="735">
        <f t="shared" si="111"/>
        <v>0</v>
      </c>
      <c r="AR72" s="736"/>
      <c r="AS72" s="737">
        <f t="shared" si="112"/>
        <v>0</v>
      </c>
      <c r="AT72" s="738">
        <f t="shared" si="113"/>
        <v>0</v>
      </c>
      <c r="AU72" s="738">
        <f t="shared" si="114"/>
        <v>0</v>
      </c>
      <c r="AV72" s="74"/>
      <c r="AW72" s="27"/>
      <c r="AX72" s="70"/>
      <c r="AY72" s="71"/>
      <c r="AZ72" s="69"/>
      <c r="BA72" s="733"/>
      <c r="BB72" s="734"/>
      <c r="BC72" s="735">
        <f t="shared" si="115"/>
        <v>0</v>
      </c>
      <c r="BD72" s="736"/>
      <c r="BE72" s="737">
        <f t="shared" si="116"/>
        <v>0</v>
      </c>
      <c r="BF72" s="738">
        <f t="shared" si="117"/>
        <v>0</v>
      </c>
      <c r="BG72" s="738">
        <f t="shared" si="118"/>
        <v>0</v>
      </c>
      <c r="BH72" s="74"/>
    </row>
    <row r="73" spans="1:60" s="23" customFormat="1" ht="24.75" thickBot="1">
      <c r="A73" s="50"/>
      <c r="B73" s="72"/>
      <c r="C73" s="212"/>
      <c r="D73" s="73"/>
      <c r="E73" s="733"/>
      <c r="F73" s="734"/>
      <c r="G73" s="735">
        <f t="shared" si="99"/>
        <v>0</v>
      </c>
      <c r="H73" s="736"/>
      <c r="I73" s="737">
        <f t="shared" si="100"/>
        <v>0</v>
      </c>
      <c r="J73" s="738">
        <f t="shared" si="101"/>
        <v>0</v>
      </c>
      <c r="K73" s="738">
        <f t="shared" si="102"/>
        <v>0</v>
      </c>
      <c r="L73" s="75"/>
      <c r="M73" s="27"/>
      <c r="N73" s="72"/>
      <c r="O73" s="212"/>
      <c r="P73" s="73"/>
      <c r="Q73" s="733"/>
      <c r="R73" s="734"/>
      <c r="S73" s="735">
        <f t="shared" si="103"/>
        <v>0</v>
      </c>
      <c r="T73" s="736"/>
      <c r="U73" s="737">
        <f t="shared" si="104"/>
        <v>0</v>
      </c>
      <c r="V73" s="738">
        <f t="shared" si="105"/>
        <v>0</v>
      </c>
      <c r="W73" s="738">
        <f t="shared" si="106"/>
        <v>0</v>
      </c>
      <c r="X73" s="75"/>
      <c r="Y73" s="27"/>
      <c r="Z73" s="72"/>
      <c r="AA73" s="212"/>
      <c r="AB73" s="73"/>
      <c r="AC73" s="733"/>
      <c r="AD73" s="734"/>
      <c r="AE73" s="735">
        <f t="shared" si="107"/>
        <v>0</v>
      </c>
      <c r="AF73" s="736"/>
      <c r="AG73" s="737">
        <f t="shared" si="108"/>
        <v>0</v>
      </c>
      <c r="AH73" s="738">
        <f t="shared" si="109"/>
        <v>0</v>
      </c>
      <c r="AI73" s="738">
        <f t="shared" si="110"/>
        <v>0</v>
      </c>
      <c r="AJ73" s="75"/>
      <c r="AK73" s="27"/>
      <c r="AL73" s="72"/>
      <c r="AM73" s="212"/>
      <c r="AN73" s="73"/>
      <c r="AO73" s="733"/>
      <c r="AP73" s="734"/>
      <c r="AQ73" s="735">
        <f t="shared" si="111"/>
        <v>0</v>
      </c>
      <c r="AR73" s="736"/>
      <c r="AS73" s="737">
        <f t="shared" si="112"/>
        <v>0</v>
      </c>
      <c r="AT73" s="738">
        <f t="shared" si="113"/>
        <v>0</v>
      </c>
      <c r="AU73" s="738">
        <f t="shared" si="114"/>
        <v>0</v>
      </c>
      <c r="AV73" s="75"/>
      <c r="AW73" s="27"/>
      <c r="AX73" s="72"/>
      <c r="AY73" s="212"/>
      <c r="AZ73" s="73"/>
      <c r="BA73" s="733"/>
      <c r="BB73" s="734"/>
      <c r="BC73" s="735">
        <f t="shared" si="115"/>
        <v>0</v>
      </c>
      <c r="BD73" s="736"/>
      <c r="BE73" s="737">
        <f t="shared" si="116"/>
        <v>0</v>
      </c>
      <c r="BF73" s="738">
        <f t="shared" si="117"/>
        <v>0</v>
      </c>
      <c r="BG73" s="738">
        <f t="shared" si="118"/>
        <v>0</v>
      </c>
      <c r="BH73" s="75"/>
    </row>
    <row r="74" spans="1:60" s="23" customFormat="1" ht="25.5" thickTop="1" thickBot="1">
      <c r="A74" s="50"/>
      <c r="B74" s="1521" t="s">
        <v>418</v>
      </c>
      <c r="C74" s="1522"/>
      <c r="D74" s="1522"/>
      <c r="E74" s="1522"/>
      <c r="F74" s="739"/>
      <c r="G74" s="739">
        <f>SUM(G64:G73)</f>
        <v>0</v>
      </c>
      <c r="H74" s="740"/>
      <c r="I74" s="740">
        <f>SUM(I64:I73)</f>
        <v>0</v>
      </c>
      <c r="J74" s="741"/>
      <c r="K74" s="741">
        <f>SUM(K64:K73)</f>
        <v>0</v>
      </c>
      <c r="L74" s="64"/>
      <c r="M74" s="27"/>
      <c r="N74" s="1521" t="s">
        <v>418</v>
      </c>
      <c r="O74" s="1522"/>
      <c r="P74" s="1522"/>
      <c r="Q74" s="1522"/>
      <c r="R74" s="739"/>
      <c r="S74" s="739">
        <f>SUM(S64:S73)</f>
        <v>0</v>
      </c>
      <c r="T74" s="740"/>
      <c r="U74" s="740">
        <f>SUM(U64:U73)</f>
        <v>0</v>
      </c>
      <c r="V74" s="741"/>
      <c r="W74" s="741">
        <f>SUM(W64:W73)</f>
        <v>0</v>
      </c>
      <c r="X74" s="64"/>
      <c r="Y74" s="27"/>
      <c r="Z74" s="1521" t="s">
        <v>418</v>
      </c>
      <c r="AA74" s="1522"/>
      <c r="AB74" s="1522"/>
      <c r="AC74" s="1522"/>
      <c r="AD74" s="739"/>
      <c r="AE74" s="739">
        <f>SUM(AE64:AE73)</f>
        <v>0</v>
      </c>
      <c r="AF74" s="740"/>
      <c r="AG74" s="740">
        <f>SUM(AG64:AG73)</f>
        <v>0</v>
      </c>
      <c r="AH74" s="741"/>
      <c r="AI74" s="741">
        <f>SUM(AI64:AI73)</f>
        <v>0</v>
      </c>
      <c r="AJ74" s="64"/>
      <c r="AK74" s="27"/>
      <c r="AL74" s="1521" t="s">
        <v>418</v>
      </c>
      <c r="AM74" s="1522"/>
      <c r="AN74" s="1522"/>
      <c r="AO74" s="1522"/>
      <c r="AP74" s="739"/>
      <c r="AQ74" s="739">
        <f>SUM(AQ64:AQ73)</f>
        <v>0</v>
      </c>
      <c r="AR74" s="740"/>
      <c r="AS74" s="740">
        <f>SUM(AS64:AS73)</f>
        <v>0</v>
      </c>
      <c r="AT74" s="741"/>
      <c r="AU74" s="741">
        <f>SUM(AU64:AU73)</f>
        <v>0</v>
      </c>
      <c r="AV74" s="64"/>
      <c r="AW74" s="27"/>
      <c r="AX74" s="1521" t="s">
        <v>418</v>
      </c>
      <c r="AY74" s="1522"/>
      <c r="AZ74" s="1522"/>
      <c r="BA74" s="1522"/>
      <c r="BB74" s="739"/>
      <c r="BC74" s="739">
        <f>SUM(BC64:BC73)</f>
        <v>0</v>
      </c>
      <c r="BD74" s="740"/>
      <c r="BE74" s="740">
        <f>SUM(BE64:BE73)</f>
        <v>0</v>
      </c>
      <c r="BF74" s="741"/>
      <c r="BG74" s="741">
        <f>SUM(BG64:BG73)</f>
        <v>0</v>
      </c>
      <c r="BH74" s="64"/>
    </row>
    <row r="75" spans="1:60" ht="42.75" thickBot="1">
      <c r="A75" s="49"/>
      <c r="B75" s="1530" t="s">
        <v>328</v>
      </c>
      <c r="C75" s="1531"/>
      <c r="D75" s="1531"/>
      <c r="E75" s="1531"/>
      <c r="F75" s="742"/>
      <c r="G75" s="742">
        <f>SUM(G30,G41,G52,G63,G74)</f>
        <v>0</v>
      </c>
      <c r="H75" s="743"/>
      <c r="I75" s="743">
        <f>SUM(I30,I41,I52,I63,I74)</f>
        <v>0</v>
      </c>
      <c r="J75" s="744"/>
      <c r="K75" s="744">
        <f>SUM(K30,K41,K52,K63,K74)</f>
        <v>0</v>
      </c>
      <c r="L75" s="65"/>
      <c r="N75" s="1530" t="s">
        <v>328</v>
      </c>
      <c r="O75" s="1531"/>
      <c r="P75" s="1531"/>
      <c r="Q75" s="1531"/>
      <c r="R75" s="742"/>
      <c r="S75" s="742">
        <f>SUM(S30,S41,S52,S63,S74)</f>
        <v>0</v>
      </c>
      <c r="T75" s="743"/>
      <c r="U75" s="743">
        <f>SUM(U30,U41,U52,U63,U74)</f>
        <v>0</v>
      </c>
      <c r="V75" s="744"/>
      <c r="W75" s="744">
        <f>SUM(W30,W41,W52,W63,W74)</f>
        <v>0</v>
      </c>
      <c r="X75" s="65"/>
      <c r="Z75" s="1530" t="s">
        <v>328</v>
      </c>
      <c r="AA75" s="1531"/>
      <c r="AB75" s="1531"/>
      <c r="AC75" s="1531"/>
      <c r="AD75" s="742"/>
      <c r="AE75" s="742">
        <f>SUM(AE30,AE41,AE52,AE63,AE74)</f>
        <v>0</v>
      </c>
      <c r="AF75" s="743"/>
      <c r="AG75" s="743">
        <f>SUM(AG30,AG41,AG52,AG63,AG74)</f>
        <v>0</v>
      </c>
      <c r="AH75" s="744"/>
      <c r="AI75" s="744">
        <f>SUM(AI30,AI41,AI52,AI63,AI74)</f>
        <v>0</v>
      </c>
      <c r="AJ75" s="65"/>
      <c r="AL75" s="1530" t="s">
        <v>328</v>
      </c>
      <c r="AM75" s="1531"/>
      <c r="AN75" s="1531"/>
      <c r="AO75" s="1531"/>
      <c r="AP75" s="742"/>
      <c r="AQ75" s="742">
        <f>SUM(AQ30,AQ41,AQ52,AQ63,AQ74)</f>
        <v>0</v>
      </c>
      <c r="AR75" s="743"/>
      <c r="AS75" s="743">
        <f>SUM(AS30,AS41,AS52,AS63,AS74)</f>
        <v>0</v>
      </c>
      <c r="AT75" s="744"/>
      <c r="AU75" s="744">
        <f>SUM(AU30,AU41,AU52,AU63,AU74)</f>
        <v>0</v>
      </c>
      <c r="AV75" s="65"/>
      <c r="AX75" s="1530" t="s">
        <v>328</v>
      </c>
      <c r="AY75" s="1531"/>
      <c r="AZ75" s="1531"/>
      <c r="BA75" s="1531"/>
      <c r="BB75" s="742"/>
      <c r="BC75" s="742">
        <f>SUM(BC30,BC41,BC52,BC63,BC74)</f>
        <v>0</v>
      </c>
      <c r="BD75" s="743"/>
      <c r="BE75" s="743">
        <f>SUM(BE30,BE41,BE52,BE63,BE74)</f>
        <v>0</v>
      </c>
      <c r="BF75" s="744"/>
      <c r="BG75" s="744">
        <f>SUM(BG30,BG41,BG52,BG63,BG74)</f>
        <v>0</v>
      </c>
      <c r="BH75" s="65"/>
    </row>
  </sheetData>
  <sheetProtection insertRows="0" deleteRows="0"/>
  <mergeCells count="95">
    <mergeCell ref="AY9:BA9"/>
    <mergeCell ref="O8:Q8"/>
    <mergeCell ref="AA8:AC8"/>
    <mergeCell ref="AM8:AO8"/>
    <mergeCell ref="AV12:AV14"/>
    <mergeCell ref="X12:X14"/>
    <mergeCell ref="AX11:BH11"/>
    <mergeCell ref="BB13:BC13"/>
    <mergeCell ref="BD13:BE13"/>
    <mergeCell ref="BF13:BG13"/>
    <mergeCell ref="AB12:AB14"/>
    <mergeCell ref="AO13:AO14"/>
    <mergeCell ref="AP13:AQ13"/>
    <mergeCell ref="AR13:AS13"/>
    <mergeCell ref="AT13:AU13"/>
    <mergeCell ref="AC12:AI12"/>
    <mergeCell ref="BH12:BH14"/>
    <mergeCell ref="O12:O14"/>
    <mergeCell ref="P12:P14"/>
    <mergeCell ref="Q12:W12"/>
    <mergeCell ref="Z12:Z14"/>
    <mergeCell ref="AA12:AA14"/>
    <mergeCell ref="Q13:Q14"/>
    <mergeCell ref="R13:S13"/>
    <mergeCell ref="T13:U13"/>
    <mergeCell ref="V13:W13"/>
    <mergeCell ref="AX12:AX14"/>
    <mergeCell ref="AY12:AY14"/>
    <mergeCell ref="AZ12:AZ14"/>
    <mergeCell ref="BA12:BG12"/>
    <mergeCell ref="BA13:BA14"/>
    <mergeCell ref="AL12:AL14"/>
    <mergeCell ref="AX75:BA75"/>
    <mergeCell ref="B75:E75"/>
    <mergeCell ref="N75:Q75"/>
    <mergeCell ref="Z75:AC75"/>
    <mergeCell ref="AL75:AO75"/>
    <mergeCell ref="AX30:BA30"/>
    <mergeCell ref="AX41:BA41"/>
    <mergeCell ref="AX52:BA52"/>
    <mergeCell ref="B41:E41"/>
    <mergeCell ref="N41:Q41"/>
    <mergeCell ref="Z41:AC41"/>
    <mergeCell ref="AL41:AO41"/>
    <mergeCell ref="B52:E52"/>
    <mergeCell ref="N52:Q52"/>
    <mergeCell ref="Z52:AC52"/>
    <mergeCell ref="AL52:AO52"/>
    <mergeCell ref="B30:E30"/>
    <mergeCell ref="N30:Q30"/>
    <mergeCell ref="Z30:AC30"/>
    <mergeCell ref="AL30:AO30"/>
    <mergeCell ref="B12:B14"/>
    <mergeCell ref="C12:C14"/>
    <mergeCell ref="D12:D14"/>
    <mergeCell ref="E12:K12"/>
    <mergeCell ref="N12:N14"/>
    <mergeCell ref="E13:E14"/>
    <mergeCell ref="F13:G13"/>
    <mergeCell ref="H13:I13"/>
    <mergeCell ref="J13:K13"/>
    <mergeCell ref="L12:L14"/>
    <mergeCell ref="C9:E9"/>
    <mergeCell ref="B11:L11"/>
    <mergeCell ref="N11:X11"/>
    <mergeCell ref="Z11:AJ11"/>
    <mergeCell ref="AL11:AV11"/>
    <mergeCell ref="O9:Q9"/>
    <mergeCell ref="AA9:AC9"/>
    <mergeCell ref="AM9:AO9"/>
    <mergeCell ref="B63:E63"/>
    <mergeCell ref="N63:Q63"/>
    <mergeCell ref="Z63:AC63"/>
    <mergeCell ref="AL63:AO63"/>
    <mergeCell ref="AX63:BA63"/>
    <mergeCell ref="B74:E74"/>
    <mergeCell ref="N74:Q74"/>
    <mergeCell ref="Z74:AC74"/>
    <mergeCell ref="AX74:BA74"/>
    <mergeCell ref="AL74:AO74"/>
    <mergeCell ref="AM12:AM14"/>
    <mergeCell ref="AN12:AN14"/>
    <mergeCell ref="AO12:AU12"/>
    <mergeCell ref="AC13:AC14"/>
    <mergeCell ref="AD13:AE13"/>
    <mergeCell ref="AF13:AG13"/>
    <mergeCell ref="AH13:AI13"/>
    <mergeCell ref="AJ12:AJ14"/>
    <mergeCell ref="C8:E8"/>
    <mergeCell ref="B6:L6"/>
    <mergeCell ref="N6:X6"/>
    <mergeCell ref="Z6:AJ6"/>
    <mergeCell ref="AX6:BH6"/>
    <mergeCell ref="AL6:AV6"/>
    <mergeCell ref="AY8:BA8"/>
  </mergeCells>
  <phoneticPr fontId="9"/>
  <conditionalFormatting sqref="B14:D14">
    <cfRule type="containsBlanks" dxfId="124" priority="47">
      <formula>LEN(TRIM(B14))=0</formula>
    </cfRule>
  </conditionalFormatting>
  <conditionalFormatting sqref="E8">
    <cfRule type="containsBlanks" dxfId="123" priority="46">
      <formula>LEN(TRIM(E8))=0</formula>
    </cfRule>
  </conditionalFormatting>
  <conditionalFormatting sqref="E8">
    <cfRule type="expression" dxfId="122" priority="48">
      <formula>_xlfn.ISFORMULA(#REF!)=TRUE</formula>
    </cfRule>
  </conditionalFormatting>
  <conditionalFormatting sqref="Z14 AB14">
    <cfRule type="containsBlanks" dxfId="121" priority="45">
      <formula>LEN(TRIM(Z14))=0</formula>
    </cfRule>
  </conditionalFormatting>
  <conditionalFormatting sqref="O14">
    <cfRule type="containsBlanks" dxfId="120" priority="42">
      <formula>LEN(TRIM(O14))=0</formula>
    </cfRule>
  </conditionalFormatting>
  <conditionalFormatting sqref="N14">
    <cfRule type="containsBlanks" dxfId="119" priority="43">
      <formula>LEN(TRIM(N14))=0</formula>
    </cfRule>
  </conditionalFormatting>
  <conditionalFormatting sqref="P14">
    <cfRule type="containsBlanks" dxfId="118" priority="41">
      <formula>LEN(TRIM(P14))=0</formula>
    </cfRule>
  </conditionalFormatting>
  <conditionalFormatting sqref="AA14">
    <cfRule type="containsBlanks" dxfId="117" priority="40">
      <formula>LEN(TRIM(AA14))=0</formula>
    </cfRule>
  </conditionalFormatting>
  <conditionalFormatting sqref="AM14">
    <cfRule type="containsBlanks" dxfId="116" priority="37">
      <formula>LEN(TRIM(AM14))=0</formula>
    </cfRule>
  </conditionalFormatting>
  <conditionalFormatting sqref="AL14 AN14">
    <cfRule type="containsBlanks" dxfId="115" priority="38">
      <formula>LEN(TRIM(AL14))=0</formula>
    </cfRule>
  </conditionalFormatting>
  <conditionalFormatting sqref="AX14 AZ14">
    <cfRule type="containsBlanks" dxfId="114" priority="36">
      <formula>LEN(TRIM(AX14))=0</formula>
    </cfRule>
  </conditionalFormatting>
  <conditionalFormatting sqref="AY14">
    <cfRule type="containsBlanks" dxfId="113" priority="35">
      <formula>LEN(TRIM(AY14))=0</formula>
    </cfRule>
  </conditionalFormatting>
  <conditionalFormatting sqref="Q8">
    <cfRule type="containsBlanks" dxfId="112" priority="31">
      <formula>LEN(TRIM(Q8))=0</formula>
    </cfRule>
  </conditionalFormatting>
  <conditionalFormatting sqref="Q8">
    <cfRule type="expression" dxfId="111" priority="32">
      <formula>_xlfn.ISFORMULA(#REF!)=TRUE</formula>
    </cfRule>
  </conditionalFormatting>
  <conditionalFormatting sqref="AC8">
    <cfRule type="containsBlanks" dxfId="110" priority="27">
      <formula>LEN(TRIM(AC8))=0</formula>
    </cfRule>
  </conditionalFormatting>
  <conditionalFormatting sqref="AC8">
    <cfRule type="expression" dxfId="109" priority="28">
      <formula>_xlfn.ISFORMULA(#REF!)=TRUE</formula>
    </cfRule>
  </conditionalFormatting>
  <conditionalFormatting sqref="AO8">
    <cfRule type="containsBlanks" dxfId="108" priority="23">
      <formula>LEN(TRIM(AO8))=0</formula>
    </cfRule>
  </conditionalFormatting>
  <conditionalFormatting sqref="AO8">
    <cfRule type="expression" dxfId="107" priority="24">
      <formula>_xlfn.ISFORMULA(#REF!)=TRUE</formula>
    </cfRule>
  </conditionalFormatting>
  <conditionalFormatting sqref="BA8">
    <cfRule type="containsBlanks" dxfId="106" priority="19">
      <formula>LEN(TRIM(BA8))=0</formula>
    </cfRule>
  </conditionalFormatting>
  <conditionalFormatting sqref="BA8">
    <cfRule type="expression" dxfId="105" priority="20">
      <formula>_xlfn.ISFORMULA(#REF!)=TRUE</formula>
    </cfRule>
  </conditionalFormatting>
  <dataValidations disablePrompts="1" count="3">
    <dataValidation imeMode="disabled" allowBlank="1" showInputMessage="1" showErrorMessage="1" sqref="Q31:U40 Q53:U62 AP75:AU75 Q42:U51 AP74 AD52 AD63 AC53:AG62 AD75:AI75 AP52 BB74 AP63 AD74 R74 AC64:AG73 BB75:BG75 F52 R52 F63 AO53:AS62 F75:K75 E15:I29 Q15:U29 AC42:AG51 R63 AC15:AG29 AO64:AS73 F74 E31:I40 E53:I62 Q64:U73 E64:I73 AO42:AS51 E42:I51 R75:W75 BA64:BE73 AC31:AG40 BA42:BE51 BB52 BB63 BA31:BE40 BA53:BE62 AT15:AU74 AO31:AS40 J15:K74 V15:W74 AH15:AI74 AO15:AS29 BA15:BE29 BF15:BG74" xr:uid="{351EB4EA-7380-4AA0-B7E0-2DB4DB786474}"/>
    <dataValidation imeMode="on" allowBlank="1" showInputMessage="1" showErrorMessage="1" sqref="AJ15:AJ75 AV15:AV75 X15:X75 L15:L75 BH15:BH75" xr:uid="{AE7E4274-B323-4150-A56F-3D99A5CE12B9}"/>
    <dataValidation type="list" allowBlank="1" showInputMessage="1" sqref="D15:D29 D31:D40 D42:D51 D53:D62 D64:D73 P15:P29 P31:P40 P42:P51 P53:P62 P64:P73 AB15:AB29 AB31:AB40 AB42:AB51 AB53:AB62 AB64:AB73 AN15:AN29 AN31:AN40 AN42:AN51 AN53:AN62 AN64:AN73 AZ15:AZ29 AZ31:AZ40 AZ42:AZ51 AZ53:AZ62 AZ64:AZ73" xr:uid="{7995E345-FDEB-48B5-B5F1-D4EEB311892B}">
      <formula1>"式,台,個,本,ｍ,面,ヶ所,㎡"</formula1>
    </dataValidation>
  </dataValidations>
  <printOptions horizontalCentered="1"/>
  <pageMargins left="0.59055118110236227" right="0.39370078740157483" top="0.59055118110236227" bottom="0.35433070866141736" header="0.31496062992125984" footer="0.11811023622047245"/>
  <pageSetup paperSize="9" scale="45" fitToWidth="0" orientation="portrait" r:id="rId1"/>
  <headerFooter scaleWithDoc="0">
    <oddFooter>&amp;R&amp;8R4超高層ZEH-M_ver.1</oddFooter>
  </headerFooter>
  <colBreaks count="4" manualBreakCount="4">
    <brk id="12" max="1048575" man="1"/>
    <brk id="24" max="1048575" man="1"/>
    <brk id="36" max="1048575" man="1"/>
    <brk id="48"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2DC0F56-89E5-43EF-978B-55E39EBCEB4E}">
            <xm:f>入力シート!$F$13="単年度事業"</xm:f>
            <x14:dxf>
              <fill>
                <patternFill>
                  <bgColor theme="0" tint="-0.24994659260841701"/>
                </patternFill>
              </fill>
            </x14:dxf>
          </x14:cfRule>
          <xm:sqref>M5:BH75</xm:sqref>
        </x14:conditionalFormatting>
        <x14:conditionalFormatting xmlns:xm="http://schemas.microsoft.com/office/excel/2006/main">
          <x14:cfRule type="expression" priority="15" id="{68DC0F13-E58F-483E-82B7-8BAEAC3B67FB}">
            <xm:f>入力シート!$F$13="2年度事業（1年目）"</xm:f>
            <x14:dxf>
              <fill>
                <patternFill>
                  <bgColor theme="0" tint="-0.24994659260841701"/>
                </patternFill>
              </fill>
            </x14:dxf>
          </x14:cfRule>
          <xm:sqref>Y5:BH75</xm:sqref>
        </x14:conditionalFormatting>
        <x14:conditionalFormatting xmlns:xm="http://schemas.microsoft.com/office/excel/2006/main">
          <x14:cfRule type="expression" priority="14" id="{AFAC31D6-5FA3-4F44-8F72-9ACC60932FE0}">
            <xm:f>入力シート!$F$13="3年度事業（1年目）"</xm:f>
            <x14:dxf>
              <fill>
                <patternFill>
                  <bgColor theme="0" tint="-0.24994659260841701"/>
                </patternFill>
              </fill>
            </x14:dxf>
          </x14:cfRule>
          <xm:sqref>AK5:BH75</xm:sqref>
        </x14:conditionalFormatting>
        <x14:conditionalFormatting xmlns:xm="http://schemas.microsoft.com/office/excel/2006/main">
          <x14:cfRule type="expression" priority="13" id="{49DDA07F-E12D-4ED7-A7E2-B16F03C254F0}">
            <xm:f>入力シート!$F$13="4年度事業（1年目）"</xm:f>
            <x14:dxf>
              <fill>
                <patternFill>
                  <bgColor theme="0" tint="-0.24994659260841701"/>
                </patternFill>
              </fill>
            </x14:dxf>
          </x14:cfRule>
          <xm:sqref>AW5:BH75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E9630-E0B0-4F5E-B9EC-8A86680BDA83}">
  <sheetPr codeName="Sheet16">
    <pageSetUpPr fitToPage="1"/>
  </sheetPr>
  <dimension ref="A1:M37"/>
  <sheetViews>
    <sheetView showGridLines="0" view="pageBreakPreview" zoomScale="85" zoomScaleNormal="100" zoomScaleSheetLayoutView="85" workbookViewId="0"/>
  </sheetViews>
  <sheetFormatPr defaultColWidth="9" defaultRowHeight="28.5"/>
  <cols>
    <col min="1" max="1" width="2.625" style="142" customWidth="1"/>
    <col min="2" max="2" width="25" style="134" bestFit="1" customWidth="1"/>
    <col min="3" max="6" width="26.625" style="134" customWidth="1"/>
    <col min="7" max="7" width="1.625" style="185" customWidth="1"/>
    <col min="8" max="16384" width="9" style="134"/>
  </cols>
  <sheetData>
    <row r="1" spans="1:13" s="184" customFormat="1" ht="21">
      <c r="A1" s="183"/>
      <c r="B1" s="207"/>
      <c r="C1" s="206"/>
      <c r="D1" s="206"/>
      <c r="E1" s="206"/>
      <c r="F1" s="206"/>
      <c r="G1" s="185"/>
    </row>
    <row r="2" spans="1:13" ht="21">
      <c r="A2" s="135"/>
      <c r="B2" s="1532" t="s">
        <v>821</v>
      </c>
      <c r="C2" s="1532"/>
      <c r="D2" s="1532"/>
      <c r="E2" s="136"/>
      <c r="F2" s="136"/>
    </row>
    <row r="3" spans="1:13" s="138" customFormat="1" ht="13.5">
      <c r="A3" s="137"/>
      <c r="B3" s="1533"/>
      <c r="C3" s="1533"/>
      <c r="D3" s="1533"/>
      <c r="E3" s="137"/>
      <c r="F3" s="137"/>
      <c r="G3" s="186"/>
    </row>
    <row r="4" spans="1:13" ht="50.25" customHeight="1">
      <c r="A4" s="139"/>
      <c r="B4" s="140" t="s">
        <v>183</v>
      </c>
      <c r="C4" s="1534" t="str">
        <f>IF(入力シート!F11="","",入力シート!F11)</f>
        <v>(例)　○○○○マンション</v>
      </c>
      <c r="D4" s="1534"/>
      <c r="E4" s="1535"/>
      <c r="F4" s="141" t="s">
        <v>483</v>
      </c>
    </row>
    <row r="5" spans="1:13" s="142" customFormat="1">
      <c r="A5" s="139"/>
      <c r="B5" s="139"/>
      <c r="C5" s="139"/>
      <c r="D5" s="139"/>
      <c r="E5" s="139"/>
      <c r="F5" s="139"/>
      <c r="G5" s="187"/>
    </row>
    <row r="6" spans="1:13">
      <c r="A6" s="139"/>
      <c r="B6" s="136" t="s">
        <v>204</v>
      </c>
      <c r="C6" s="136"/>
      <c r="D6" s="136"/>
      <c r="E6" s="136"/>
      <c r="F6" s="143" t="s">
        <v>156</v>
      </c>
    </row>
    <row r="7" spans="1:13" ht="21">
      <c r="A7" s="135"/>
      <c r="B7" s="144"/>
      <c r="C7" s="145" t="s">
        <v>205</v>
      </c>
      <c r="D7" s="145" t="s">
        <v>186</v>
      </c>
      <c r="E7" s="140" t="s">
        <v>206</v>
      </c>
      <c r="F7" s="145" t="s">
        <v>310</v>
      </c>
    </row>
    <row r="8" spans="1:13">
      <c r="A8" s="139"/>
      <c r="B8" s="145" t="s">
        <v>207</v>
      </c>
      <c r="C8" s="675">
        <f>SUM(D8:E8)</f>
        <v>0</v>
      </c>
      <c r="D8" s="675">
        <f>D15</f>
        <v>0</v>
      </c>
      <c r="E8" s="676">
        <f>E15</f>
        <v>0</v>
      </c>
      <c r="F8" s="210"/>
    </row>
    <row r="9" spans="1:13" ht="29.25" thickBot="1">
      <c r="A9" s="139"/>
      <c r="B9" s="146" t="s">
        <v>208</v>
      </c>
      <c r="C9" s="677">
        <f>SUM(D9:E9)</f>
        <v>0</v>
      </c>
      <c r="D9" s="677">
        <f>SUM(D16,D21,D26,D31,D36)</f>
        <v>0</v>
      </c>
      <c r="E9" s="678">
        <f>SUM(E16,E21,E26,E31,E36)</f>
        <v>0</v>
      </c>
      <c r="F9" s="211"/>
    </row>
    <row r="10" spans="1:13" ht="29.25" thickTop="1">
      <c r="A10" s="139"/>
      <c r="B10" s="147" t="s">
        <v>209</v>
      </c>
      <c r="C10" s="679">
        <f>SUM(C8:C9)</f>
        <v>0</v>
      </c>
      <c r="D10" s="679">
        <f>SUM(D8:D9)</f>
        <v>0</v>
      </c>
      <c r="E10" s="680">
        <f>SUM(E8:E9)</f>
        <v>0</v>
      </c>
      <c r="F10" s="679">
        <f>IF(SUM(F17,F22,F27,F32,F37)&gt;1000000000,1000000000,SUM(F17,F22,F27,F32,F37))</f>
        <v>0</v>
      </c>
      <c r="H10" s="207" t="s">
        <v>847</v>
      </c>
    </row>
    <row r="11" spans="1:13" s="142" customFormat="1">
      <c r="A11" s="139"/>
      <c r="B11" s="139"/>
      <c r="C11" s="139"/>
      <c r="D11" s="139"/>
      <c r="E11" s="139"/>
      <c r="F11" s="139"/>
      <c r="G11" s="187"/>
      <c r="H11" s="208" t="s">
        <v>550</v>
      </c>
    </row>
    <row r="12" spans="1:13">
      <c r="A12" s="139"/>
      <c r="B12" s="136" t="s">
        <v>210</v>
      </c>
      <c r="C12" s="136"/>
      <c r="D12" s="136"/>
      <c r="E12" s="136"/>
      <c r="F12" s="136"/>
    </row>
    <row r="13" spans="1:13">
      <c r="A13" s="139"/>
      <c r="B13" s="148" t="s">
        <v>309</v>
      </c>
      <c r="C13" s="149"/>
      <c r="D13" s="136"/>
      <c r="E13" s="136"/>
      <c r="F13" s="136"/>
    </row>
    <row r="14" spans="1:13" ht="21">
      <c r="A14" s="135"/>
      <c r="B14" s="145" t="s">
        <v>211</v>
      </c>
      <c r="C14" s="145" t="s">
        <v>205</v>
      </c>
      <c r="D14" s="145" t="s">
        <v>186</v>
      </c>
      <c r="E14" s="145" t="s">
        <v>206</v>
      </c>
      <c r="F14" s="145" t="s">
        <v>310</v>
      </c>
    </row>
    <row r="15" spans="1:13">
      <c r="A15" s="139"/>
      <c r="B15" s="145" t="s">
        <v>207</v>
      </c>
      <c r="C15" s="675">
        <f>SUM(D15:E15)</f>
        <v>0</v>
      </c>
      <c r="D15" s="675">
        <f>'12-1.補助対象経費総括表（1年目）'!M11</f>
        <v>0</v>
      </c>
      <c r="E15" s="675">
        <v>0</v>
      </c>
      <c r="F15" s="675">
        <f>ROUNDDOWN(D15*1/2,0)</f>
        <v>0</v>
      </c>
      <c r="K15" s="150"/>
      <c r="L15" s="150"/>
      <c r="M15" s="150"/>
    </row>
    <row r="16" spans="1:13" ht="29.25" thickBot="1">
      <c r="A16" s="139"/>
      <c r="B16" s="146" t="s">
        <v>208</v>
      </c>
      <c r="C16" s="677">
        <f>SUM(D16:E16)</f>
        <v>0</v>
      </c>
      <c r="D16" s="677">
        <f>'12-1.補助対象経費総括表（1年目）'!M51</f>
        <v>0</v>
      </c>
      <c r="E16" s="677">
        <f>'10.費用明細書（共用部）'!K75</f>
        <v>0</v>
      </c>
      <c r="F16" s="677">
        <f>ROUNDDOWN(D16*1/2,0)</f>
        <v>0</v>
      </c>
      <c r="K16" s="150"/>
      <c r="L16" s="150"/>
      <c r="M16" s="150"/>
    </row>
    <row r="17" spans="1:13" ht="29.25" thickTop="1">
      <c r="A17" s="139"/>
      <c r="B17" s="147" t="s">
        <v>209</v>
      </c>
      <c r="C17" s="679">
        <f>SUM(C15:C16)</f>
        <v>0</v>
      </c>
      <c r="D17" s="679">
        <f>SUM(D15:D16)</f>
        <v>0</v>
      </c>
      <c r="E17" s="679">
        <f>SUM(E15:E16)</f>
        <v>0</v>
      </c>
      <c r="F17" s="679">
        <f>IF(SUM(F15:F16)&gt;300000000,300000000,SUM(F15:F16))</f>
        <v>0</v>
      </c>
      <c r="H17" s="207" t="s">
        <v>848</v>
      </c>
      <c r="K17" s="150"/>
      <c r="L17" s="150"/>
      <c r="M17" s="150"/>
    </row>
    <row r="18" spans="1:13" s="152" customFormat="1" ht="12">
      <c r="A18" s="151"/>
      <c r="B18" s="151"/>
      <c r="C18" s="151"/>
      <c r="D18" s="151"/>
      <c r="E18" s="151"/>
      <c r="F18" s="151"/>
      <c r="G18" s="188"/>
      <c r="K18" s="153"/>
      <c r="L18" s="153"/>
      <c r="M18" s="153"/>
    </row>
    <row r="19" spans="1:13">
      <c r="A19" s="139"/>
      <c r="B19" s="148" t="s">
        <v>311</v>
      </c>
      <c r="C19" s="149"/>
      <c r="D19" s="136"/>
      <c r="E19" s="136"/>
      <c r="F19" s="136"/>
      <c r="K19" s="150"/>
      <c r="L19" s="150"/>
      <c r="M19" s="150"/>
    </row>
    <row r="20" spans="1:13" ht="21">
      <c r="A20" s="135"/>
      <c r="B20" s="145" t="s">
        <v>211</v>
      </c>
      <c r="C20" s="145" t="s">
        <v>205</v>
      </c>
      <c r="D20" s="145" t="s">
        <v>186</v>
      </c>
      <c r="E20" s="145" t="s">
        <v>206</v>
      </c>
      <c r="F20" s="145" t="s">
        <v>310</v>
      </c>
    </row>
    <row r="21" spans="1:13" ht="29.25" thickBot="1">
      <c r="A21" s="139"/>
      <c r="B21" s="146" t="s">
        <v>208</v>
      </c>
      <c r="C21" s="677">
        <f>SUM(D21:E21)</f>
        <v>0</v>
      </c>
      <c r="D21" s="677">
        <f>'12-2.補助対象経費総括表（２年目）'!M51</f>
        <v>0</v>
      </c>
      <c r="E21" s="677">
        <f>'10.費用明細書（共用部）'!W75</f>
        <v>0</v>
      </c>
      <c r="F21" s="677">
        <f>ROUNDDOWN(D21*1/2,0)</f>
        <v>0</v>
      </c>
    </row>
    <row r="22" spans="1:13" ht="29.25" thickTop="1">
      <c r="A22" s="139"/>
      <c r="B22" s="147" t="s">
        <v>209</v>
      </c>
      <c r="C22" s="679">
        <f>SUM(C21:C21)</f>
        <v>0</v>
      </c>
      <c r="D22" s="679">
        <f>SUM(D21:D21)</f>
        <v>0</v>
      </c>
      <c r="E22" s="679">
        <f>SUM(E21:E21)</f>
        <v>0</v>
      </c>
      <c r="F22" s="679">
        <f>IF(SUM(F21:F21)&gt;300000000,300000000,SUM(F21:F21))</f>
        <v>0</v>
      </c>
      <c r="G22" s="189"/>
      <c r="H22" s="207" t="s">
        <v>848</v>
      </c>
    </row>
    <row r="23" spans="1:13" s="152" customFormat="1" ht="12">
      <c r="A23" s="151"/>
      <c r="B23" s="151"/>
      <c r="C23" s="154"/>
      <c r="D23" s="154"/>
      <c r="E23" s="154"/>
      <c r="F23" s="154"/>
      <c r="G23" s="188"/>
    </row>
    <row r="24" spans="1:13">
      <c r="A24" s="139"/>
      <c r="B24" s="148" t="s">
        <v>312</v>
      </c>
      <c r="C24" s="149"/>
      <c r="D24" s="136"/>
      <c r="E24" s="136"/>
      <c r="F24" s="136"/>
    </row>
    <row r="25" spans="1:13" ht="21">
      <c r="A25" s="135"/>
      <c r="B25" s="145" t="s">
        <v>211</v>
      </c>
      <c r="C25" s="145" t="s">
        <v>205</v>
      </c>
      <c r="D25" s="145" t="s">
        <v>186</v>
      </c>
      <c r="E25" s="145" t="s">
        <v>206</v>
      </c>
      <c r="F25" s="145" t="s">
        <v>310</v>
      </c>
    </row>
    <row r="26" spans="1:13" ht="29.25" thickBot="1">
      <c r="A26" s="139"/>
      <c r="B26" s="146" t="s">
        <v>208</v>
      </c>
      <c r="C26" s="677">
        <f>SUM(D26:E26)</f>
        <v>0</v>
      </c>
      <c r="D26" s="677">
        <f>'12-3.補助対象経費総括表（３年目）'!M51</f>
        <v>0</v>
      </c>
      <c r="E26" s="677">
        <f>'10.費用明細書（共用部）'!AI75</f>
        <v>0</v>
      </c>
      <c r="F26" s="677">
        <f>ROUNDDOWN(D26*1/2,0)</f>
        <v>0</v>
      </c>
    </row>
    <row r="27" spans="1:13" ht="29.25" thickTop="1">
      <c r="A27" s="139"/>
      <c r="B27" s="147" t="s">
        <v>209</v>
      </c>
      <c r="C27" s="679">
        <f>SUM(C26:C26)</f>
        <v>0</v>
      </c>
      <c r="D27" s="679">
        <f>SUM(D26:D26)</f>
        <v>0</v>
      </c>
      <c r="E27" s="679">
        <f>SUM(E26:E26)</f>
        <v>0</v>
      </c>
      <c r="F27" s="679">
        <f>IF(SUM(F26:F26)&gt;300000000,300000000,SUM(F26:F26))</f>
        <v>0</v>
      </c>
      <c r="G27" s="175"/>
      <c r="H27" s="207" t="s">
        <v>848</v>
      </c>
    </row>
    <row r="28" spans="1:13" s="152" customFormat="1" ht="12">
      <c r="A28" s="151"/>
      <c r="B28" s="151"/>
      <c r="C28" s="151"/>
      <c r="D28" s="151"/>
      <c r="E28" s="151"/>
      <c r="F28" s="151"/>
      <c r="G28" s="188"/>
      <c r="H28" s="209"/>
    </row>
    <row r="29" spans="1:13">
      <c r="A29" s="139"/>
      <c r="B29" s="148" t="s">
        <v>313</v>
      </c>
      <c r="C29" s="149"/>
      <c r="D29" s="136"/>
      <c r="E29" s="136"/>
      <c r="F29" s="136"/>
      <c r="H29" s="184"/>
    </row>
    <row r="30" spans="1:13" ht="21">
      <c r="A30" s="135"/>
      <c r="B30" s="145" t="s">
        <v>211</v>
      </c>
      <c r="C30" s="145" t="s">
        <v>205</v>
      </c>
      <c r="D30" s="145" t="s">
        <v>186</v>
      </c>
      <c r="E30" s="145" t="s">
        <v>206</v>
      </c>
      <c r="F30" s="145" t="s">
        <v>310</v>
      </c>
      <c r="H30" s="184"/>
    </row>
    <row r="31" spans="1:13" ht="29.25" thickBot="1">
      <c r="A31" s="139"/>
      <c r="B31" s="146" t="s">
        <v>208</v>
      </c>
      <c r="C31" s="677">
        <f>SUM(D31:E31)</f>
        <v>0</v>
      </c>
      <c r="D31" s="677">
        <f>'12-4.補助対象経費総括表（４年目）'!M51</f>
        <v>0</v>
      </c>
      <c r="E31" s="677">
        <f>'10.費用明細書（共用部）'!AU75</f>
        <v>0</v>
      </c>
      <c r="F31" s="677">
        <f>ROUNDDOWN(D31*1/2,0)</f>
        <v>0</v>
      </c>
      <c r="H31" s="184"/>
    </row>
    <row r="32" spans="1:13" ht="29.25" thickTop="1">
      <c r="A32" s="139"/>
      <c r="B32" s="147" t="s">
        <v>209</v>
      </c>
      <c r="C32" s="679">
        <f>SUM(C31:C31)</f>
        <v>0</v>
      </c>
      <c r="D32" s="679">
        <f>SUM(D31:D31)</f>
        <v>0</v>
      </c>
      <c r="E32" s="679">
        <f>SUM(E31:E31)</f>
        <v>0</v>
      </c>
      <c r="F32" s="679">
        <f>IF(SUM(F31:F31)&gt;300000000,300000000,SUM(F31:F31))</f>
        <v>0</v>
      </c>
      <c r="G32" s="175"/>
      <c r="H32" s="207" t="s">
        <v>848</v>
      </c>
    </row>
    <row r="33" spans="1:8" s="152" customFormat="1" ht="12">
      <c r="A33" s="151"/>
      <c r="B33" s="151"/>
      <c r="C33" s="151"/>
      <c r="D33" s="151"/>
      <c r="E33" s="151"/>
      <c r="F33" s="151"/>
      <c r="G33" s="188"/>
      <c r="H33" s="209"/>
    </row>
    <row r="34" spans="1:8">
      <c r="A34" s="139"/>
      <c r="B34" s="148" t="s">
        <v>391</v>
      </c>
      <c r="C34" s="149"/>
      <c r="D34" s="136"/>
      <c r="E34" s="136"/>
      <c r="F34" s="136"/>
      <c r="H34" s="184"/>
    </row>
    <row r="35" spans="1:8" ht="21">
      <c r="A35" s="135"/>
      <c r="B35" s="145" t="s">
        <v>211</v>
      </c>
      <c r="C35" s="145" t="s">
        <v>205</v>
      </c>
      <c r="D35" s="145" t="s">
        <v>186</v>
      </c>
      <c r="E35" s="145" t="s">
        <v>206</v>
      </c>
      <c r="F35" s="145" t="s">
        <v>310</v>
      </c>
      <c r="H35" s="184"/>
    </row>
    <row r="36" spans="1:8" ht="29.25" thickBot="1">
      <c r="A36" s="139"/>
      <c r="B36" s="146" t="s">
        <v>208</v>
      </c>
      <c r="C36" s="677">
        <f>SUM(D36:E36)</f>
        <v>0</v>
      </c>
      <c r="D36" s="677">
        <f>'12-5.補助対象経費総括表（５年目）'!M51</f>
        <v>0</v>
      </c>
      <c r="E36" s="677">
        <f>'10.費用明細書（共用部）'!BG75</f>
        <v>0</v>
      </c>
      <c r="F36" s="677">
        <f>ROUNDDOWN(D36*1/2,0)</f>
        <v>0</v>
      </c>
      <c r="H36" s="184"/>
    </row>
    <row r="37" spans="1:8" ht="29.25" thickTop="1">
      <c r="A37" s="139"/>
      <c r="B37" s="147" t="s">
        <v>209</v>
      </c>
      <c r="C37" s="679">
        <f>SUM(C36:C36)</f>
        <v>0</v>
      </c>
      <c r="D37" s="679">
        <f>SUM(D36:D36)</f>
        <v>0</v>
      </c>
      <c r="E37" s="679">
        <f>SUM(E36:E36)</f>
        <v>0</v>
      </c>
      <c r="F37" s="679">
        <f>IF(SUM(F36:F36)&gt;300000000,300000000,SUM(F36:F36))</f>
        <v>0</v>
      </c>
      <c r="G37" s="175"/>
      <c r="H37" s="207" t="s">
        <v>848</v>
      </c>
    </row>
  </sheetData>
  <sheetProtection sheet="1" selectLockedCells="1"/>
  <mergeCells count="3">
    <mergeCell ref="B2:D2"/>
    <mergeCell ref="B3:D3"/>
    <mergeCell ref="C4:E4"/>
  </mergeCells>
  <phoneticPr fontId="8"/>
  <conditionalFormatting sqref="B4 B7:B10 B14:B17 B20:B22 B25:B27 B30:B32 B35:B37">
    <cfRule type="notContainsBlanks" dxfId="100" priority="37">
      <formula>LEN(TRIM(B4))&gt;0</formula>
    </cfRule>
  </conditionalFormatting>
  <conditionalFormatting sqref="E15:E16">
    <cfRule type="containsBlanks" dxfId="99" priority="35">
      <formula>LEN(TRIM(E15))=0</formula>
    </cfRule>
  </conditionalFormatting>
  <conditionalFormatting sqref="E21">
    <cfRule type="containsBlanks" dxfId="98" priority="29">
      <formula>LEN(TRIM(E21))=0</formula>
    </cfRule>
  </conditionalFormatting>
  <conditionalFormatting sqref="E26">
    <cfRule type="containsBlanks" dxfId="97" priority="28">
      <formula>LEN(TRIM(E26))=0</formula>
    </cfRule>
  </conditionalFormatting>
  <conditionalFormatting sqref="E31">
    <cfRule type="containsBlanks" dxfId="96" priority="27">
      <formula>LEN(TRIM(E31))=0</formula>
    </cfRule>
  </conditionalFormatting>
  <conditionalFormatting sqref="E36">
    <cfRule type="containsBlanks" dxfId="95" priority="26">
      <formula>LEN(TRIM(E36))=0</formula>
    </cfRule>
  </conditionalFormatting>
  <conditionalFormatting sqref="A12:XFD16 A7:E10 G7:XFD9 I22:XFD22 I27:XFD27 I32:XFD32 A38:XFD1048576 I37:XFD37 A23:XFD26 A28:XFD31 A33:XFD36 A2:XFD6 A22:G22 A27:G27 A32:G32 A37:G37 G10 A11:G11 I10:XFD11 A18:XFD21 A17:G17 I17:XFD17 A1 C1:XFD1">
    <cfRule type="expression" dxfId="94" priority="25">
      <formula>_xlfn.ISFORMULA(A1)=TRUE</formula>
    </cfRule>
  </conditionalFormatting>
  <conditionalFormatting sqref="F17 F22 F27 F32 F37">
    <cfRule type="cellIs" dxfId="93" priority="20" operator="greaterThan">
      <formula>300000000</formula>
    </cfRule>
  </conditionalFormatting>
  <conditionalFormatting sqref="G22">
    <cfRule type="containsText" dxfId="92" priority="17" operator="containsText" text="(例)">
      <formula>NOT(ISERROR(SEARCH("(例)",G22)))</formula>
    </cfRule>
    <cfRule type="expression" dxfId="91" priority="18">
      <formula>_xlfn.ISFORMULA(G22)=TRUE</formula>
    </cfRule>
  </conditionalFormatting>
  <conditionalFormatting sqref="G27">
    <cfRule type="containsText" dxfId="90" priority="15" operator="containsText" text="(例)">
      <formula>NOT(ISERROR(SEARCH("(例)",G27)))</formula>
    </cfRule>
    <cfRule type="expression" dxfId="89" priority="16">
      <formula>_xlfn.ISFORMULA(G27)=TRUE</formula>
    </cfRule>
  </conditionalFormatting>
  <conditionalFormatting sqref="G32">
    <cfRule type="containsText" dxfId="88" priority="13" operator="containsText" text="(例)">
      <formula>NOT(ISERROR(SEARCH("(例)",G32)))</formula>
    </cfRule>
    <cfRule type="expression" dxfId="87" priority="14">
      <formula>_xlfn.ISFORMULA(G32)=TRUE</formula>
    </cfRule>
  </conditionalFormatting>
  <conditionalFormatting sqref="G37">
    <cfRule type="containsText" dxfId="86" priority="11" operator="containsText" text="(例)">
      <formula>NOT(ISERROR(SEARCH("(例)",G37)))</formula>
    </cfRule>
    <cfRule type="expression" dxfId="85" priority="12">
      <formula>_xlfn.ISFORMULA(G37)=TRUE</formula>
    </cfRule>
  </conditionalFormatting>
  <conditionalFormatting sqref="F8:F10">
    <cfRule type="expression" dxfId="84" priority="10">
      <formula>_xlfn.ISFORMULA(F8)=TRUE</formula>
    </cfRule>
  </conditionalFormatting>
  <conditionalFormatting sqref="F7">
    <cfRule type="expression" dxfId="83" priority="9">
      <formula>_xlfn.ISFORMULA(F7)=TRUE</formula>
    </cfRule>
  </conditionalFormatting>
  <printOptions horizontalCentered="1"/>
  <pageMargins left="0.59055118110236227" right="0.39370078740157483" top="0.59055118110236227" bottom="0.35433070866141736" header="0.31496062992125984" footer="0.11811023622047245"/>
  <pageSetup paperSize="9" scale="65" orientation="portrait" r:id="rId1"/>
  <headerFooter scaleWithDoc="0">
    <oddFooter>&amp;R&amp;8R4超高層ZEH-M_ver.1</oddFooter>
  </headerFooter>
  <ignoredErrors>
    <ignoredError sqref="B13 B19 B24 B29 B34" numberStoredAsText="1"/>
  </ignoredErrors>
  <extLst>
    <ext xmlns:x14="http://schemas.microsoft.com/office/spreadsheetml/2009/9/main" uri="{78C0D931-6437-407d-A8EE-F0AAD7539E65}">
      <x14:conditionalFormattings>
        <x14:conditionalFormatting xmlns:xm="http://schemas.microsoft.com/office/excel/2006/main">
          <x14:cfRule type="expression" priority="21" id="{1C164F42-57C2-43E9-A23C-D6865FDDD02B}">
            <xm:f>入力シート!$F$13="単年度事業"</xm:f>
            <x14:dxf>
              <fill>
                <patternFill>
                  <bgColor theme="0" tint="-0.14996795556505021"/>
                </patternFill>
              </fill>
            </x14:dxf>
          </x14:cfRule>
          <xm:sqref>B20:F22 B25:F27 B30:F32 B35:F37</xm:sqref>
        </x14:conditionalFormatting>
        <x14:conditionalFormatting xmlns:xm="http://schemas.microsoft.com/office/excel/2006/main">
          <x14:cfRule type="expression" priority="3" id="{C1D2ACF7-8A9A-4229-96CB-D74DCA4E894E}">
            <xm:f>入力シート!$F$13="2年度事業（1年目）"</xm:f>
            <x14:dxf>
              <fill>
                <patternFill>
                  <bgColor theme="0" tint="-0.14996795556505021"/>
                </patternFill>
              </fill>
            </x14:dxf>
          </x14:cfRule>
          <xm:sqref>C25:F27 C30:F32 C35:F37</xm:sqref>
        </x14:conditionalFormatting>
        <x14:conditionalFormatting xmlns:xm="http://schemas.microsoft.com/office/excel/2006/main">
          <x14:cfRule type="expression" priority="2" id="{88791D2B-1EE2-4455-8220-A1AB40B74E8A}">
            <xm:f>入力シート!$F$13="3年度事業（1年目）"</xm:f>
            <x14:dxf>
              <fill>
                <patternFill>
                  <bgColor theme="0" tint="-0.14996795556505021"/>
                </patternFill>
              </fill>
            </x14:dxf>
          </x14:cfRule>
          <xm:sqref>C30:F32 C35:F37</xm:sqref>
        </x14:conditionalFormatting>
        <x14:conditionalFormatting xmlns:xm="http://schemas.microsoft.com/office/excel/2006/main">
          <x14:cfRule type="expression" priority="1" id="{E0813FE2-FBD8-42D7-A937-F6E70CBCCD8D}">
            <xm:f>入力シート!$F$13="4年度事業（1年目）"</xm:f>
            <x14:dxf>
              <fill>
                <patternFill>
                  <bgColor theme="0" tint="-0.14996795556505021"/>
                </patternFill>
              </fill>
            </x14:dxf>
          </x14:cfRule>
          <xm:sqref>C35:F37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DFA4D-0406-4539-8540-4755B0438D62}">
  <sheetPr>
    <pageSetUpPr fitToPage="1"/>
  </sheetPr>
  <dimension ref="A1:S52"/>
  <sheetViews>
    <sheetView showGridLines="0" view="pageBreakPreview" zoomScale="85" zoomScaleNormal="100" zoomScaleSheetLayoutView="85" workbookViewId="0">
      <selection activeCell="K9" sqref="K9"/>
    </sheetView>
  </sheetViews>
  <sheetFormatPr defaultColWidth="9" defaultRowHeight="21"/>
  <cols>
    <col min="1" max="1" width="2.625" style="470" customWidth="1"/>
    <col min="2" max="4" width="4.625" style="115" customWidth="1"/>
    <col min="5" max="6" width="8.625" style="115" customWidth="1"/>
    <col min="7" max="7" width="15.625" style="115" customWidth="1"/>
    <col min="8" max="8" width="11.5" style="471" customWidth="1"/>
    <col min="9" max="9" width="15.625" style="472" customWidth="1"/>
    <col min="10" max="10" width="5.625" style="471" customWidth="1"/>
    <col min="11" max="11" width="10.625" style="115" customWidth="1"/>
    <col min="12" max="12" width="5.625" style="471" customWidth="1"/>
    <col min="13" max="13" width="15.625" style="472" customWidth="1"/>
    <col min="14" max="14" width="5.625" style="471" customWidth="1"/>
    <col min="15" max="15" width="48.625" style="115" customWidth="1"/>
    <col min="16" max="16" width="9.25" style="469" bestFit="1" customWidth="1"/>
    <col min="17" max="16384" width="9" style="115"/>
  </cols>
  <sheetData>
    <row r="1" spans="1:19" s="469" customFormat="1">
      <c r="A1" s="466"/>
      <c r="B1" s="467"/>
      <c r="C1" s="468"/>
      <c r="D1" s="468"/>
      <c r="E1" s="468"/>
      <c r="F1" s="468"/>
      <c r="G1" s="468"/>
      <c r="H1" s="468"/>
      <c r="I1" s="468"/>
      <c r="J1" s="468"/>
      <c r="K1" s="468"/>
      <c r="L1" s="468"/>
      <c r="M1" s="468"/>
      <c r="N1" s="468"/>
      <c r="O1" s="468"/>
    </row>
    <row r="2" spans="1:19">
      <c r="B2" s="1640" t="s">
        <v>822</v>
      </c>
      <c r="C2" s="1640"/>
      <c r="D2" s="1640"/>
      <c r="E2" s="1640"/>
      <c r="F2" s="1640"/>
      <c r="G2" s="1640"/>
    </row>
    <row r="3" spans="1:19" s="116" customFormat="1" ht="13.5">
      <c r="H3" s="473"/>
      <c r="I3" s="474"/>
      <c r="J3" s="473"/>
      <c r="L3" s="473"/>
      <c r="M3" s="474"/>
      <c r="N3" s="473"/>
      <c r="P3" s="475"/>
    </row>
    <row r="4" spans="1:19" ht="30.75">
      <c r="A4" s="476"/>
      <c r="B4" s="1609" t="s">
        <v>182</v>
      </c>
      <c r="C4" s="1610"/>
      <c r="D4" s="1610"/>
      <c r="E4" s="1610"/>
      <c r="F4" s="1611"/>
      <c r="G4" s="1641" t="s">
        <v>314</v>
      </c>
      <c r="H4" s="1642"/>
    </row>
    <row r="5" spans="1:19" s="116" customFormat="1" ht="13.5">
      <c r="B5" s="477"/>
      <c r="C5" s="477"/>
      <c r="D5" s="477"/>
      <c r="E5" s="477"/>
      <c r="H5" s="473"/>
      <c r="I5" s="474"/>
      <c r="J5" s="473"/>
      <c r="L5" s="473"/>
      <c r="M5" s="474"/>
      <c r="N5" s="473"/>
      <c r="P5" s="475"/>
    </row>
    <row r="6" spans="1:19" ht="30.75">
      <c r="A6" s="476"/>
      <c r="B6" s="1609" t="s">
        <v>183</v>
      </c>
      <c r="C6" s="1610"/>
      <c r="D6" s="1610"/>
      <c r="E6" s="1610"/>
      <c r="F6" s="1611"/>
      <c r="G6" s="1643" t="str">
        <f>入力シート!F11</f>
        <v>(例)　○○○○マンション</v>
      </c>
      <c r="H6" s="1644"/>
      <c r="I6" s="1644"/>
      <c r="J6" s="1644"/>
      <c r="K6" s="1644"/>
      <c r="L6" s="1644"/>
      <c r="M6" s="1644"/>
      <c r="N6" s="1644"/>
      <c r="O6" s="478" t="str">
        <f>入力シート!H11</f>
        <v>超高層ＺＥＨ－Ｍ実証事業</v>
      </c>
      <c r="P6" s="468"/>
      <c r="Q6" s="479"/>
      <c r="R6" s="479"/>
      <c r="S6" s="479"/>
    </row>
    <row r="7" spans="1:19" s="116" customFormat="1" ht="13.5">
      <c r="H7" s="473"/>
      <c r="I7" s="474"/>
      <c r="J7" s="473"/>
      <c r="L7" s="473"/>
      <c r="M7" s="474"/>
      <c r="N7" s="473"/>
      <c r="P7" s="475"/>
    </row>
    <row r="8" spans="1:19" ht="21" customHeight="1">
      <c r="B8" s="1603" t="s">
        <v>207</v>
      </c>
      <c r="C8" s="1604"/>
      <c r="D8" s="1609" t="s">
        <v>184</v>
      </c>
      <c r="E8" s="1610"/>
      <c r="F8" s="1610"/>
      <c r="G8" s="1610"/>
      <c r="H8" s="1610"/>
      <c r="I8" s="1610"/>
      <c r="J8" s="1611"/>
      <c r="K8" s="1609" t="s">
        <v>185</v>
      </c>
      <c r="L8" s="1611"/>
      <c r="M8" s="1610" t="s">
        <v>186</v>
      </c>
      <c r="N8" s="1610"/>
      <c r="O8" s="125" t="s">
        <v>187</v>
      </c>
    </row>
    <row r="9" spans="1:19" ht="28.5" customHeight="1">
      <c r="A9" s="480"/>
      <c r="B9" s="1605"/>
      <c r="C9" s="1606"/>
      <c r="D9" s="1621" t="s">
        <v>416</v>
      </c>
      <c r="E9" s="1622"/>
      <c r="F9" s="1622"/>
      <c r="G9" s="1622"/>
      <c r="H9" s="1622"/>
      <c r="I9" s="1622"/>
      <c r="J9" s="481" t="s">
        <v>304</v>
      </c>
      <c r="K9" s="566">
        <f>'2.全体概要'!I15</f>
        <v>0</v>
      </c>
      <c r="L9" s="483" t="s">
        <v>306</v>
      </c>
      <c r="M9" s="555">
        <f>IF(K9=0,0,200000+(2000*K9))</f>
        <v>0</v>
      </c>
      <c r="N9" s="483" t="s">
        <v>152</v>
      </c>
      <c r="O9" s="118" t="s">
        <v>308</v>
      </c>
      <c r="P9" s="467" t="s">
        <v>479</v>
      </c>
    </row>
    <row r="10" spans="1:19" ht="28.5" customHeight="1" thickBot="1">
      <c r="A10" s="480"/>
      <c r="B10" s="1605"/>
      <c r="C10" s="1606"/>
      <c r="D10" s="1623" t="s">
        <v>866</v>
      </c>
      <c r="E10" s="1624"/>
      <c r="F10" s="1624"/>
      <c r="G10" s="1624"/>
      <c r="H10" s="1624"/>
      <c r="I10" s="1624"/>
      <c r="J10" s="484" t="s">
        <v>305</v>
      </c>
      <c r="K10" s="485">
        <f>'2.全体概要'!I15</f>
        <v>0</v>
      </c>
      <c r="L10" s="486" t="s">
        <v>732</v>
      </c>
      <c r="M10" s="487">
        <f>IF(K10=0,0,200000+(6000*K10))</f>
        <v>0</v>
      </c>
      <c r="N10" s="488" t="s">
        <v>152</v>
      </c>
      <c r="O10" s="430" t="s">
        <v>733</v>
      </c>
      <c r="P10" s="467" t="s">
        <v>553</v>
      </c>
    </row>
    <row r="11" spans="1:19" ht="29.25" thickTop="1">
      <c r="A11" s="480"/>
      <c r="B11" s="1607"/>
      <c r="C11" s="1608"/>
      <c r="D11" s="1538" t="s">
        <v>307</v>
      </c>
      <c r="E11" s="1539"/>
      <c r="F11" s="1539"/>
      <c r="G11" s="1539"/>
      <c r="H11" s="1539"/>
      <c r="I11" s="1539"/>
      <c r="J11" s="1539"/>
      <c r="K11" s="1614"/>
      <c r="L11" s="489" t="s">
        <v>372</v>
      </c>
      <c r="M11" s="490">
        <f>SUM(M9:M10)</f>
        <v>0</v>
      </c>
      <c r="N11" s="491" t="s">
        <v>152</v>
      </c>
      <c r="O11" s="120" t="s">
        <v>734</v>
      </c>
    </row>
    <row r="12" spans="1:19" ht="85.5" customHeight="1" thickBot="1">
      <c r="A12" s="480"/>
      <c r="B12" s="492" t="s">
        <v>735</v>
      </c>
      <c r="C12" s="1580" t="s">
        <v>188</v>
      </c>
      <c r="D12" s="1625" t="s">
        <v>189</v>
      </c>
      <c r="E12" s="1626"/>
      <c r="F12" s="1626"/>
      <c r="G12" s="1626"/>
      <c r="H12" s="493" t="s">
        <v>371</v>
      </c>
      <c r="I12" s="1627"/>
      <c r="J12" s="1628"/>
      <c r="K12" s="1627"/>
      <c r="L12" s="1628"/>
      <c r="M12" s="494">
        <f>SUMIF('6.住戸情報入力'!P:P,G4,'6.住戸情報入力'!O:O)</f>
        <v>0</v>
      </c>
      <c r="N12" s="486" t="s">
        <v>152</v>
      </c>
      <c r="O12" s="121" t="s">
        <v>404</v>
      </c>
    </row>
    <row r="13" spans="1:19" ht="28.5" customHeight="1" thickTop="1">
      <c r="A13" s="480"/>
      <c r="B13" s="1615" t="s">
        <v>190</v>
      </c>
      <c r="C13" s="1580"/>
      <c r="D13" s="1616" t="s">
        <v>191</v>
      </c>
      <c r="E13" s="1618" t="s">
        <v>440</v>
      </c>
      <c r="F13" s="1619"/>
      <c r="G13" s="1619"/>
      <c r="H13" s="1619"/>
      <c r="I13" s="495">
        <v>150000</v>
      </c>
      <c r="J13" s="496" t="s">
        <v>152</v>
      </c>
      <c r="K13" s="497">
        <f>SUMIFS('6.住戸情報入力'!R:R,'6.住戸情報入力'!Q:Q,E13,'6.住戸情報入力'!S:S,$G$4)+SUMIFS('6.住戸情報入力'!U:U,'6.住戸情報入力'!T:T,E13,'6.住戸情報入力'!V:V,$G$4)</f>
        <v>0</v>
      </c>
      <c r="L13" s="496" t="s">
        <v>192</v>
      </c>
      <c r="M13" s="498">
        <f t="shared" ref="M13:M20" si="0">I13*K13</f>
        <v>0</v>
      </c>
      <c r="N13" s="496" t="s">
        <v>152</v>
      </c>
      <c r="O13" s="1600" t="s">
        <v>403</v>
      </c>
    </row>
    <row r="14" spans="1:19" ht="28.5">
      <c r="A14" s="480"/>
      <c r="B14" s="1615"/>
      <c r="C14" s="1580"/>
      <c r="D14" s="1580"/>
      <c r="E14" s="1585" t="s">
        <v>434</v>
      </c>
      <c r="F14" s="1586"/>
      <c r="G14" s="1586"/>
      <c r="H14" s="1586"/>
      <c r="I14" s="499">
        <v>160000</v>
      </c>
      <c r="J14" s="500" t="s">
        <v>152</v>
      </c>
      <c r="K14" s="501">
        <f>SUMIFS('6.住戸情報入力'!R:R,'6.住戸情報入力'!Q:Q,E14,'6.住戸情報入力'!S:S,$G$4)+SUMIFS('6.住戸情報入力'!U:U,'6.住戸情報入力'!T:T,E14,'6.住戸情報入力'!V:V,$G$4)</f>
        <v>0</v>
      </c>
      <c r="L14" s="500" t="s">
        <v>192</v>
      </c>
      <c r="M14" s="502">
        <f t="shared" si="0"/>
        <v>0</v>
      </c>
      <c r="N14" s="500" t="s">
        <v>152</v>
      </c>
      <c r="O14" s="1564"/>
    </row>
    <row r="15" spans="1:19" ht="28.5">
      <c r="A15" s="480"/>
      <c r="B15" s="1615"/>
      <c r="C15" s="1580"/>
      <c r="D15" s="1580"/>
      <c r="E15" s="1585" t="s">
        <v>435</v>
      </c>
      <c r="F15" s="1586"/>
      <c r="G15" s="1586"/>
      <c r="H15" s="1586"/>
      <c r="I15" s="499">
        <v>170000</v>
      </c>
      <c r="J15" s="500" t="s">
        <v>152</v>
      </c>
      <c r="K15" s="501">
        <f>SUMIFS('6.住戸情報入力'!R:R,'6.住戸情報入力'!Q:Q,E15,'6.住戸情報入力'!S:S,$G$4)+SUMIFS('6.住戸情報入力'!U:U,'6.住戸情報入力'!T:T,E15,'6.住戸情報入力'!V:V,$G$4)</f>
        <v>0</v>
      </c>
      <c r="L15" s="500" t="s">
        <v>192</v>
      </c>
      <c r="M15" s="502">
        <f t="shared" si="0"/>
        <v>0</v>
      </c>
      <c r="N15" s="500" t="s">
        <v>152</v>
      </c>
      <c r="O15" s="1564"/>
    </row>
    <row r="16" spans="1:19" ht="28.5">
      <c r="A16" s="480"/>
      <c r="B16" s="1615"/>
      <c r="C16" s="1580"/>
      <c r="D16" s="1580"/>
      <c r="E16" s="1585" t="s">
        <v>436</v>
      </c>
      <c r="F16" s="1586"/>
      <c r="G16" s="1586"/>
      <c r="H16" s="1586"/>
      <c r="I16" s="499">
        <v>180000</v>
      </c>
      <c r="J16" s="500" t="s">
        <v>152</v>
      </c>
      <c r="K16" s="501">
        <f>SUMIFS('6.住戸情報入力'!R:R,'6.住戸情報入力'!Q:Q,E16,'6.住戸情報入力'!S:S,$G$4)+SUMIFS('6.住戸情報入力'!U:U,'6.住戸情報入力'!T:T,E16,'6.住戸情報入力'!V:V,$G$4)</f>
        <v>0</v>
      </c>
      <c r="L16" s="500" t="s">
        <v>192</v>
      </c>
      <c r="M16" s="502">
        <f t="shared" si="0"/>
        <v>0</v>
      </c>
      <c r="N16" s="500" t="s">
        <v>152</v>
      </c>
      <c r="O16" s="1564"/>
    </row>
    <row r="17" spans="1:19" ht="28.5">
      <c r="A17" s="480"/>
      <c r="B17" s="1615"/>
      <c r="C17" s="1580"/>
      <c r="D17" s="1580"/>
      <c r="E17" s="1585" t="s">
        <v>437</v>
      </c>
      <c r="F17" s="1586"/>
      <c r="G17" s="1586"/>
      <c r="H17" s="1586"/>
      <c r="I17" s="499">
        <v>190000</v>
      </c>
      <c r="J17" s="500" t="s">
        <v>152</v>
      </c>
      <c r="K17" s="501">
        <f>SUMIFS('6.住戸情報入力'!R:R,'6.住戸情報入力'!Q:Q,E17,'6.住戸情報入力'!S:S,$G$4)+SUMIFS('6.住戸情報入力'!U:U,'6.住戸情報入力'!T:T,E17,'6.住戸情報入力'!V:V,$G$4)</f>
        <v>0</v>
      </c>
      <c r="L17" s="500" t="s">
        <v>192</v>
      </c>
      <c r="M17" s="502">
        <f t="shared" si="0"/>
        <v>0</v>
      </c>
      <c r="N17" s="500" t="s">
        <v>152</v>
      </c>
      <c r="O17" s="1564"/>
    </row>
    <row r="18" spans="1:19" ht="28.5">
      <c r="A18" s="480"/>
      <c r="B18" s="1615"/>
      <c r="C18" s="1580"/>
      <c r="D18" s="1580"/>
      <c r="E18" s="1585" t="s">
        <v>438</v>
      </c>
      <c r="F18" s="1586"/>
      <c r="G18" s="1586"/>
      <c r="H18" s="1586"/>
      <c r="I18" s="499">
        <v>200000</v>
      </c>
      <c r="J18" s="500" t="s">
        <v>152</v>
      </c>
      <c r="K18" s="501">
        <f>SUMIFS('6.住戸情報入力'!R:R,'6.住戸情報入力'!Q:Q,E18,'6.住戸情報入力'!S:S,$G$4)+SUMIFS('6.住戸情報入力'!U:U,'6.住戸情報入力'!T:T,E18,'6.住戸情報入力'!V:V,$G$4)</f>
        <v>0</v>
      </c>
      <c r="L18" s="500" t="s">
        <v>192</v>
      </c>
      <c r="M18" s="502">
        <f t="shared" si="0"/>
        <v>0</v>
      </c>
      <c r="N18" s="500" t="s">
        <v>152</v>
      </c>
      <c r="O18" s="1564"/>
    </row>
    <row r="19" spans="1:19" ht="28.5">
      <c r="A19" s="480"/>
      <c r="B19" s="1615"/>
      <c r="C19" s="1580"/>
      <c r="D19" s="1580"/>
      <c r="E19" s="1585" t="s">
        <v>439</v>
      </c>
      <c r="F19" s="1586"/>
      <c r="G19" s="1586"/>
      <c r="H19" s="1586"/>
      <c r="I19" s="499">
        <v>220000</v>
      </c>
      <c r="J19" s="500" t="s">
        <v>152</v>
      </c>
      <c r="K19" s="501">
        <f>SUMIFS('6.住戸情報入力'!R:R,'6.住戸情報入力'!Q:Q,E19,'6.住戸情報入力'!S:S,$G$4)+SUMIFS('6.住戸情報入力'!U:U,'6.住戸情報入力'!T:T,E19,'6.住戸情報入力'!V:V,$G$4)</f>
        <v>0</v>
      </c>
      <c r="L19" s="500" t="s">
        <v>192</v>
      </c>
      <c r="M19" s="502">
        <f t="shared" si="0"/>
        <v>0</v>
      </c>
      <c r="N19" s="500" t="s">
        <v>152</v>
      </c>
      <c r="O19" s="1564"/>
    </row>
    <row r="20" spans="1:19" ht="28.5" customHeight="1" thickBot="1">
      <c r="A20" s="480"/>
      <c r="B20" s="1615"/>
      <c r="C20" s="1580"/>
      <c r="D20" s="1617"/>
      <c r="E20" s="1601" t="s">
        <v>441</v>
      </c>
      <c r="F20" s="1602"/>
      <c r="G20" s="1602"/>
      <c r="H20" s="1602"/>
      <c r="I20" s="503">
        <v>240000</v>
      </c>
      <c r="J20" s="504" t="s">
        <v>152</v>
      </c>
      <c r="K20" s="505">
        <f>SUMIFS('6.住戸情報入力'!R:R,'6.住戸情報入力'!Q:Q,E20,'6.住戸情報入力'!S:S,$G$4)+SUMIFS('6.住戸情報入力'!U:U,'6.住戸情報入力'!T:T,E20,'6.住戸情報入力'!V:V,$G$4)</f>
        <v>0</v>
      </c>
      <c r="L20" s="504" t="s">
        <v>192</v>
      </c>
      <c r="M20" s="506">
        <f t="shared" si="0"/>
        <v>0</v>
      </c>
      <c r="N20" s="504" t="s">
        <v>152</v>
      </c>
      <c r="O20" s="1565"/>
    </row>
    <row r="21" spans="1:19" s="469" customFormat="1" ht="30" thickTop="1" thickBot="1">
      <c r="A21" s="480"/>
      <c r="B21" s="1615"/>
      <c r="C21" s="1580"/>
      <c r="D21" s="1593" t="s">
        <v>374</v>
      </c>
      <c r="E21" s="1594"/>
      <c r="F21" s="1594"/>
      <c r="G21" s="1594"/>
      <c r="H21" s="1594"/>
      <c r="I21" s="1594"/>
      <c r="J21" s="1594"/>
      <c r="K21" s="1594"/>
      <c r="L21" s="507" t="s">
        <v>336</v>
      </c>
      <c r="M21" s="508">
        <f>SUM(M13:M20)</f>
        <v>0</v>
      </c>
      <c r="N21" s="509" t="s">
        <v>152</v>
      </c>
      <c r="O21" s="432"/>
      <c r="Q21" s="115"/>
      <c r="R21" s="115"/>
      <c r="S21" s="115"/>
    </row>
    <row r="22" spans="1:19" s="469" customFormat="1" ht="29.25" thickTop="1">
      <c r="A22" s="480"/>
      <c r="B22" s="1615"/>
      <c r="C22" s="1580"/>
      <c r="D22" s="1540" t="s">
        <v>595</v>
      </c>
      <c r="E22" s="1543" t="s">
        <v>898</v>
      </c>
      <c r="F22" s="1544"/>
      <c r="G22" s="1544"/>
      <c r="H22" s="1545"/>
      <c r="I22" s="510">
        <v>340000</v>
      </c>
      <c r="J22" s="511" t="s">
        <v>596</v>
      </c>
      <c r="K22" s="512">
        <f>COUNTIFS('6.住戸情報入力'!W:W,E22,'6.住戸情報入力'!X:X,$G$4)</f>
        <v>0</v>
      </c>
      <c r="L22" s="513" t="s">
        <v>597</v>
      </c>
      <c r="M22" s="514">
        <f>I22*K22</f>
        <v>0</v>
      </c>
      <c r="N22" s="515" t="s">
        <v>596</v>
      </c>
      <c r="O22" s="1536" t="s">
        <v>403</v>
      </c>
      <c r="Q22" s="115"/>
      <c r="R22" s="115"/>
      <c r="S22" s="115"/>
    </row>
    <row r="23" spans="1:19" s="469" customFormat="1" ht="28.5">
      <c r="A23" s="480"/>
      <c r="B23" s="1615"/>
      <c r="C23" s="1580"/>
      <c r="D23" s="1541"/>
      <c r="E23" s="1546" t="s">
        <v>899</v>
      </c>
      <c r="F23" s="1547"/>
      <c r="G23" s="1547"/>
      <c r="H23" s="1548"/>
      <c r="I23" s="516">
        <v>430000</v>
      </c>
      <c r="J23" s="517" t="s">
        <v>596</v>
      </c>
      <c r="K23" s="518">
        <f>COUNTIFS('6.住戸情報入力'!W:W,E23,'6.住戸情報入力'!X:X,$G$4)</f>
        <v>0</v>
      </c>
      <c r="L23" s="519" t="s">
        <v>597</v>
      </c>
      <c r="M23" s="520">
        <f t="shared" ref="M23:M25" si="1">I23*K23</f>
        <v>0</v>
      </c>
      <c r="N23" s="521" t="s">
        <v>596</v>
      </c>
      <c r="O23" s="1536"/>
      <c r="Q23" s="115"/>
      <c r="R23" s="115"/>
      <c r="S23" s="115"/>
    </row>
    <row r="24" spans="1:19" s="469" customFormat="1" ht="28.5">
      <c r="A24" s="480"/>
      <c r="B24" s="1615"/>
      <c r="C24" s="1580"/>
      <c r="D24" s="1541"/>
      <c r="E24" s="1546" t="s">
        <v>900</v>
      </c>
      <c r="F24" s="1547"/>
      <c r="G24" s="1547"/>
      <c r="H24" s="1548"/>
      <c r="I24" s="516">
        <v>480000</v>
      </c>
      <c r="J24" s="522" t="s">
        <v>596</v>
      </c>
      <c r="K24" s="501">
        <f>COUNTIFS('6.住戸情報入力'!W:W,E24,'6.住戸情報入力'!X:X,$G$4)</f>
        <v>0</v>
      </c>
      <c r="L24" s="519" t="s">
        <v>597</v>
      </c>
      <c r="M24" s="523">
        <f t="shared" si="1"/>
        <v>0</v>
      </c>
      <c r="N24" s="521" t="s">
        <v>596</v>
      </c>
      <c r="O24" s="1536"/>
      <c r="Q24" s="115"/>
      <c r="R24" s="115"/>
      <c r="S24" s="115"/>
    </row>
    <row r="25" spans="1:19" s="469" customFormat="1" ht="29.25" thickBot="1">
      <c r="A25" s="480"/>
      <c r="B25" s="1615"/>
      <c r="C25" s="1580"/>
      <c r="D25" s="1542"/>
      <c r="E25" s="1549" t="s">
        <v>901</v>
      </c>
      <c r="F25" s="1550"/>
      <c r="G25" s="1550"/>
      <c r="H25" s="1551"/>
      <c r="I25" s="524">
        <v>670000</v>
      </c>
      <c r="J25" s="525" t="s">
        <v>152</v>
      </c>
      <c r="K25" s="526">
        <f>COUNTIFS('6.住戸情報入力'!W:W,E25,'6.住戸情報入力'!X:X,$G$4)</f>
        <v>0</v>
      </c>
      <c r="L25" s="527" t="s">
        <v>597</v>
      </c>
      <c r="M25" s="528">
        <f t="shared" si="1"/>
        <v>0</v>
      </c>
      <c r="N25" s="504" t="s">
        <v>596</v>
      </c>
      <c r="O25" s="1537"/>
      <c r="Q25" s="115"/>
      <c r="R25" s="115"/>
      <c r="S25" s="115"/>
    </row>
    <row r="26" spans="1:19" s="469" customFormat="1" ht="30" thickTop="1" thickBot="1">
      <c r="A26" s="480"/>
      <c r="B26" s="1615"/>
      <c r="C26" s="1580"/>
      <c r="D26" s="529"/>
      <c r="E26" s="530"/>
      <c r="F26" s="530"/>
      <c r="G26" s="530"/>
      <c r="H26" s="530"/>
      <c r="I26" s="530"/>
      <c r="J26" s="530"/>
      <c r="K26" s="530" t="s">
        <v>598</v>
      </c>
      <c r="L26" s="507" t="s">
        <v>742</v>
      </c>
      <c r="M26" s="508">
        <f>SUM(M22:M25)</f>
        <v>0</v>
      </c>
      <c r="N26" s="509" t="s">
        <v>596</v>
      </c>
      <c r="O26" s="432"/>
      <c r="Q26" s="115"/>
      <c r="R26" s="115"/>
      <c r="S26" s="115"/>
    </row>
    <row r="27" spans="1:19" s="469" customFormat="1" ht="28.5" customHeight="1" thickTop="1">
      <c r="A27" s="480"/>
      <c r="B27" s="1615"/>
      <c r="C27" s="1580"/>
      <c r="D27" s="1616" t="s">
        <v>193</v>
      </c>
      <c r="E27" s="1612" t="s">
        <v>736</v>
      </c>
      <c r="F27" s="1612"/>
      <c r="G27" s="1612"/>
      <c r="H27" s="1612"/>
      <c r="I27" s="531">
        <v>100000</v>
      </c>
      <c r="J27" s="491" t="s">
        <v>152</v>
      </c>
      <c r="K27" s="532">
        <f>COUNTIFS('6.住戸情報入力'!Y:Y,E27,'6.住戸情報入力'!Z:Z,$G$4)</f>
        <v>0</v>
      </c>
      <c r="L27" s="491" t="s">
        <v>192</v>
      </c>
      <c r="M27" s="490">
        <f>I27*K27</f>
        <v>0</v>
      </c>
      <c r="N27" s="491" t="s">
        <v>152</v>
      </c>
      <c r="O27" s="1564" t="s">
        <v>745</v>
      </c>
      <c r="Q27" s="115"/>
      <c r="R27" s="115"/>
      <c r="S27" s="115"/>
    </row>
    <row r="28" spans="1:19" s="469" customFormat="1" ht="28.5" customHeight="1">
      <c r="A28" s="480"/>
      <c r="B28" s="1615"/>
      <c r="C28" s="1580"/>
      <c r="D28" s="1580"/>
      <c r="E28" s="533" t="s">
        <v>737</v>
      </c>
      <c r="F28" s="533"/>
      <c r="G28" s="534"/>
      <c r="H28" s="534"/>
      <c r="I28" s="535">
        <v>380000</v>
      </c>
      <c r="J28" s="536" t="s">
        <v>739</v>
      </c>
      <c r="K28" s="482">
        <f>COUNTIFS('6.住戸情報入力'!Y:Y,"温水床暖房（専用熱源機）",'6.住戸情報入力'!Z:Z,$G$4)</f>
        <v>0</v>
      </c>
      <c r="L28" s="536" t="s">
        <v>741</v>
      </c>
      <c r="M28" s="537">
        <f>I28*K28</f>
        <v>0</v>
      </c>
      <c r="N28" s="536" t="s">
        <v>739</v>
      </c>
      <c r="O28" s="1564"/>
      <c r="Q28" s="115"/>
      <c r="R28" s="115"/>
      <c r="S28" s="115"/>
    </row>
    <row r="29" spans="1:19" s="469" customFormat="1" ht="28.5">
      <c r="A29" s="480"/>
      <c r="B29" s="1615"/>
      <c r="C29" s="1580"/>
      <c r="D29" s="1580"/>
      <c r="E29" s="1566" t="s">
        <v>738</v>
      </c>
      <c r="F29" s="1567"/>
      <c r="G29" s="1575" t="s">
        <v>442</v>
      </c>
      <c r="H29" s="1575"/>
      <c r="I29" s="538">
        <v>530000</v>
      </c>
      <c r="J29" s="539" t="s">
        <v>152</v>
      </c>
      <c r="K29" s="540">
        <f>COUNTIFS('6.住戸情報入力'!Y:Y,"エアコン付温水床暖房 5.6ｋＷ以上",'6.住戸情報入力'!Z:Z,$G$4)</f>
        <v>0</v>
      </c>
      <c r="L29" s="539" t="s">
        <v>192</v>
      </c>
      <c r="M29" s="541">
        <f>I29*K29</f>
        <v>0</v>
      </c>
      <c r="N29" s="539" t="s">
        <v>152</v>
      </c>
      <c r="O29" s="1564"/>
      <c r="Q29" s="115"/>
      <c r="R29" s="115"/>
      <c r="S29" s="115"/>
    </row>
    <row r="30" spans="1:19" s="469" customFormat="1" ht="29.25" thickBot="1">
      <c r="A30" s="480"/>
      <c r="B30" s="1615"/>
      <c r="C30" s="1580"/>
      <c r="D30" s="1617"/>
      <c r="E30" s="1568"/>
      <c r="F30" s="1569"/>
      <c r="G30" s="1613" t="s">
        <v>443</v>
      </c>
      <c r="H30" s="1613"/>
      <c r="I30" s="542">
        <v>460000</v>
      </c>
      <c r="J30" s="521" t="s">
        <v>152</v>
      </c>
      <c r="K30" s="518">
        <f>COUNTIFS('6.住戸情報入力'!Y:Y,"エアコン付温水床暖房 5.6ｋＷ未満",'6.住戸情報入力'!Z:Z,$G$4)</f>
        <v>0</v>
      </c>
      <c r="L30" s="504" t="s">
        <v>192</v>
      </c>
      <c r="M30" s="506">
        <f>I30*K30</f>
        <v>0</v>
      </c>
      <c r="N30" s="504" t="s">
        <v>152</v>
      </c>
      <c r="O30" s="1565"/>
      <c r="Q30" s="115"/>
      <c r="R30" s="115"/>
      <c r="S30" s="115"/>
    </row>
    <row r="31" spans="1:19" s="469" customFormat="1" ht="30" thickTop="1" thickBot="1">
      <c r="A31" s="480"/>
      <c r="B31" s="1615"/>
      <c r="C31" s="1580"/>
      <c r="D31" s="1593" t="s">
        <v>374</v>
      </c>
      <c r="E31" s="1594"/>
      <c r="F31" s="1594"/>
      <c r="G31" s="1594"/>
      <c r="H31" s="1594"/>
      <c r="I31" s="1594"/>
      <c r="J31" s="1594"/>
      <c r="K31" s="1594"/>
      <c r="L31" s="507" t="s">
        <v>338</v>
      </c>
      <c r="M31" s="508">
        <f>SUM(M27:M30)</f>
        <v>0</v>
      </c>
      <c r="N31" s="509" t="s">
        <v>152</v>
      </c>
      <c r="O31" s="434"/>
      <c r="Q31" s="115"/>
      <c r="R31" s="115"/>
      <c r="S31" s="115"/>
    </row>
    <row r="32" spans="1:19" s="469" customFormat="1" ht="30" thickTop="1" thickBot="1">
      <c r="A32" s="480"/>
      <c r="B32" s="1615"/>
      <c r="C32" s="1580"/>
      <c r="D32" s="1629" t="s">
        <v>877</v>
      </c>
      <c r="E32" s="1630"/>
      <c r="F32" s="1630"/>
      <c r="G32" s="1630"/>
      <c r="H32" s="1631"/>
      <c r="I32" s="1632"/>
      <c r="J32" s="1633"/>
      <c r="K32" s="543" t="s">
        <v>746</v>
      </c>
      <c r="L32" s="507" t="s">
        <v>743</v>
      </c>
      <c r="M32" s="544">
        <f>65000*SUMIFS('6.住戸情報入力'!AO:AO,'6.住戸情報入力'!AN:AN,"2.6ｋＷ未満",'6.住戸情報入力'!AP:AP,$G$4)+80000*SUMIFS('6.住戸情報入力'!AO:AO,'6.住戸情報入力'!AN:AN,"2.6ｋＷ以上",'6.住戸情報入力'!AP:AP,$G$4)</f>
        <v>0</v>
      </c>
      <c r="N32" s="545" t="s">
        <v>739</v>
      </c>
      <c r="O32" s="433" t="s">
        <v>745</v>
      </c>
      <c r="Q32" s="115"/>
      <c r="R32" s="115"/>
      <c r="S32" s="115"/>
    </row>
    <row r="33" spans="1:19" s="469" customFormat="1" ht="30" thickTop="1" thickBot="1">
      <c r="A33" s="480"/>
      <c r="B33" s="1615"/>
      <c r="C33" s="1580"/>
      <c r="D33" s="1637" t="s">
        <v>878</v>
      </c>
      <c r="E33" s="1638"/>
      <c r="F33" s="1638"/>
      <c r="G33" s="1638"/>
      <c r="H33" s="1639"/>
      <c r="I33" s="1635"/>
      <c r="J33" s="1636"/>
      <c r="K33" s="530" t="s">
        <v>598</v>
      </c>
      <c r="L33" s="507" t="s">
        <v>744</v>
      </c>
      <c r="M33" s="546">
        <f>SUMIFS('6.住戸情報入力'!AR:AR,'6.住戸情報入力'!AS:AS,$G$4)</f>
        <v>0</v>
      </c>
      <c r="N33" s="509" t="s">
        <v>739</v>
      </c>
      <c r="O33" s="431" t="s">
        <v>745</v>
      </c>
      <c r="Q33" s="115"/>
      <c r="R33" s="115"/>
      <c r="S33" s="115"/>
    </row>
    <row r="34" spans="1:19" s="469" customFormat="1" ht="29.25" thickTop="1">
      <c r="A34" s="480"/>
      <c r="B34" s="1615"/>
      <c r="C34" s="1580"/>
      <c r="D34" s="1579" t="s">
        <v>194</v>
      </c>
      <c r="E34" s="1582" t="s">
        <v>902</v>
      </c>
      <c r="F34" s="1583"/>
      <c r="G34" s="1583"/>
      <c r="H34" s="1583"/>
      <c r="I34" s="495">
        <v>300000</v>
      </c>
      <c r="J34" s="496" t="s">
        <v>152</v>
      </c>
      <c r="K34" s="526">
        <f>COUNTIFS('6.住戸情報入力'!AC:AC,E34,'6.住戸情報入力'!AE:AE,$G$4)</f>
        <v>0</v>
      </c>
      <c r="L34" s="547" t="s">
        <v>192</v>
      </c>
      <c r="M34" s="548">
        <f t="shared" ref="M34:M40" si="2">I34*K34</f>
        <v>0</v>
      </c>
      <c r="N34" s="547" t="s">
        <v>152</v>
      </c>
      <c r="O34" s="1584" t="s">
        <v>403</v>
      </c>
      <c r="Q34" s="115"/>
      <c r="R34" s="115"/>
      <c r="S34" s="115"/>
    </row>
    <row r="35" spans="1:19" s="469" customFormat="1" ht="28.5">
      <c r="A35" s="480"/>
      <c r="B35" s="1615"/>
      <c r="C35" s="1580"/>
      <c r="D35" s="1580"/>
      <c r="E35" s="1587" t="s">
        <v>747</v>
      </c>
      <c r="F35" s="1588"/>
      <c r="G35" s="1588"/>
      <c r="H35" s="435" t="s">
        <v>748</v>
      </c>
      <c r="I35" s="499">
        <v>140000</v>
      </c>
      <c r="J35" s="500" t="s">
        <v>152</v>
      </c>
      <c r="K35" s="501">
        <f>COUNTIFS('6.住戸情報入力'!AC:AC,"ガス潜熱回収型給湯機（エコジョーズ等）20号以下",'6.住戸情報入力'!AE:AE,$G$4)</f>
        <v>0</v>
      </c>
      <c r="L35" s="500" t="s">
        <v>192</v>
      </c>
      <c r="M35" s="502">
        <f t="shared" si="2"/>
        <v>0</v>
      </c>
      <c r="N35" s="500" t="s">
        <v>152</v>
      </c>
      <c r="O35" s="1584"/>
      <c r="Q35" s="115"/>
      <c r="R35" s="115"/>
      <c r="S35" s="115"/>
    </row>
    <row r="36" spans="1:19" s="469" customFormat="1" ht="28.5">
      <c r="A36" s="480"/>
      <c r="B36" s="1615"/>
      <c r="C36" s="1580"/>
      <c r="D36" s="1580"/>
      <c r="E36" s="1589"/>
      <c r="F36" s="1590"/>
      <c r="G36" s="1590"/>
      <c r="H36" s="681" t="s">
        <v>749</v>
      </c>
      <c r="I36" s="499">
        <v>160000</v>
      </c>
      <c r="J36" s="500" t="s">
        <v>739</v>
      </c>
      <c r="K36" s="501">
        <f>COUNTIFS('6.住戸情報入力'!AC:AC,"ガス潜熱回収型給湯機（エコジョーズ等）24号",'6.住戸情報入力'!AE:AE,$G$4)</f>
        <v>0</v>
      </c>
      <c r="L36" s="500" t="s">
        <v>741</v>
      </c>
      <c r="M36" s="502">
        <f t="shared" si="2"/>
        <v>0</v>
      </c>
      <c r="N36" s="500" t="s">
        <v>739</v>
      </c>
      <c r="O36" s="1584"/>
      <c r="Q36" s="115"/>
      <c r="R36" s="115"/>
      <c r="S36" s="115"/>
    </row>
    <row r="37" spans="1:19" s="469" customFormat="1" ht="28.5">
      <c r="A37" s="480"/>
      <c r="B37" s="1615"/>
      <c r="C37" s="1580"/>
      <c r="D37" s="1580"/>
      <c r="E37" s="1585" t="s">
        <v>750</v>
      </c>
      <c r="F37" s="1586"/>
      <c r="G37" s="1586"/>
      <c r="H37" s="1586"/>
      <c r="I37" s="499">
        <v>400000</v>
      </c>
      <c r="J37" s="500" t="s">
        <v>152</v>
      </c>
      <c r="K37" s="501">
        <f>COUNTIFS('6.住戸情報入力'!AC:AC,E37,'6.住戸情報入力'!AE:AE,$G$4)</f>
        <v>0</v>
      </c>
      <c r="L37" s="500" t="s">
        <v>192</v>
      </c>
      <c r="M37" s="502">
        <f t="shared" si="2"/>
        <v>0</v>
      </c>
      <c r="N37" s="500" t="s">
        <v>152</v>
      </c>
      <c r="O37" s="1584"/>
      <c r="Q37" s="115"/>
      <c r="R37" s="115"/>
      <c r="S37" s="115"/>
    </row>
    <row r="38" spans="1:19" s="469" customFormat="1" ht="28.5">
      <c r="A38" s="480"/>
      <c r="B38" s="1615"/>
      <c r="C38" s="1580"/>
      <c r="D38" s="1580"/>
      <c r="E38" s="1585" t="s">
        <v>740</v>
      </c>
      <c r="F38" s="1586"/>
      <c r="G38" s="1586"/>
      <c r="H38" s="1586"/>
      <c r="I38" s="499">
        <v>1000000</v>
      </c>
      <c r="J38" s="500" t="s">
        <v>152</v>
      </c>
      <c r="K38" s="501">
        <f>COUNTIFS('6.住戸情報入力'!AC:AC,E38,'6.住戸情報入力'!AE:AE,$G$4)</f>
        <v>0</v>
      </c>
      <c r="L38" s="500" t="s">
        <v>192</v>
      </c>
      <c r="M38" s="502">
        <f t="shared" si="2"/>
        <v>0</v>
      </c>
      <c r="N38" s="500" t="s">
        <v>152</v>
      </c>
      <c r="O38" s="1584"/>
      <c r="Q38" s="115"/>
      <c r="R38" s="115"/>
      <c r="S38" s="115"/>
    </row>
    <row r="39" spans="1:19" s="469" customFormat="1" ht="28.5">
      <c r="A39" s="480"/>
      <c r="B39" s="1615"/>
      <c r="C39" s="1580"/>
      <c r="D39" s="1580"/>
      <c r="E39" s="1585" t="s">
        <v>751</v>
      </c>
      <c r="F39" s="1586"/>
      <c r="G39" s="1586"/>
      <c r="H39" s="1586"/>
      <c r="I39" s="499">
        <v>1230000</v>
      </c>
      <c r="J39" s="500" t="s">
        <v>152</v>
      </c>
      <c r="K39" s="501">
        <f>COUNTIFS('6.住戸情報入力'!AC:AC,E39,'6.住戸情報入力'!AE:AE,$G$4)</f>
        <v>0</v>
      </c>
      <c r="L39" s="500" t="s">
        <v>192</v>
      </c>
      <c r="M39" s="502">
        <f t="shared" si="2"/>
        <v>0</v>
      </c>
      <c r="N39" s="500" t="s">
        <v>152</v>
      </c>
      <c r="O39" s="1584"/>
      <c r="Q39" s="115"/>
      <c r="R39" s="115"/>
      <c r="S39" s="115"/>
    </row>
    <row r="40" spans="1:19" s="469" customFormat="1" ht="28.5">
      <c r="A40" s="480"/>
      <c r="B40" s="1615"/>
      <c r="C40" s="1580"/>
      <c r="D40" s="1580"/>
      <c r="E40" s="1576" t="s">
        <v>752</v>
      </c>
      <c r="F40" s="1577"/>
      <c r="G40" s="1577"/>
      <c r="H40" s="1577"/>
      <c r="I40" s="549">
        <v>990000</v>
      </c>
      <c r="J40" s="550" t="s">
        <v>152</v>
      </c>
      <c r="K40" s="551">
        <f>COUNTIFS('6.住戸情報入力'!AC:AC,E40,'6.住戸情報入力'!AE:AE,$G$4)</f>
        <v>0</v>
      </c>
      <c r="L40" s="550" t="s">
        <v>192</v>
      </c>
      <c r="M40" s="552">
        <f t="shared" si="2"/>
        <v>0</v>
      </c>
      <c r="N40" s="550" t="s">
        <v>152</v>
      </c>
      <c r="O40" s="1584"/>
      <c r="Q40" s="115"/>
      <c r="R40" s="115"/>
      <c r="S40" s="115"/>
    </row>
    <row r="41" spans="1:19" s="469" customFormat="1" ht="31.5" thickBot="1">
      <c r="A41" s="476"/>
      <c r="B41" s="1615"/>
      <c r="C41" s="1580"/>
      <c r="D41" s="1581"/>
      <c r="E41" s="1595" t="s">
        <v>903</v>
      </c>
      <c r="F41" s="1596"/>
      <c r="G41" s="1596"/>
      <c r="H41" s="1597"/>
      <c r="I41" s="1598"/>
      <c r="J41" s="1599"/>
      <c r="K41" s="1598"/>
      <c r="L41" s="1599"/>
      <c r="M41" s="537">
        <f>250000*COUNTIFS('6.住戸情報入力'!AD:AD,"寒冷地仕様",'6.住戸情報入力'!AE:AE,$G$4)+100000*COUNTIFS('6.住戸情報入力'!AD:AD,"中小都市ガス事業者によるガス供給",'6.住戸情報入力'!AE:AE,$G$4)+120000*COUNTIFS('6.住戸情報入力'!AD:AD,"LPガス仕様",'6.住戸情報入力'!AE:AE,$G$4)+60000*COUNTIFS('6.住戸情報入力'!AD:AD,"国産天然ガスに対応する機種",'6.住戸情報入力'!AE:AE,$G$4)</f>
        <v>0</v>
      </c>
      <c r="N41" s="536" t="s">
        <v>152</v>
      </c>
      <c r="O41" s="1584"/>
      <c r="Q41" s="115"/>
      <c r="R41" s="115"/>
      <c r="S41" s="115"/>
    </row>
    <row r="42" spans="1:19" s="469" customFormat="1" ht="30" thickTop="1" thickBot="1">
      <c r="A42" s="480"/>
      <c r="B42" s="1615"/>
      <c r="C42" s="1620"/>
      <c r="D42" s="1593" t="s">
        <v>374</v>
      </c>
      <c r="E42" s="1594"/>
      <c r="F42" s="1594"/>
      <c r="G42" s="1594"/>
      <c r="H42" s="1594"/>
      <c r="I42" s="1594"/>
      <c r="J42" s="1594"/>
      <c r="K42" s="1594"/>
      <c r="L42" s="507" t="s">
        <v>373</v>
      </c>
      <c r="M42" s="546">
        <f>SUM(M34:M41)</f>
        <v>0</v>
      </c>
      <c r="N42" s="509" t="s">
        <v>152</v>
      </c>
      <c r="O42" s="436"/>
      <c r="Q42" s="115"/>
      <c r="R42" s="115"/>
      <c r="S42" s="115"/>
    </row>
    <row r="43" spans="1:19" s="469" customFormat="1" ht="29.25" thickTop="1">
      <c r="A43" s="480"/>
      <c r="B43" s="1615"/>
      <c r="C43" s="1580"/>
      <c r="D43" s="1634" t="s">
        <v>753</v>
      </c>
      <c r="E43" s="1612"/>
      <c r="F43" s="1612"/>
      <c r="G43" s="1612"/>
      <c r="H43" s="553"/>
      <c r="I43" s="1591"/>
      <c r="J43" s="1592"/>
      <c r="K43" s="1591"/>
      <c r="L43" s="1592"/>
      <c r="M43" s="554">
        <f>80000*COUNTIFS('6.住戸情報入力'!AA:AA,"ダクト式第三種換気",'6.住戸情報入力'!AB:AB,$G$4)+120000*COUNTIFS('6.住戸情報入力'!AA:AA,"ダクト式第一種換気",'6.住戸情報入力'!AB:AB,$G$4)+160000*COUNTIFS('6.住戸情報入力'!AA:AA,"ダクト式第一種換気（熱交換有り）",'6.住戸情報入力'!AB:AB,$G$4)</f>
        <v>0</v>
      </c>
      <c r="N43" s="491" t="s">
        <v>152</v>
      </c>
      <c r="O43" s="1570" t="s">
        <v>403</v>
      </c>
      <c r="Q43" s="115"/>
      <c r="R43" s="115"/>
      <c r="S43" s="115"/>
    </row>
    <row r="44" spans="1:19" s="469" customFormat="1" ht="28.5">
      <c r="A44" s="480"/>
      <c r="B44" s="1615"/>
      <c r="C44" s="1580"/>
      <c r="D44" s="1572" t="s">
        <v>302</v>
      </c>
      <c r="E44" s="1573"/>
      <c r="F44" s="1573"/>
      <c r="G44" s="1573"/>
      <c r="H44" s="481"/>
      <c r="I44" s="1591"/>
      <c r="J44" s="1592"/>
      <c r="K44" s="1591"/>
      <c r="L44" s="1592"/>
      <c r="M44" s="555">
        <f>6000*SUMIFS('6.住戸情報入力'!AF:AF,'6.住戸情報入力'!AG:AG,$G$4)+8000*SUMIFS('6.住戸情報入力'!AH:AH,'6.住戸情報入力'!AI:AI,$G$4)+14000*SUMIFS('6.住戸情報入力'!AJ:AJ,'6.住戸情報入力'!AK:AK,$G$4)</f>
        <v>0</v>
      </c>
      <c r="N44" s="483" t="s">
        <v>152</v>
      </c>
      <c r="O44" s="1570"/>
      <c r="Q44" s="115"/>
      <c r="R44" s="115"/>
      <c r="S44" s="115"/>
    </row>
    <row r="45" spans="1:19" s="469" customFormat="1" ht="28.5">
      <c r="A45" s="480"/>
      <c r="B45" s="1615"/>
      <c r="C45" s="1580"/>
      <c r="D45" s="1574" t="s">
        <v>195</v>
      </c>
      <c r="E45" s="1575"/>
      <c r="F45" s="1575"/>
      <c r="G45" s="1575"/>
      <c r="H45" s="556"/>
      <c r="I45" s="538">
        <v>100000</v>
      </c>
      <c r="J45" s="539" t="s">
        <v>152</v>
      </c>
      <c r="K45" s="557">
        <f>COUNTIFS('6.住戸情報入力'!AL:AL,"有り",'6.住戸情報入力'!AM:AM,$G$4)</f>
        <v>0</v>
      </c>
      <c r="L45" s="539" t="s">
        <v>192</v>
      </c>
      <c r="M45" s="541">
        <f>I45*K45</f>
        <v>0</v>
      </c>
      <c r="N45" s="539" t="s">
        <v>152</v>
      </c>
      <c r="O45" s="1570"/>
      <c r="Q45" s="115"/>
      <c r="R45" s="115"/>
      <c r="S45" s="115"/>
    </row>
    <row r="46" spans="1:19" s="469" customFormat="1" ht="28.5">
      <c r="A46" s="480"/>
      <c r="B46" s="1615"/>
      <c r="C46" s="1580"/>
      <c r="D46" s="1576" t="s">
        <v>303</v>
      </c>
      <c r="E46" s="1577"/>
      <c r="F46" s="1577"/>
      <c r="G46" s="1577"/>
      <c r="H46" s="1578"/>
      <c r="I46" s="531">
        <v>115000</v>
      </c>
      <c r="J46" s="491" t="s">
        <v>152</v>
      </c>
      <c r="K46" s="532">
        <f>COUNTIFS('6.住戸情報入力'!AL:AL,"有り（*",'6.住戸情報入力'!AM:AM,$G$4)</f>
        <v>0</v>
      </c>
      <c r="L46" s="491" t="s">
        <v>192</v>
      </c>
      <c r="M46" s="490">
        <f>I46*K46</f>
        <v>0</v>
      </c>
      <c r="N46" s="491" t="s">
        <v>152</v>
      </c>
      <c r="O46" s="1571"/>
      <c r="Q46" s="115"/>
      <c r="R46" s="115"/>
      <c r="S46" s="115"/>
    </row>
    <row r="47" spans="1:19" s="469" customFormat="1" ht="29.25" thickBot="1">
      <c r="A47" s="480"/>
      <c r="B47" s="1615"/>
      <c r="C47" s="1617"/>
      <c r="D47" s="1552" t="s">
        <v>374</v>
      </c>
      <c r="E47" s="1553"/>
      <c r="F47" s="1553"/>
      <c r="G47" s="1553"/>
      <c r="H47" s="1553"/>
      <c r="I47" s="1553"/>
      <c r="J47" s="1553"/>
      <c r="K47" s="1553"/>
      <c r="L47" s="558" t="s">
        <v>384</v>
      </c>
      <c r="M47" s="544">
        <f>SUM(M43:M46)</f>
        <v>0</v>
      </c>
      <c r="N47" s="545" t="s">
        <v>152</v>
      </c>
      <c r="O47" s="119"/>
      <c r="Q47" s="115"/>
      <c r="R47" s="115"/>
      <c r="S47" s="115"/>
    </row>
    <row r="48" spans="1:19" s="469" customFormat="1" ht="29.25" thickTop="1">
      <c r="A48" s="480"/>
      <c r="B48" s="1615"/>
      <c r="C48" s="1554" t="s">
        <v>382</v>
      </c>
      <c r="D48" s="1555"/>
      <c r="E48" s="1555"/>
      <c r="F48" s="1555"/>
      <c r="G48" s="1555"/>
      <c r="H48" s="1555"/>
      <c r="I48" s="1555"/>
      <c r="J48" s="1555"/>
      <c r="K48" s="1555"/>
      <c r="L48" s="559" t="s">
        <v>757</v>
      </c>
      <c r="M48" s="490">
        <f>SUM(M12,M21,M26,M31,M32,M33,M42,M47)</f>
        <v>0</v>
      </c>
      <c r="N48" s="491" t="s">
        <v>152</v>
      </c>
      <c r="O48" s="123" t="s">
        <v>758</v>
      </c>
      <c r="Q48" s="115"/>
      <c r="R48" s="115"/>
      <c r="S48" s="115"/>
    </row>
    <row r="49" spans="1:19" s="469" customFormat="1" ht="29.25" thickBot="1">
      <c r="A49" s="480"/>
      <c r="B49" s="1556" t="s">
        <v>327</v>
      </c>
      <c r="C49" s="1558" t="s">
        <v>544</v>
      </c>
      <c r="D49" s="1560" t="s">
        <v>326</v>
      </c>
      <c r="E49" s="1560"/>
      <c r="F49" s="1560"/>
      <c r="G49" s="1560"/>
      <c r="H49" s="1560"/>
      <c r="I49" s="1561"/>
      <c r="J49" s="1562"/>
      <c r="K49" s="1562"/>
      <c r="L49" s="1563"/>
      <c r="M49" s="560">
        <f>'8-１～５.共用部定額単価算出シート'!E47</f>
        <v>0</v>
      </c>
      <c r="N49" s="486" t="s">
        <v>152</v>
      </c>
      <c r="O49" s="122"/>
      <c r="Q49" s="115"/>
      <c r="R49" s="115"/>
      <c r="S49" s="115"/>
    </row>
    <row r="50" spans="1:19" s="469" customFormat="1" ht="30" thickTop="1" thickBot="1">
      <c r="A50" s="480"/>
      <c r="B50" s="1557"/>
      <c r="C50" s="1559"/>
      <c r="D50" s="1552" t="s">
        <v>374</v>
      </c>
      <c r="E50" s="1553"/>
      <c r="F50" s="1553"/>
      <c r="G50" s="1553"/>
      <c r="H50" s="1553"/>
      <c r="I50" s="1553"/>
      <c r="J50" s="1553"/>
      <c r="K50" s="1553"/>
      <c r="L50" s="561" t="s">
        <v>759</v>
      </c>
      <c r="M50" s="544">
        <f>SUM(M49:M49)</f>
        <v>0</v>
      </c>
      <c r="N50" s="545" t="s">
        <v>152</v>
      </c>
      <c r="O50" s="119"/>
      <c r="Q50" s="115"/>
      <c r="R50" s="115"/>
      <c r="S50" s="115"/>
    </row>
    <row r="51" spans="1:19" s="469" customFormat="1" ht="29.25" customHeight="1" thickTop="1">
      <c r="A51" s="562"/>
      <c r="B51" s="1538" t="s">
        <v>446</v>
      </c>
      <c r="C51" s="1539"/>
      <c r="D51" s="1539"/>
      <c r="E51" s="1539"/>
      <c r="F51" s="1539"/>
      <c r="G51" s="1539"/>
      <c r="H51" s="1539"/>
      <c r="I51" s="1539"/>
      <c r="J51" s="1539"/>
      <c r="K51" s="1539"/>
      <c r="L51" s="563" t="s">
        <v>760</v>
      </c>
      <c r="M51" s="564">
        <f>M48+M50</f>
        <v>0</v>
      </c>
      <c r="N51" s="565" t="s">
        <v>152</v>
      </c>
      <c r="O51" s="124" t="s">
        <v>761</v>
      </c>
      <c r="Q51" s="115"/>
      <c r="R51" s="115"/>
      <c r="S51" s="115"/>
    </row>
    <row r="52" spans="1:19" ht="28.5">
      <c r="A52" s="480"/>
    </row>
  </sheetData>
  <sheetProtection sheet="1" selectLockedCells="1"/>
  <mergeCells count="74">
    <mergeCell ref="B2:G2"/>
    <mergeCell ref="B4:F4"/>
    <mergeCell ref="G4:H4"/>
    <mergeCell ref="B6:F6"/>
    <mergeCell ref="G6:N6"/>
    <mergeCell ref="I43:J43"/>
    <mergeCell ref="K43:L43"/>
    <mergeCell ref="D32:H32"/>
    <mergeCell ref="I32:J32"/>
    <mergeCell ref="D43:G43"/>
    <mergeCell ref="I33:J33"/>
    <mergeCell ref="D33:H33"/>
    <mergeCell ref="M8:N8"/>
    <mergeCell ref="D9:I9"/>
    <mergeCell ref="D10:I10"/>
    <mergeCell ref="D12:G12"/>
    <mergeCell ref="I12:J12"/>
    <mergeCell ref="K12:L12"/>
    <mergeCell ref="B8:C11"/>
    <mergeCell ref="D8:J8"/>
    <mergeCell ref="K8:L8"/>
    <mergeCell ref="D31:K31"/>
    <mergeCell ref="E27:H27"/>
    <mergeCell ref="G29:H29"/>
    <mergeCell ref="G30:H30"/>
    <mergeCell ref="D11:K11"/>
    <mergeCell ref="B13:B48"/>
    <mergeCell ref="D13:D20"/>
    <mergeCell ref="E13:H13"/>
    <mergeCell ref="D21:K21"/>
    <mergeCell ref="D27:D30"/>
    <mergeCell ref="I44:J44"/>
    <mergeCell ref="C12:C47"/>
    <mergeCell ref="I41:J41"/>
    <mergeCell ref="O13:O20"/>
    <mergeCell ref="E14:H14"/>
    <mergeCell ref="E15:H15"/>
    <mergeCell ref="E16:H16"/>
    <mergeCell ref="E17:H17"/>
    <mergeCell ref="E18:H18"/>
    <mergeCell ref="E19:H19"/>
    <mergeCell ref="E20:H20"/>
    <mergeCell ref="O43:O46"/>
    <mergeCell ref="D44:G44"/>
    <mergeCell ref="D45:G45"/>
    <mergeCell ref="D46:H46"/>
    <mergeCell ref="D34:D41"/>
    <mergeCell ref="E34:H34"/>
    <mergeCell ref="O34:O41"/>
    <mergeCell ref="E37:H37"/>
    <mergeCell ref="E38:H38"/>
    <mergeCell ref="E39:H39"/>
    <mergeCell ref="E40:H40"/>
    <mergeCell ref="E35:G36"/>
    <mergeCell ref="K44:L44"/>
    <mergeCell ref="D42:K42"/>
    <mergeCell ref="E41:H41"/>
    <mergeCell ref="K41:L41"/>
    <mergeCell ref="O22:O25"/>
    <mergeCell ref="B51:K51"/>
    <mergeCell ref="D22:D25"/>
    <mergeCell ref="E22:H22"/>
    <mergeCell ref="E23:H23"/>
    <mergeCell ref="E24:H24"/>
    <mergeCell ref="E25:H25"/>
    <mergeCell ref="D47:K47"/>
    <mergeCell ref="C48:K48"/>
    <mergeCell ref="B49:B50"/>
    <mergeCell ref="C49:C50"/>
    <mergeCell ref="D49:H49"/>
    <mergeCell ref="I49:L49"/>
    <mergeCell ref="D50:K50"/>
    <mergeCell ref="O27:O30"/>
    <mergeCell ref="E29:F30"/>
  </mergeCells>
  <phoneticPr fontId="9"/>
  <conditionalFormatting sqref="Y45:XFD45 A49:D49 A50:B51 A8:B8 D8 D10 A4:G4 L51:XFD51 K8:XFD8 I49:XFD49 A45:W45 A52:XFD1048576 A12:XFD21 D9:O9 D11:XFD11 A5:XFD7 I4:XFD4 A46:D46 I46:XFD46 Q9:XFD10 A2:XFD3 D50:XFD50 A1 C1:XFD1 A23:C25 A22:E22 E23:E25 P23:XFD25 I22:XFD22 A9:A11 J10:O10 I23:N25 A26:XFD31 A34:XFD34 K32:XFD33 A32:D33 A35:E35 A36:D36 A37:XFD40 A42:XFD42 A41:E41 H35:XFD36 M41:XFD41 A43:H44 M43:XFD44 A47:XFD48">
    <cfRule type="expression" dxfId="78" priority="9">
      <formula>_xlfn.ISFORMULA(A1)=TRUE</formula>
    </cfRule>
  </conditionalFormatting>
  <conditionalFormatting sqref="I32:J32">
    <cfRule type="expression" dxfId="77" priority="8">
      <formula>_xlfn.ISFORMULA(I32)=TRUE</formula>
    </cfRule>
  </conditionalFormatting>
  <conditionalFormatting sqref="I33:J33">
    <cfRule type="expression" dxfId="76" priority="7">
      <formula>_xlfn.ISFORMULA(I33)=TRUE</formula>
    </cfRule>
  </conditionalFormatting>
  <conditionalFormatting sqref="K41:L41">
    <cfRule type="expression" dxfId="75" priority="6">
      <formula>_xlfn.ISFORMULA(K41)=TRUE</formula>
    </cfRule>
  </conditionalFormatting>
  <conditionalFormatting sqref="I41:J41">
    <cfRule type="expression" dxfId="74" priority="5">
      <formula>_xlfn.ISFORMULA(I41)=TRUE</formula>
    </cfRule>
  </conditionalFormatting>
  <conditionalFormatting sqref="I43:J43">
    <cfRule type="expression" dxfId="73" priority="4">
      <formula>_xlfn.ISFORMULA(I43)=TRUE</formula>
    </cfRule>
  </conditionalFormatting>
  <conditionalFormatting sqref="K43:L43">
    <cfRule type="expression" dxfId="72" priority="3">
      <formula>_xlfn.ISFORMULA(K43)=TRUE</formula>
    </cfRule>
  </conditionalFormatting>
  <conditionalFormatting sqref="I44:J44">
    <cfRule type="expression" dxfId="71" priority="2">
      <formula>_xlfn.ISFORMULA(I44)=TRUE</formula>
    </cfRule>
  </conditionalFormatting>
  <conditionalFormatting sqref="K44:L44">
    <cfRule type="expression" dxfId="70" priority="1">
      <formula>_xlfn.ISFORMULA(K44)=TRUE</formula>
    </cfRule>
  </conditionalFormatting>
  <printOptions horizontalCentered="1"/>
  <pageMargins left="0.59055118110236227" right="0.39370078740157483" top="0.59055118110236227" bottom="0.35433070866141736" header="0.31496062992125984" footer="0.11811023622047245"/>
  <pageSetup paperSize="9" scale="51" orientation="portrait" r:id="rId1"/>
  <headerFooter scaleWithDoc="0">
    <oddFooter>&amp;R&amp;8R4超高層ZEH-M_ver.1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BE65-A09E-4728-8D4A-A37DE8D160B0}">
  <sheetPr>
    <pageSetUpPr fitToPage="1"/>
  </sheetPr>
  <dimension ref="A1:S52"/>
  <sheetViews>
    <sheetView showGridLines="0" view="pageBreakPreview" zoomScale="85" zoomScaleNormal="100" zoomScaleSheetLayoutView="85" workbookViewId="0"/>
  </sheetViews>
  <sheetFormatPr defaultColWidth="9" defaultRowHeight="21"/>
  <cols>
    <col min="1" max="1" width="2.625" style="470" customWidth="1"/>
    <col min="2" max="4" width="4.625" style="115" customWidth="1"/>
    <col min="5" max="6" width="8.625" style="115" customWidth="1"/>
    <col min="7" max="7" width="15.625" style="115" customWidth="1"/>
    <col min="8" max="8" width="11.5" style="471" customWidth="1"/>
    <col min="9" max="9" width="15.625" style="472" customWidth="1"/>
    <col min="10" max="10" width="5.625" style="471" customWidth="1"/>
    <col min="11" max="11" width="10.625" style="115" customWidth="1"/>
    <col min="12" max="12" width="5.625" style="471" customWidth="1"/>
    <col min="13" max="13" width="15.625" style="472" customWidth="1"/>
    <col min="14" max="14" width="5.625" style="471" customWidth="1"/>
    <col min="15" max="15" width="48.625" style="115" customWidth="1"/>
    <col min="16" max="16" width="9.25" style="469" bestFit="1" customWidth="1"/>
    <col min="17" max="16384" width="9" style="115"/>
  </cols>
  <sheetData>
    <row r="1" spans="1:19" s="469" customFormat="1">
      <c r="A1" s="466"/>
      <c r="B1" s="467"/>
      <c r="C1" s="468"/>
      <c r="D1" s="468"/>
      <c r="E1" s="468"/>
      <c r="F1" s="468"/>
      <c r="G1" s="468"/>
      <c r="H1" s="468"/>
      <c r="I1" s="468"/>
      <c r="J1" s="468"/>
      <c r="K1" s="468"/>
      <c r="L1" s="468"/>
      <c r="M1" s="468"/>
      <c r="N1" s="468"/>
      <c r="O1" s="468"/>
    </row>
    <row r="2" spans="1:19">
      <c r="B2" s="1640" t="s">
        <v>823</v>
      </c>
      <c r="C2" s="1640"/>
      <c r="D2" s="1640"/>
      <c r="E2" s="1640"/>
      <c r="F2" s="1640"/>
      <c r="G2" s="1640"/>
    </row>
    <row r="3" spans="1:19" s="116" customFormat="1" ht="13.5">
      <c r="H3" s="473"/>
      <c r="I3" s="474"/>
      <c r="J3" s="473"/>
      <c r="L3" s="473"/>
      <c r="M3" s="474"/>
      <c r="N3" s="473"/>
      <c r="P3" s="475"/>
    </row>
    <row r="4" spans="1:19" ht="30.75">
      <c r="A4" s="476"/>
      <c r="B4" s="1609" t="s">
        <v>182</v>
      </c>
      <c r="C4" s="1610"/>
      <c r="D4" s="1610"/>
      <c r="E4" s="1610"/>
      <c r="F4" s="1611"/>
      <c r="G4" s="1641" t="s">
        <v>379</v>
      </c>
      <c r="H4" s="1642"/>
    </row>
    <row r="5" spans="1:19" s="116" customFormat="1" ht="13.5">
      <c r="B5" s="477"/>
      <c r="C5" s="477"/>
      <c r="D5" s="477"/>
      <c r="E5" s="477"/>
      <c r="H5" s="473"/>
      <c r="I5" s="474"/>
      <c r="J5" s="473"/>
      <c r="L5" s="473"/>
      <c r="M5" s="474"/>
      <c r="N5" s="473"/>
      <c r="P5" s="475"/>
    </row>
    <row r="6" spans="1:19" ht="30.75">
      <c r="A6" s="476"/>
      <c r="B6" s="1609" t="s">
        <v>183</v>
      </c>
      <c r="C6" s="1610"/>
      <c r="D6" s="1610"/>
      <c r="E6" s="1610"/>
      <c r="F6" s="1611"/>
      <c r="G6" s="1643" t="str">
        <f>入力シート!F11</f>
        <v>(例)　○○○○マンション</v>
      </c>
      <c r="H6" s="1644"/>
      <c r="I6" s="1644"/>
      <c r="J6" s="1644"/>
      <c r="K6" s="1644"/>
      <c r="L6" s="1644"/>
      <c r="M6" s="1644"/>
      <c r="N6" s="1644"/>
      <c r="O6" s="478" t="str">
        <f>入力シート!H11</f>
        <v>超高層ＺＥＨ－Ｍ実証事業</v>
      </c>
      <c r="P6" s="468"/>
      <c r="Q6" s="479"/>
      <c r="R6" s="479"/>
      <c r="S6" s="479"/>
    </row>
    <row r="7" spans="1:19" s="116" customFormat="1" ht="13.5">
      <c r="H7" s="473"/>
      <c r="I7" s="474"/>
      <c r="J7" s="473"/>
      <c r="L7" s="473"/>
      <c r="M7" s="474"/>
      <c r="N7" s="473"/>
      <c r="P7" s="475"/>
    </row>
    <row r="8" spans="1:19" ht="21" customHeight="1">
      <c r="B8" s="1603" t="s">
        <v>207</v>
      </c>
      <c r="C8" s="1604"/>
      <c r="D8" s="1609" t="s">
        <v>184</v>
      </c>
      <c r="E8" s="1610"/>
      <c r="F8" s="1610"/>
      <c r="G8" s="1610"/>
      <c r="H8" s="1610"/>
      <c r="I8" s="1610"/>
      <c r="J8" s="1611"/>
      <c r="K8" s="1609" t="s">
        <v>185</v>
      </c>
      <c r="L8" s="1611"/>
      <c r="M8" s="1610" t="s">
        <v>186</v>
      </c>
      <c r="N8" s="1610"/>
      <c r="O8" s="125" t="s">
        <v>187</v>
      </c>
    </row>
    <row r="9" spans="1:19" ht="28.5" customHeight="1">
      <c r="A9" s="480"/>
      <c r="B9" s="1605"/>
      <c r="C9" s="1606"/>
      <c r="D9" s="1621" t="s">
        <v>416</v>
      </c>
      <c r="E9" s="1622"/>
      <c r="F9" s="1622"/>
      <c r="G9" s="1622"/>
      <c r="H9" s="1622"/>
      <c r="I9" s="1622"/>
      <c r="J9" s="481" t="s">
        <v>304</v>
      </c>
      <c r="K9" s="1647"/>
      <c r="L9" s="1648"/>
      <c r="M9" s="1649"/>
      <c r="N9" s="1650"/>
      <c r="O9" s="458"/>
      <c r="P9" s="467"/>
    </row>
    <row r="10" spans="1:19" ht="28.5" customHeight="1" thickBot="1">
      <c r="A10" s="480"/>
      <c r="B10" s="1605"/>
      <c r="C10" s="1606"/>
      <c r="D10" s="1623" t="s">
        <v>866</v>
      </c>
      <c r="E10" s="1624"/>
      <c r="F10" s="1624"/>
      <c r="G10" s="1624"/>
      <c r="H10" s="1624"/>
      <c r="I10" s="1624"/>
      <c r="J10" s="484" t="s">
        <v>305</v>
      </c>
      <c r="K10" s="1598"/>
      <c r="L10" s="1599"/>
      <c r="M10" s="1645"/>
      <c r="N10" s="1646"/>
      <c r="O10" s="459"/>
      <c r="P10" s="467"/>
    </row>
    <row r="11" spans="1:19" ht="29.25" thickTop="1">
      <c r="A11" s="480"/>
      <c r="B11" s="1607"/>
      <c r="C11" s="1608"/>
      <c r="D11" s="1538" t="s">
        <v>307</v>
      </c>
      <c r="E11" s="1539"/>
      <c r="F11" s="1539"/>
      <c r="G11" s="1539"/>
      <c r="H11" s="1539"/>
      <c r="I11" s="1539"/>
      <c r="J11" s="1539"/>
      <c r="K11" s="1614"/>
      <c r="L11" s="489" t="s">
        <v>372</v>
      </c>
      <c r="M11" s="567">
        <v>0</v>
      </c>
      <c r="N11" s="491" t="s">
        <v>152</v>
      </c>
      <c r="O11" s="120" t="s">
        <v>734</v>
      </c>
    </row>
    <row r="12" spans="1:19" ht="85.5" customHeight="1" thickBot="1">
      <c r="A12" s="480"/>
      <c r="B12" s="492" t="s">
        <v>735</v>
      </c>
      <c r="C12" s="1580" t="s">
        <v>188</v>
      </c>
      <c r="D12" s="1625" t="s">
        <v>189</v>
      </c>
      <c r="E12" s="1626"/>
      <c r="F12" s="1626"/>
      <c r="G12" s="1626"/>
      <c r="H12" s="493" t="s">
        <v>371</v>
      </c>
      <c r="I12" s="1627"/>
      <c r="J12" s="1628"/>
      <c r="K12" s="1627"/>
      <c r="L12" s="1628"/>
      <c r="M12" s="494">
        <f>SUMIF('6.住戸情報入力'!P:P,G4,'6.住戸情報入力'!O:O)</f>
        <v>0</v>
      </c>
      <c r="N12" s="486" t="s">
        <v>152</v>
      </c>
      <c r="O12" s="121" t="s">
        <v>404</v>
      </c>
    </row>
    <row r="13" spans="1:19" ht="28.5" customHeight="1" thickTop="1">
      <c r="A13" s="480"/>
      <c r="B13" s="1615" t="s">
        <v>190</v>
      </c>
      <c r="C13" s="1580"/>
      <c r="D13" s="1616" t="s">
        <v>191</v>
      </c>
      <c r="E13" s="1618" t="s">
        <v>440</v>
      </c>
      <c r="F13" s="1619"/>
      <c r="G13" s="1619"/>
      <c r="H13" s="1619"/>
      <c r="I13" s="495">
        <v>150000</v>
      </c>
      <c r="J13" s="496" t="s">
        <v>152</v>
      </c>
      <c r="K13" s="497">
        <f>SUMIFS('6.住戸情報入力'!R:R,'6.住戸情報入力'!Q:Q,E13,'6.住戸情報入力'!S:S,$G$4)+SUMIFS('6.住戸情報入力'!U:U,'6.住戸情報入力'!T:T,E13,'6.住戸情報入力'!V:V,$G$4)</f>
        <v>0</v>
      </c>
      <c r="L13" s="496" t="s">
        <v>192</v>
      </c>
      <c r="M13" s="498">
        <f t="shared" ref="M13:M20" si="0">I13*K13</f>
        <v>0</v>
      </c>
      <c r="N13" s="496" t="s">
        <v>152</v>
      </c>
      <c r="O13" s="1600" t="s">
        <v>403</v>
      </c>
    </row>
    <row r="14" spans="1:19" ht="28.5">
      <c r="A14" s="480"/>
      <c r="B14" s="1615"/>
      <c r="C14" s="1580"/>
      <c r="D14" s="1580"/>
      <c r="E14" s="1585" t="s">
        <v>434</v>
      </c>
      <c r="F14" s="1586"/>
      <c r="G14" s="1586"/>
      <c r="H14" s="1586"/>
      <c r="I14" s="499">
        <v>160000</v>
      </c>
      <c r="J14" s="500" t="s">
        <v>152</v>
      </c>
      <c r="K14" s="501">
        <f>SUMIFS('6.住戸情報入力'!R:R,'6.住戸情報入力'!Q:Q,E14,'6.住戸情報入力'!S:S,$G$4)+SUMIFS('6.住戸情報入力'!U:U,'6.住戸情報入力'!T:T,E14,'6.住戸情報入力'!V:V,$G$4)</f>
        <v>0</v>
      </c>
      <c r="L14" s="500" t="s">
        <v>192</v>
      </c>
      <c r="M14" s="502">
        <f t="shared" si="0"/>
        <v>0</v>
      </c>
      <c r="N14" s="500" t="s">
        <v>152</v>
      </c>
      <c r="O14" s="1564"/>
    </row>
    <row r="15" spans="1:19" ht="28.5">
      <c r="A15" s="480"/>
      <c r="B15" s="1615"/>
      <c r="C15" s="1580"/>
      <c r="D15" s="1580"/>
      <c r="E15" s="1585" t="s">
        <v>435</v>
      </c>
      <c r="F15" s="1586"/>
      <c r="G15" s="1586"/>
      <c r="H15" s="1586"/>
      <c r="I15" s="499">
        <v>170000</v>
      </c>
      <c r="J15" s="500" t="s">
        <v>152</v>
      </c>
      <c r="K15" s="501">
        <f>SUMIFS('6.住戸情報入力'!R:R,'6.住戸情報入力'!Q:Q,E15,'6.住戸情報入力'!S:S,$G$4)+SUMIFS('6.住戸情報入力'!U:U,'6.住戸情報入力'!T:T,E15,'6.住戸情報入力'!V:V,$G$4)</f>
        <v>0</v>
      </c>
      <c r="L15" s="500" t="s">
        <v>192</v>
      </c>
      <c r="M15" s="502">
        <f t="shared" si="0"/>
        <v>0</v>
      </c>
      <c r="N15" s="500" t="s">
        <v>152</v>
      </c>
      <c r="O15" s="1564"/>
    </row>
    <row r="16" spans="1:19" ht="28.5">
      <c r="A16" s="480"/>
      <c r="B16" s="1615"/>
      <c r="C16" s="1580"/>
      <c r="D16" s="1580"/>
      <c r="E16" s="1585" t="s">
        <v>436</v>
      </c>
      <c r="F16" s="1586"/>
      <c r="G16" s="1586"/>
      <c r="H16" s="1586"/>
      <c r="I16" s="499">
        <v>180000</v>
      </c>
      <c r="J16" s="500" t="s">
        <v>152</v>
      </c>
      <c r="K16" s="501">
        <f>SUMIFS('6.住戸情報入力'!R:R,'6.住戸情報入力'!Q:Q,E16,'6.住戸情報入力'!S:S,$G$4)+SUMIFS('6.住戸情報入力'!U:U,'6.住戸情報入力'!T:T,E16,'6.住戸情報入力'!V:V,$G$4)</f>
        <v>0</v>
      </c>
      <c r="L16" s="500" t="s">
        <v>192</v>
      </c>
      <c r="M16" s="502">
        <f t="shared" si="0"/>
        <v>0</v>
      </c>
      <c r="N16" s="500" t="s">
        <v>152</v>
      </c>
      <c r="O16" s="1564"/>
    </row>
    <row r="17" spans="1:19" ht="28.5">
      <c r="A17" s="480"/>
      <c r="B17" s="1615"/>
      <c r="C17" s="1580"/>
      <c r="D17" s="1580"/>
      <c r="E17" s="1585" t="s">
        <v>437</v>
      </c>
      <c r="F17" s="1586"/>
      <c r="G17" s="1586"/>
      <c r="H17" s="1586"/>
      <c r="I17" s="499">
        <v>190000</v>
      </c>
      <c r="J17" s="500" t="s">
        <v>152</v>
      </c>
      <c r="K17" s="501">
        <f>SUMIFS('6.住戸情報入力'!R:R,'6.住戸情報入力'!Q:Q,E17,'6.住戸情報入力'!S:S,$G$4)+SUMIFS('6.住戸情報入力'!U:U,'6.住戸情報入力'!T:T,E17,'6.住戸情報入力'!V:V,$G$4)</f>
        <v>0</v>
      </c>
      <c r="L17" s="500" t="s">
        <v>192</v>
      </c>
      <c r="M17" s="502">
        <f t="shared" si="0"/>
        <v>0</v>
      </c>
      <c r="N17" s="500" t="s">
        <v>152</v>
      </c>
      <c r="O17" s="1564"/>
    </row>
    <row r="18" spans="1:19" ht="28.5">
      <c r="A18" s="480"/>
      <c r="B18" s="1615"/>
      <c r="C18" s="1580"/>
      <c r="D18" s="1580"/>
      <c r="E18" s="1585" t="s">
        <v>438</v>
      </c>
      <c r="F18" s="1586"/>
      <c r="G18" s="1586"/>
      <c r="H18" s="1586"/>
      <c r="I18" s="499">
        <v>200000</v>
      </c>
      <c r="J18" s="500" t="s">
        <v>152</v>
      </c>
      <c r="K18" s="501">
        <f>SUMIFS('6.住戸情報入力'!R:R,'6.住戸情報入力'!Q:Q,E18,'6.住戸情報入力'!S:S,$G$4)+SUMIFS('6.住戸情報入力'!U:U,'6.住戸情報入力'!T:T,E18,'6.住戸情報入力'!V:V,$G$4)</f>
        <v>0</v>
      </c>
      <c r="L18" s="500" t="s">
        <v>192</v>
      </c>
      <c r="M18" s="502">
        <f t="shared" si="0"/>
        <v>0</v>
      </c>
      <c r="N18" s="500" t="s">
        <v>152</v>
      </c>
      <c r="O18" s="1564"/>
    </row>
    <row r="19" spans="1:19" ht="28.5">
      <c r="A19" s="480"/>
      <c r="B19" s="1615"/>
      <c r="C19" s="1580"/>
      <c r="D19" s="1580"/>
      <c r="E19" s="1585" t="s">
        <v>439</v>
      </c>
      <c r="F19" s="1586"/>
      <c r="G19" s="1586"/>
      <c r="H19" s="1586"/>
      <c r="I19" s="499">
        <v>220000</v>
      </c>
      <c r="J19" s="500" t="s">
        <v>152</v>
      </c>
      <c r="K19" s="501">
        <f>SUMIFS('6.住戸情報入力'!R:R,'6.住戸情報入力'!Q:Q,E19,'6.住戸情報入力'!S:S,$G$4)+SUMIFS('6.住戸情報入力'!U:U,'6.住戸情報入力'!T:T,E19,'6.住戸情報入力'!V:V,$G$4)</f>
        <v>0</v>
      </c>
      <c r="L19" s="500" t="s">
        <v>192</v>
      </c>
      <c r="M19" s="502">
        <f t="shared" si="0"/>
        <v>0</v>
      </c>
      <c r="N19" s="500" t="s">
        <v>152</v>
      </c>
      <c r="O19" s="1564"/>
    </row>
    <row r="20" spans="1:19" ht="28.5" customHeight="1" thickBot="1">
      <c r="A20" s="480"/>
      <c r="B20" s="1615"/>
      <c r="C20" s="1580"/>
      <c r="D20" s="1617"/>
      <c r="E20" s="1601" t="s">
        <v>441</v>
      </c>
      <c r="F20" s="1602"/>
      <c r="G20" s="1602"/>
      <c r="H20" s="1602"/>
      <c r="I20" s="503">
        <v>240000</v>
      </c>
      <c r="J20" s="504" t="s">
        <v>152</v>
      </c>
      <c r="K20" s="505">
        <f>SUMIFS('6.住戸情報入力'!R:R,'6.住戸情報入力'!Q:Q,E20,'6.住戸情報入力'!S:S,$G$4)+SUMIFS('6.住戸情報入力'!U:U,'6.住戸情報入力'!T:T,E20,'6.住戸情報入力'!V:V,$G$4)</f>
        <v>0</v>
      </c>
      <c r="L20" s="504" t="s">
        <v>192</v>
      </c>
      <c r="M20" s="506">
        <f t="shared" si="0"/>
        <v>0</v>
      </c>
      <c r="N20" s="504" t="s">
        <v>152</v>
      </c>
      <c r="O20" s="1565"/>
    </row>
    <row r="21" spans="1:19" s="469" customFormat="1" ht="30" thickTop="1" thickBot="1">
      <c r="A21" s="480"/>
      <c r="B21" s="1615"/>
      <c r="C21" s="1580"/>
      <c r="D21" s="1593" t="s">
        <v>374</v>
      </c>
      <c r="E21" s="1594"/>
      <c r="F21" s="1594"/>
      <c r="G21" s="1594"/>
      <c r="H21" s="1594"/>
      <c r="I21" s="1594"/>
      <c r="J21" s="1594"/>
      <c r="K21" s="1594"/>
      <c r="L21" s="507" t="s">
        <v>336</v>
      </c>
      <c r="M21" s="508">
        <f>SUM(M13:M20)</f>
        <v>0</v>
      </c>
      <c r="N21" s="509" t="s">
        <v>152</v>
      </c>
      <c r="O21" s="432"/>
      <c r="Q21" s="115"/>
      <c r="R21" s="115"/>
      <c r="S21" s="115"/>
    </row>
    <row r="22" spans="1:19" s="469" customFormat="1" ht="29.25" thickTop="1">
      <c r="A22" s="480"/>
      <c r="B22" s="1615"/>
      <c r="C22" s="1580"/>
      <c r="D22" s="1540" t="s">
        <v>595</v>
      </c>
      <c r="E22" s="1543" t="s">
        <v>898</v>
      </c>
      <c r="F22" s="1544"/>
      <c r="G22" s="1544"/>
      <c r="H22" s="1545"/>
      <c r="I22" s="510">
        <v>340000</v>
      </c>
      <c r="J22" s="511" t="s">
        <v>596</v>
      </c>
      <c r="K22" s="512">
        <f>COUNTIFS('6.住戸情報入力'!W:W,E22,'6.住戸情報入力'!X:X,$G$4)</f>
        <v>0</v>
      </c>
      <c r="L22" s="513" t="s">
        <v>597</v>
      </c>
      <c r="M22" s="514">
        <f>I22*K22</f>
        <v>0</v>
      </c>
      <c r="N22" s="515" t="s">
        <v>596</v>
      </c>
      <c r="O22" s="1536" t="s">
        <v>403</v>
      </c>
      <c r="Q22" s="115"/>
      <c r="R22" s="115"/>
      <c r="S22" s="115"/>
    </row>
    <row r="23" spans="1:19" s="469" customFormat="1" ht="28.5">
      <c r="A23" s="480"/>
      <c r="B23" s="1615"/>
      <c r="C23" s="1580"/>
      <c r="D23" s="1541"/>
      <c r="E23" s="1546" t="s">
        <v>899</v>
      </c>
      <c r="F23" s="1547"/>
      <c r="G23" s="1547"/>
      <c r="H23" s="1548"/>
      <c r="I23" s="516">
        <v>430000</v>
      </c>
      <c r="J23" s="517" t="s">
        <v>596</v>
      </c>
      <c r="K23" s="518">
        <f>COUNTIFS('6.住戸情報入力'!W:W,E23,'6.住戸情報入力'!X:X,$G$4)</f>
        <v>0</v>
      </c>
      <c r="L23" s="519" t="s">
        <v>597</v>
      </c>
      <c r="M23" s="520">
        <f t="shared" ref="M23:M25" si="1">I23*K23</f>
        <v>0</v>
      </c>
      <c r="N23" s="521" t="s">
        <v>596</v>
      </c>
      <c r="O23" s="1536"/>
      <c r="Q23" s="115"/>
      <c r="R23" s="115"/>
      <c r="S23" s="115"/>
    </row>
    <row r="24" spans="1:19" s="469" customFormat="1" ht="28.5">
      <c r="A24" s="480"/>
      <c r="B24" s="1615"/>
      <c r="C24" s="1580"/>
      <c r="D24" s="1541"/>
      <c r="E24" s="1546" t="s">
        <v>900</v>
      </c>
      <c r="F24" s="1547"/>
      <c r="G24" s="1547"/>
      <c r="H24" s="1548"/>
      <c r="I24" s="516">
        <v>480000</v>
      </c>
      <c r="J24" s="522" t="s">
        <v>596</v>
      </c>
      <c r="K24" s="501">
        <f>COUNTIFS('6.住戸情報入力'!W:W,E24,'6.住戸情報入力'!X:X,$G$4)</f>
        <v>0</v>
      </c>
      <c r="L24" s="519" t="s">
        <v>597</v>
      </c>
      <c r="M24" s="523">
        <f t="shared" si="1"/>
        <v>0</v>
      </c>
      <c r="N24" s="521" t="s">
        <v>596</v>
      </c>
      <c r="O24" s="1536"/>
      <c r="Q24" s="115"/>
      <c r="R24" s="115"/>
      <c r="S24" s="115"/>
    </row>
    <row r="25" spans="1:19" s="469" customFormat="1" ht="29.25" thickBot="1">
      <c r="A25" s="480"/>
      <c r="B25" s="1615"/>
      <c r="C25" s="1580"/>
      <c r="D25" s="1542"/>
      <c r="E25" s="1549" t="s">
        <v>901</v>
      </c>
      <c r="F25" s="1550"/>
      <c r="G25" s="1550"/>
      <c r="H25" s="1551"/>
      <c r="I25" s="524">
        <v>670000</v>
      </c>
      <c r="J25" s="525" t="s">
        <v>152</v>
      </c>
      <c r="K25" s="526">
        <f>COUNTIFS('6.住戸情報入力'!W:W,E25,'6.住戸情報入力'!X:X,$G$4)</f>
        <v>0</v>
      </c>
      <c r="L25" s="527" t="s">
        <v>597</v>
      </c>
      <c r="M25" s="528">
        <f t="shared" si="1"/>
        <v>0</v>
      </c>
      <c r="N25" s="504" t="s">
        <v>596</v>
      </c>
      <c r="O25" s="1537"/>
      <c r="Q25" s="115"/>
      <c r="R25" s="115"/>
      <c r="S25" s="115"/>
    </row>
    <row r="26" spans="1:19" s="469" customFormat="1" ht="30" thickTop="1" thickBot="1">
      <c r="A26" s="480"/>
      <c r="B26" s="1615"/>
      <c r="C26" s="1580"/>
      <c r="D26" s="529"/>
      <c r="E26" s="530"/>
      <c r="F26" s="530"/>
      <c r="G26" s="530"/>
      <c r="H26" s="530"/>
      <c r="I26" s="530"/>
      <c r="J26" s="530"/>
      <c r="K26" s="530" t="s">
        <v>598</v>
      </c>
      <c r="L26" s="507" t="s">
        <v>337</v>
      </c>
      <c r="M26" s="508">
        <f>SUM(M22:M25)</f>
        <v>0</v>
      </c>
      <c r="N26" s="509" t="s">
        <v>596</v>
      </c>
      <c r="O26" s="432"/>
      <c r="Q26" s="115"/>
      <c r="R26" s="115"/>
      <c r="S26" s="115"/>
    </row>
    <row r="27" spans="1:19" s="469" customFormat="1" ht="28.5" customHeight="1" thickTop="1">
      <c r="A27" s="480"/>
      <c r="B27" s="1615"/>
      <c r="C27" s="1580"/>
      <c r="D27" s="1616" t="s">
        <v>193</v>
      </c>
      <c r="E27" s="1612" t="s">
        <v>736</v>
      </c>
      <c r="F27" s="1612"/>
      <c r="G27" s="1612"/>
      <c r="H27" s="1612"/>
      <c r="I27" s="531">
        <v>100000</v>
      </c>
      <c r="J27" s="491" t="s">
        <v>152</v>
      </c>
      <c r="K27" s="532">
        <f>COUNTIFS('6.住戸情報入力'!Y:Y,E27,'6.住戸情報入力'!Z:Z,$G$4)</f>
        <v>0</v>
      </c>
      <c r="L27" s="491" t="s">
        <v>192</v>
      </c>
      <c r="M27" s="490">
        <f>I27*K27</f>
        <v>0</v>
      </c>
      <c r="N27" s="491" t="s">
        <v>152</v>
      </c>
      <c r="O27" s="1564" t="s">
        <v>745</v>
      </c>
      <c r="Q27" s="115"/>
      <c r="R27" s="115"/>
      <c r="S27" s="115"/>
    </row>
    <row r="28" spans="1:19" s="469" customFormat="1" ht="28.5" customHeight="1">
      <c r="A28" s="480"/>
      <c r="B28" s="1615"/>
      <c r="C28" s="1580"/>
      <c r="D28" s="1580"/>
      <c r="E28" s="533" t="s">
        <v>737</v>
      </c>
      <c r="F28" s="533"/>
      <c r="G28" s="534"/>
      <c r="H28" s="534"/>
      <c r="I28" s="535">
        <v>380000</v>
      </c>
      <c r="J28" s="536" t="s">
        <v>596</v>
      </c>
      <c r="K28" s="482">
        <f>COUNTIFS('6.住戸情報入力'!Y:Y,"温水床暖房（専用熱源機）",'6.住戸情報入力'!Z:Z,$G$4)</f>
        <v>0</v>
      </c>
      <c r="L28" s="536" t="s">
        <v>597</v>
      </c>
      <c r="M28" s="537">
        <f>I28*K28</f>
        <v>0</v>
      </c>
      <c r="N28" s="536" t="s">
        <v>596</v>
      </c>
      <c r="O28" s="1564"/>
      <c r="Q28" s="115"/>
      <c r="R28" s="115"/>
      <c r="S28" s="115"/>
    </row>
    <row r="29" spans="1:19" s="469" customFormat="1" ht="28.5">
      <c r="A29" s="480"/>
      <c r="B29" s="1615"/>
      <c r="C29" s="1580"/>
      <c r="D29" s="1580"/>
      <c r="E29" s="1566" t="s">
        <v>738</v>
      </c>
      <c r="F29" s="1567"/>
      <c r="G29" s="1575" t="s">
        <v>442</v>
      </c>
      <c r="H29" s="1575"/>
      <c r="I29" s="538">
        <v>530000</v>
      </c>
      <c r="J29" s="539" t="s">
        <v>152</v>
      </c>
      <c r="K29" s="540">
        <f>COUNTIFS('6.住戸情報入力'!Y:Y,"エアコン付温水床暖房 5.6ｋＷ以上",'6.住戸情報入力'!Z:Z,$G$4)</f>
        <v>0</v>
      </c>
      <c r="L29" s="539" t="s">
        <v>192</v>
      </c>
      <c r="M29" s="541">
        <f>I29*K29</f>
        <v>0</v>
      </c>
      <c r="N29" s="539" t="s">
        <v>152</v>
      </c>
      <c r="O29" s="1564"/>
      <c r="Q29" s="115"/>
      <c r="R29" s="115"/>
      <c r="S29" s="115"/>
    </row>
    <row r="30" spans="1:19" s="469" customFormat="1" ht="29.25" thickBot="1">
      <c r="A30" s="480"/>
      <c r="B30" s="1615"/>
      <c r="C30" s="1580"/>
      <c r="D30" s="1617"/>
      <c r="E30" s="1568"/>
      <c r="F30" s="1569"/>
      <c r="G30" s="1613" t="s">
        <v>443</v>
      </c>
      <c r="H30" s="1613"/>
      <c r="I30" s="542">
        <v>460000</v>
      </c>
      <c r="J30" s="521" t="s">
        <v>152</v>
      </c>
      <c r="K30" s="518">
        <f>COUNTIFS('6.住戸情報入力'!Y:Y,"エアコン付温水床暖房 5.6ｋＷ未満",'6.住戸情報入力'!Z:Z,$G$4)</f>
        <v>0</v>
      </c>
      <c r="L30" s="504" t="s">
        <v>192</v>
      </c>
      <c r="M30" s="506">
        <f>I30*K30</f>
        <v>0</v>
      </c>
      <c r="N30" s="504" t="s">
        <v>152</v>
      </c>
      <c r="O30" s="1565"/>
      <c r="Q30" s="115"/>
      <c r="R30" s="115"/>
      <c r="S30" s="115"/>
    </row>
    <row r="31" spans="1:19" s="469" customFormat="1" ht="30" thickTop="1" thickBot="1">
      <c r="A31" s="480"/>
      <c r="B31" s="1615"/>
      <c r="C31" s="1580"/>
      <c r="D31" s="1593" t="s">
        <v>374</v>
      </c>
      <c r="E31" s="1594"/>
      <c r="F31" s="1594"/>
      <c r="G31" s="1594"/>
      <c r="H31" s="1594"/>
      <c r="I31" s="1594"/>
      <c r="J31" s="1594"/>
      <c r="K31" s="1594"/>
      <c r="L31" s="507" t="s">
        <v>338</v>
      </c>
      <c r="M31" s="508">
        <f>SUM(M27:M30)</f>
        <v>0</v>
      </c>
      <c r="N31" s="509" t="s">
        <v>152</v>
      </c>
      <c r="O31" s="434"/>
      <c r="Q31" s="115"/>
      <c r="R31" s="115"/>
      <c r="S31" s="115"/>
    </row>
    <row r="32" spans="1:19" s="469" customFormat="1" ht="30" thickTop="1" thickBot="1">
      <c r="A32" s="480"/>
      <c r="B32" s="1615"/>
      <c r="C32" s="1580"/>
      <c r="D32" s="1651" t="s">
        <v>904</v>
      </c>
      <c r="E32" s="1652"/>
      <c r="F32" s="1652"/>
      <c r="G32" s="1652"/>
      <c r="H32" s="1653"/>
      <c r="I32" s="1632"/>
      <c r="J32" s="1633"/>
      <c r="K32" s="543" t="s">
        <v>598</v>
      </c>
      <c r="L32" s="507" t="s">
        <v>339</v>
      </c>
      <c r="M32" s="544">
        <f>65000*SUMIFS('6.住戸情報入力'!AO:AO,'6.住戸情報入力'!AN:AN,"2.6ｋＷ未満",'6.住戸情報入力'!AP:AP,$G$4)+80000*SUMIFS('6.住戸情報入力'!AO:AO,'6.住戸情報入力'!AN:AN,"2.6ｋＷ以上",'6.住戸情報入力'!AP:AP,$G$4)</f>
        <v>0</v>
      </c>
      <c r="N32" s="545" t="s">
        <v>596</v>
      </c>
      <c r="O32" s="433" t="s">
        <v>745</v>
      </c>
      <c r="Q32" s="115"/>
      <c r="R32" s="115"/>
      <c r="S32" s="115"/>
    </row>
    <row r="33" spans="1:19" s="469" customFormat="1" ht="30" thickTop="1" thickBot="1">
      <c r="A33" s="480"/>
      <c r="B33" s="1615"/>
      <c r="C33" s="1580"/>
      <c r="D33" s="1651" t="s">
        <v>905</v>
      </c>
      <c r="E33" s="1652"/>
      <c r="F33" s="1652"/>
      <c r="G33" s="1652"/>
      <c r="H33" s="1653"/>
      <c r="I33" s="1635"/>
      <c r="J33" s="1636"/>
      <c r="K33" s="530" t="s">
        <v>598</v>
      </c>
      <c r="L33" s="507" t="s">
        <v>340</v>
      </c>
      <c r="M33" s="546">
        <f>SUMIFS('6.住戸情報入力'!AR:AR,'6.住戸情報入力'!AS:AS,$G$4)</f>
        <v>0</v>
      </c>
      <c r="N33" s="509" t="s">
        <v>596</v>
      </c>
      <c r="O33" s="431" t="s">
        <v>745</v>
      </c>
      <c r="Q33" s="115"/>
      <c r="R33" s="115"/>
      <c r="S33" s="115"/>
    </row>
    <row r="34" spans="1:19" s="469" customFormat="1" ht="29.25" thickTop="1">
      <c r="A34" s="480"/>
      <c r="B34" s="1615"/>
      <c r="C34" s="1580"/>
      <c r="D34" s="1579" t="s">
        <v>194</v>
      </c>
      <c r="E34" s="1582" t="s">
        <v>902</v>
      </c>
      <c r="F34" s="1583"/>
      <c r="G34" s="1583"/>
      <c r="H34" s="1583"/>
      <c r="I34" s="495">
        <v>300000</v>
      </c>
      <c r="J34" s="496" t="s">
        <v>152</v>
      </c>
      <c r="K34" s="526">
        <f>COUNTIFS('6.住戸情報入力'!AC:AC,E34,'6.住戸情報入力'!AE:AE,$G$4)</f>
        <v>0</v>
      </c>
      <c r="L34" s="547" t="s">
        <v>192</v>
      </c>
      <c r="M34" s="548">
        <f t="shared" ref="M34:M40" si="2">I34*K34</f>
        <v>0</v>
      </c>
      <c r="N34" s="547" t="s">
        <v>152</v>
      </c>
      <c r="O34" s="1584" t="s">
        <v>403</v>
      </c>
      <c r="Q34" s="115"/>
      <c r="R34" s="115"/>
      <c r="S34" s="115"/>
    </row>
    <row r="35" spans="1:19" s="469" customFormat="1" ht="28.5">
      <c r="A35" s="480"/>
      <c r="B35" s="1615"/>
      <c r="C35" s="1580"/>
      <c r="D35" s="1580"/>
      <c r="E35" s="1587" t="s">
        <v>747</v>
      </c>
      <c r="F35" s="1588"/>
      <c r="G35" s="1588"/>
      <c r="H35" s="435" t="s">
        <v>748</v>
      </c>
      <c r="I35" s="499">
        <v>140000</v>
      </c>
      <c r="J35" s="500" t="s">
        <v>152</v>
      </c>
      <c r="K35" s="501">
        <f>COUNTIFS('6.住戸情報入力'!AC:AC,"ガス潜熱回収型給湯機（エコジョーズ等）20号以下",'6.住戸情報入力'!AE:AE,$G$4)</f>
        <v>0</v>
      </c>
      <c r="L35" s="500" t="s">
        <v>192</v>
      </c>
      <c r="M35" s="502">
        <f t="shared" si="2"/>
        <v>0</v>
      </c>
      <c r="N35" s="500" t="s">
        <v>152</v>
      </c>
      <c r="O35" s="1584"/>
      <c r="Q35" s="115"/>
      <c r="R35" s="115"/>
      <c r="S35" s="115"/>
    </row>
    <row r="36" spans="1:19" s="469" customFormat="1" ht="28.5">
      <c r="A36" s="480"/>
      <c r="B36" s="1615"/>
      <c r="C36" s="1580"/>
      <c r="D36" s="1580"/>
      <c r="E36" s="1589"/>
      <c r="F36" s="1590"/>
      <c r="G36" s="1590"/>
      <c r="H36" s="681" t="s">
        <v>749</v>
      </c>
      <c r="I36" s="499">
        <v>160000</v>
      </c>
      <c r="J36" s="500" t="s">
        <v>596</v>
      </c>
      <c r="K36" s="501">
        <f>COUNTIFS('6.住戸情報入力'!AC:AC,"ガス潜熱回収型給湯機（エコジョーズ等）24号",'6.住戸情報入力'!AE:AE,$G$4)</f>
        <v>0</v>
      </c>
      <c r="L36" s="500" t="s">
        <v>597</v>
      </c>
      <c r="M36" s="502">
        <f t="shared" si="2"/>
        <v>0</v>
      </c>
      <c r="N36" s="500" t="s">
        <v>596</v>
      </c>
      <c r="O36" s="1584"/>
      <c r="Q36" s="115"/>
      <c r="R36" s="115"/>
      <c r="S36" s="115"/>
    </row>
    <row r="37" spans="1:19" s="469" customFormat="1" ht="28.5">
      <c r="A37" s="480"/>
      <c r="B37" s="1615"/>
      <c r="C37" s="1580"/>
      <c r="D37" s="1580"/>
      <c r="E37" s="1585" t="s">
        <v>750</v>
      </c>
      <c r="F37" s="1586"/>
      <c r="G37" s="1586"/>
      <c r="H37" s="1586"/>
      <c r="I37" s="499">
        <v>400000</v>
      </c>
      <c r="J37" s="500" t="s">
        <v>152</v>
      </c>
      <c r="K37" s="501">
        <f>COUNTIFS('6.住戸情報入力'!AC:AC,E37,'6.住戸情報入力'!AE:AE,$G$4)</f>
        <v>0</v>
      </c>
      <c r="L37" s="500" t="s">
        <v>192</v>
      </c>
      <c r="M37" s="502">
        <f t="shared" si="2"/>
        <v>0</v>
      </c>
      <c r="N37" s="500" t="s">
        <v>152</v>
      </c>
      <c r="O37" s="1584"/>
      <c r="Q37" s="115"/>
      <c r="R37" s="115"/>
      <c r="S37" s="115"/>
    </row>
    <row r="38" spans="1:19" s="469" customFormat="1" ht="28.5">
      <c r="A38" s="480"/>
      <c r="B38" s="1615"/>
      <c r="C38" s="1580"/>
      <c r="D38" s="1580"/>
      <c r="E38" s="1585" t="s">
        <v>740</v>
      </c>
      <c r="F38" s="1586"/>
      <c r="G38" s="1586"/>
      <c r="H38" s="1586"/>
      <c r="I38" s="499">
        <v>1000000</v>
      </c>
      <c r="J38" s="500" t="s">
        <v>152</v>
      </c>
      <c r="K38" s="501">
        <f>COUNTIFS('6.住戸情報入力'!AC:AC,E38,'6.住戸情報入力'!AE:AE,$G$4)</f>
        <v>0</v>
      </c>
      <c r="L38" s="500" t="s">
        <v>192</v>
      </c>
      <c r="M38" s="502">
        <f t="shared" si="2"/>
        <v>0</v>
      </c>
      <c r="N38" s="500" t="s">
        <v>152</v>
      </c>
      <c r="O38" s="1584"/>
      <c r="Q38" s="115"/>
      <c r="R38" s="115"/>
      <c r="S38" s="115"/>
    </row>
    <row r="39" spans="1:19" s="469" customFormat="1" ht="28.5">
      <c r="A39" s="480"/>
      <c r="B39" s="1615"/>
      <c r="C39" s="1580"/>
      <c r="D39" s="1580"/>
      <c r="E39" s="1585" t="s">
        <v>751</v>
      </c>
      <c r="F39" s="1586"/>
      <c r="G39" s="1586"/>
      <c r="H39" s="1586"/>
      <c r="I39" s="499">
        <v>1230000</v>
      </c>
      <c r="J39" s="500" t="s">
        <v>152</v>
      </c>
      <c r="K39" s="501">
        <f>COUNTIFS('6.住戸情報入力'!AC:AC,E39,'6.住戸情報入力'!AE:AE,$G$4)</f>
        <v>0</v>
      </c>
      <c r="L39" s="500" t="s">
        <v>192</v>
      </c>
      <c r="M39" s="502">
        <f t="shared" si="2"/>
        <v>0</v>
      </c>
      <c r="N39" s="500" t="s">
        <v>152</v>
      </c>
      <c r="O39" s="1584"/>
      <c r="Q39" s="115"/>
      <c r="R39" s="115"/>
      <c r="S39" s="115"/>
    </row>
    <row r="40" spans="1:19" s="469" customFormat="1" ht="28.5">
      <c r="A40" s="480"/>
      <c r="B40" s="1615"/>
      <c r="C40" s="1580"/>
      <c r="D40" s="1580"/>
      <c r="E40" s="1576" t="s">
        <v>752</v>
      </c>
      <c r="F40" s="1577"/>
      <c r="G40" s="1577"/>
      <c r="H40" s="1577"/>
      <c r="I40" s="549">
        <v>990000</v>
      </c>
      <c r="J40" s="550" t="s">
        <v>152</v>
      </c>
      <c r="K40" s="551">
        <f>COUNTIFS('6.住戸情報入力'!AC:AC,E40,'6.住戸情報入力'!AE:AE,$G$4)</f>
        <v>0</v>
      </c>
      <c r="L40" s="550" t="s">
        <v>192</v>
      </c>
      <c r="M40" s="552">
        <f t="shared" si="2"/>
        <v>0</v>
      </c>
      <c r="N40" s="550" t="s">
        <v>152</v>
      </c>
      <c r="O40" s="1584"/>
      <c r="Q40" s="115"/>
      <c r="R40" s="115"/>
      <c r="S40" s="115"/>
    </row>
    <row r="41" spans="1:19" s="469" customFormat="1" ht="31.5" thickBot="1">
      <c r="A41" s="476"/>
      <c r="B41" s="1615"/>
      <c r="C41" s="1580"/>
      <c r="D41" s="1581"/>
      <c r="E41" s="1595" t="s">
        <v>903</v>
      </c>
      <c r="F41" s="1596"/>
      <c r="G41" s="1596"/>
      <c r="H41" s="1597"/>
      <c r="I41" s="1598"/>
      <c r="J41" s="1599"/>
      <c r="K41" s="1598"/>
      <c r="L41" s="1599"/>
      <c r="M41" s="537">
        <f>250000*COUNTIFS('6.住戸情報入力'!AD:AD,"寒冷地仕様",'6.住戸情報入力'!AE:AE,$G$4)+100000*COUNTIFS('6.住戸情報入力'!AD:AD,"中小都市ガス事業者によるガス供給",'6.住戸情報入力'!AE:AE,$G$4)+120000*COUNTIFS('6.住戸情報入力'!AD:AD,"LPガス仕様",'6.住戸情報入力'!AE:AE,$G$4)+60000*COUNTIFS('6.住戸情報入力'!AD:AD,"国産天然ガスに対応する機種",'6.住戸情報入力'!AE:AE,$G$4)</f>
        <v>0</v>
      </c>
      <c r="N41" s="536" t="s">
        <v>152</v>
      </c>
      <c r="O41" s="1584"/>
      <c r="Q41" s="115"/>
      <c r="R41" s="115"/>
      <c r="S41" s="115"/>
    </row>
    <row r="42" spans="1:19" s="469" customFormat="1" ht="30" thickTop="1" thickBot="1">
      <c r="A42" s="480"/>
      <c r="B42" s="1615"/>
      <c r="C42" s="1620"/>
      <c r="D42" s="1593" t="s">
        <v>374</v>
      </c>
      <c r="E42" s="1594"/>
      <c r="F42" s="1594"/>
      <c r="G42" s="1594"/>
      <c r="H42" s="1594"/>
      <c r="I42" s="1594"/>
      <c r="J42" s="1594"/>
      <c r="K42" s="1594"/>
      <c r="L42" s="507" t="s">
        <v>373</v>
      </c>
      <c r="M42" s="546">
        <f>SUM(M34:M41)</f>
        <v>0</v>
      </c>
      <c r="N42" s="509" t="s">
        <v>152</v>
      </c>
      <c r="O42" s="436"/>
      <c r="Q42" s="115"/>
      <c r="R42" s="115"/>
      <c r="S42" s="115"/>
    </row>
    <row r="43" spans="1:19" s="469" customFormat="1" ht="29.25" thickTop="1">
      <c r="A43" s="480"/>
      <c r="B43" s="1615"/>
      <c r="C43" s="1580"/>
      <c r="D43" s="1634" t="s">
        <v>753</v>
      </c>
      <c r="E43" s="1612"/>
      <c r="F43" s="1612"/>
      <c r="G43" s="1612"/>
      <c r="H43" s="553"/>
      <c r="I43" s="1591"/>
      <c r="J43" s="1592"/>
      <c r="K43" s="1591"/>
      <c r="L43" s="1592"/>
      <c r="M43" s="554">
        <f>80000*COUNTIFS('6.住戸情報入力'!AA:AA,"ダクト式第三種換気",'6.住戸情報入力'!AB:AB,$G$4)+120000*COUNTIFS('6.住戸情報入力'!AA:AA,"ダクト式第一種換気",'6.住戸情報入力'!AB:AB,$G$4)+160000*COUNTIFS('6.住戸情報入力'!AA:AA,"ダクト式第一種換気（熱交換有り）",'6.住戸情報入力'!AB:AB,$G$4)</f>
        <v>0</v>
      </c>
      <c r="N43" s="491" t="s">
        <v>152</v>
      </c>
      <c r="O43" s="1570" t="s">
        <v>403</v>
      </c>
      <c r="Q43" s="115"/>
      <c r="R43" s="115"/>
      <c r="S43" s="115"/>
    </row>
    <row r="44" spans="1:19" s="469" customFormat="1" ht="28.5">
      <c r="A44" s="480"/>
      <c r="B44" s="1615"/>
      <c r="C44" s="1580"/>
      <c r="D44" s="1572" t="s">
        <v>302</v>
      </c>
      <c r="E44" s="1573"/>
      <c r="F44" s="1573"/>
      <c r="G44" s="1573"/>
      <c r="H44" s="481"/>
      <c r="I44" s="1591"/>
      <c r="J44" s="1592"/>
      <c r="K44" s="1591"/>
      <c r="L44" s="1592"/>
      <c r="M44" s="555">
        <f>6000*SUMIFS('6.住戸情報入力'!AF:AF,'6.住戸情報入力'!AG:AG,$G$4)+8000*SUMIFS('6.住戸情報入力'!AH:AH,'6.住戸情報入力'!AI:AI,$G$4)+14000*SUMIFS('6.住戸情報入力'!AJ:AJ,'6.住戸情報入力'!AK:AK,$G$4)</f>
        <v>0</v>
      </c>
      <c r="N44" s="483" t="s">
        <v>152</v>
      </c>
      <c r="O44" s="1570"/>
      <c r="Q44" s="115"/>
      <c r="R44" s="115"/>
      <c r="S44" s="115"/>
    </row>
    <row r="45" spans="1:19" s="469" customFormat="1" ht="28.5">
      <c r="A45" s="480"/>
      <c r="B45" s="1615"/>
      <c r="C45" s="1580"/>
      <c r="D45" s="1574" t="s">
        <v>195</v>
      </c>
      <c r="E45" s="1575"/>
      <c r="F45" s="1575"/>
      <c r="G45" s="1575"/>
      <c r="H45" s="556"/>
      <c r="I45" s="538">
        <v>100000</v>
      </c>
      <c r="J45" s="539" t="s">
        <v>152</v>
      </c>
      <c r="K45" s="557">
        <f>COUNTIFS('6.住戸情報入力'!AL:AL,"有り",'6.住戸情報入力'!AM:AM,$G$4)</f>
        <v>0</v>
      </c>
      <c r="L45" s="539" t="s">
        <v>192</v>
      </c>
      <c r="M45" s="541">
        <f>I45*K45</f>
        <v>0</v>
      </c>
      <c r="N45" s="539" t="s">
        <v>152</v>
      </c>
      <c r="O45" s="1570"/>
      <c r="Q45" s="115"/>
      <c r="R45" s="115"/>
      <c r="S45" s="115"/>
    </row>
    <row r="46" spans="1:19" s="469" customFormat="1" ht="28.5">
      <c r="A46" s="480"/>
      <c r="B46" s="1615"/>
      <c r="C46" s="1580"/>
      <c r="D46" s="1576" t="s">
        <v>303</v>
      </c>
      <c r="E46" s="1577"/>
      <c r="F46" s="1577"/>
      <c r="G46" s="1577"/>
      <c r="H46" s="1578"/>
      <c r="I46" s="531">
        <v>115000</v>
      </c>
      <c r="J46" s="491" t="s">
        <v>152</v>
      </c>
      <c r="K46" s="532">
        <f>COUNTIFS('6.住戸情報入力'!AL:AL,"有り（*",'6.住戸情報入力'!AM:AM,$G$4)</f>
        <v>0</v>
      </c>
      <c r="L46" s="491" t="s">
        <v>192</v>
      </c>
      <c r="M46" s="490">
        <f>I46*K46</f>
        <v>0</v>
      </c>
      <c r="N46" s="491" t="s">
        <v>152</v>
      </c>
      <c r="O46" s="1571"/>
      <c r="Q46" s="115"/>
      <c r="R46" s="115"/>
      <c r="S46" s="115"/>
    </row>
    <row r="47" spans="1:19" s="469" customFormat="1" ht="29.25" thickBot="1">
      <c r="A47" s="480"/>
      <c r="B47" s="1615"/>
      <c r="C47" s="1617"/>
      <c r="D47" s="1552" t="s">
        <v>374</v>
      </c>
      <c r="E47" s="1553"/>
      <c r="F47" s="1553"/>
      <c r="G47" s="1553"/>
      <c r="H47" s="1553"/>
      <c r="I47" s="1553"/>
      <c r="J47" s="1553"/>
      <c r="K47" s="1553"/>
      <c r="L47" s="558" t="s">
        <v>384</v>
      </c>
      <c r="M47" s="544">
        <f>SUM(M43:M46)</f>
        <v>0</v>
      </c>
      <c r="N47" s="545" t="s">
        <v>152</v>
      </c>
      <c r="O47" s="119"/>
      <c r="Q47" s="115"/>
      <c r="R47" s="115"/>
      <c r="S47" s="115"/>
    </row>
    <row r="48" spans="1:19" s="469" customFormat="1" ht="29.25" thickTop="1">
      <c r="A48" s="480"/>
      <c r="B48" s="1615"/>
      <c r="C48" s="1554" t="s">
        <v>382</v>
      </c>
      <c r="D48" s="1555"/>
      <c r="E48" s="1555"/>
      <c r="F48" s="1555"/>
      <c r="G48" s="1555"/>
      <c r="H48" s="1555"/>
      <c r="I48" s="1555"/>
      <c r="J48" s="1555"/>
      <c r="K48" s="1555"/>
      <c r="L48" s="559" t="s">
        <v>757</v>
      </c>
      <c r="M48" s="490">
        <f>SUM(M12,M21,M26,M31,M32,M33,M42,M47)</f>
        <v>0</v>
      </c>
      <c r="N48" s="491" t="s">
        <v>152</v>
      </c>
      <c r="O48" s="123" t="s">
        <v>758</v>
      </c>
      <c r="Q48" s="115"/>
      <c r="R48" s="115"/>
      <c r="S48" s="115"/>
    </row>
    <row r="49" spans="1:19" s="469" customFormat="1" ht="29.25" thickBot="1">
      <c r="A49" s="480"/>
      <c r="B49" s="1556" t="s">
        <v>327</v>
      </c>
      <c r="C49" s="1558" t="s">
        <v>544</v>
      </c>
      <c r="D49" s="1560" t="s">
        <v>326</v>
      </c>
      <c r="E49" s="1560"/>
      <c r="F49" s="1560"/>
      <c r="G49" s="1560"/>
      <c r="H49" s="1560"/>
      <c r="I49" s="1561"/>
      <c r="J49" s="1562"/>
      <c r="K49" s="1562"/>
      <c r="L49" s="1563"/>
      <c r="M49" s="560">
        <f>'8-１～５.共用部定額単価算出シート'!K47</f>
        <v>0</v>
      </c>
      <c r="N49" s="486" t="s">
        <v>152</v>
      </c>
      <c r="O49" s="122"/>
      <c r="Q49" s="115"/>
      <c r="R49" s="115"/>
      <c r="S49" s="115"/>
    </row>
    <row r="50" spans="1:19" s="469" customFormat="1" ht="30" thickTop="1" thickBot="1">
      <c r="A50" s="480"/>
      <c r="B50" s="1557"/>
      <c r="C50" s="1559"/>
      <c r="D50" s="1552" t="s">
        <v>374</v>
      </c>
      <c r="E50" s="1553"/>
      <c r="F50" s="1553"/>
      <c r="G50" s="1553"/>
      <c r="H50" s="1553"/>
      <c r="I50" s="1553"/>
      <c r="J50" s="1553"/>
      <c r="K50" s="1553"/>
      <c r="L50" s="561" t="s">
        <v>759</v>
      </c>
      <c r="M50" s="544">
        <f>SUM(M49:M49)</f>
        <v>0</v>
      </c>
      <c r="N50" s="545" t="s">
        <v>152</v>
      </c>
      <c r="O50" s="119"/>
      <c r="Q50" s="115"/>
      <c r="R50" s="115"/>
      <c r="S50" s="115"/>
    </row>
    <row r="51" spans="1:19" s="469" customFormat="1" ht="29.25" customHeight="1" thickTop="1">
      <c r="A51" s="562"/>
      <c r="B51" s="1538" t="s">
        <v>446</v>
      </c>
      <c r="C51" s="1539"/>
      <c r="D51" s="1539"/>
      <c r="E51" s="1539"/>
      <c r="F51" s="1539"/>
      <c r="G51" s="1539"/>
      <c r="H51" s="1539"/>
      <c r="I51" s="1539"/>
      <c r="J51" s="1539"/>
      <c r="K51" s="1539"/>
      <c r="L51" s="563" t="s">
        <v>760</v>
      </c>
      <c r="M51" s="564">
        <f>M48+M50</f>
        <v>0</v>
      </c>
      <c r="N51" s="565" t="s">
        <v>152</v>
      </c>
      <c r="O51" s="124" t="s">
        <v>761</v>
      </c>
      <c r="Q51" s="115"/>
      <c r="R51" s="115"/>
      <c r="S51" s="115"/>
    </row>
    <row r="52" spans="1:19" ht="28.5">
      <c r="A52" s="480"/>
    </row>
  </sheetData>
  <sheetProtection sheet="1" selectLockedCells="1"/>
  <mergeCells count="78">
    <mergeCell ref="B51:K51"/>
    <mergeCell ref="D47:K47"/>
    <mergeCell ref="C48:K48"/>
    <mergeCell ref="B49:B50"/>
    <mergeCell ref="C49:C50"/>
    <mergeCell ref="D49:H49"/>
    <mergeCell ref="I49:L49"/>
    <mergeCell ref="D50:K50"/>
    <mergeCell ref="B13:B48"/>
    <mergeCell ref="D13:D20"/>
    <mergeCell ref="E13:H13"/>
    <mergeCell ref="D42:K42"/>
    <mergeCell ref="D43:G43"/>
    <mergeCell ref="I43:J43"/>
    <mergeCell ref="K43:L43"/>
    <mergeCell ref="D32:H32"/>
    <mergeCell ref="O43:O46"/>
    <mergeCell ref="D44:G44"/>
    <mergeCell ref="I44:J44"/>
    <mergeCell ref="K44:L44"/>
    <mergeCell ref="D45:G45"/>
    <mergeCell ref="D46:H46"/>
    <mergeCell ref="D33:H33"/>
    <mergeCell ref="I33:J33"/>
    <mergeCell ref="O34:O41"/>
    <mergeCell ref="E35:G36"/>
    <mergeCell ref="E37:H37"/>
    <mergeCell ref="E38:H38"/>
    <mergeCell ref="E39:H39"/>
    <mergeCell ref="E40:H40"/>
    <mergeCell ref="E41:H41"/>
    <mergeCell ref="I41:J41"/>
    <mergeCell ref="K41:L41"/>
    <mergeCell ref="O22:O25"/>
    <mergeCell ref="E23:H23"/>
    <mergeCell ref="E24:H24"/>
    <mergeCell ref="E25:H25"/>
    <mergeCell ref="D27:D30"/>
    <mergeCell ref="E27:H27"/>
    <mergeCell ref="O27:O30"/>
    <mergeCell ref="E29:F30"/>
    <mergeCell ref="G29:H29"/>
    <mergeCell ref="G30:H30"/>
    <mergeCell ref="O13:O20"/>
    <mergeCell ref="E14:H14"/>
    <mergeCell ref="E15:H15"/>
    <mergeCell ref="E16:H16"/>
    <mergeCell ref="E17:H17"/>
    <mergeCell ref="E18:H18"/>
    <mergeCell ref="E19:H19"/>
    <mergeCell ref="D11:K11"/>
    <mergeCell ref="C12:C47"/>
    <mergeCell ref="D12:G12"/>
    <mergeCell ref="I12:J12"/>
    <mergeCell ref="K12:L12"/>
    <mergeCell ref="E20:H20"/>
    <mergeCell ref="D21:K21"/>
    <mergeCell ref="D22:D25"/>
    <mergeCell ref="E22:H22"/>
    <mergeCell ref="B8:C11"/>
    <mergeCell ref="D8:J8"/>
    <mergeCell ref="K8:L8"/>
    <mergeCell ref="D34:D41"/>
    <mergeCell ref="E34:H34"/>
    <mergeCell ref="D31:K31"/>
    <mergeCell ref="I32:J32"/>
    <mergeCell ref="K10:L10"/>
    <mergeCell ref="M10:N10"/>
    <mergeCell ref="M8:N8"/>
    <mergeCell ref="D9:I9"/>
    <mergeCell ref="B2:G2"/>
    <mergeCell ref="B4:F4"/>
    <mergeCell ref="G4:H4"/>
    <mergeCell ref="B6:F6"/>
    <mergeCell ref="G6:N6"/>
    <mergeCell ref="K9:L9"/>
    <mergeCell ref="M9:N9"/>
    <mergeCell ref="D10:I10"/>
  </mergeCells>
  <phoneticPr fontId="9"/>
  <conditionalFormatting sqref="Y45:XFD45 A49:D49 A50:B51 A8:B8 D8 D10 A4:G4 L51:XFD51 K8:XFD8 I49:XFD49 A45:W45 A52:XFD1048576 A12:XFD21 D9:J9 D11:XFD11 A5:XFD7 I4:XFD4 A46:D46 I46:XFD46 Q9:XFD10 A2:XFD3 D50:XFD50 A1 C1:XFD1 A23:C25 A22:E22 E23:E25 P23:XFD25 I22:XFD22 A9:A11 J10 I23:N25 A26:XFD31 A34:XFD34 K32:XFD33 A32:D33 A35:E35 A36:D36 A37:XFD40 A42:XFD42 A41:E41 H35:XFD36 M41:XFD41 A43:H44 M43:XFD43 A47:XFD48 N44:XFD44">
    <cfRule type="expression" dxfId="69" priority="16">
      <formula>_xlfn.ISFORMULA(A1)=TRUE</formula>
    </cfRule>
  </conditionalFormatting>
  <conditionalFormatting sqref="I32:J32">
    <cfRule type="expression" dxfId="68" priority="15">
      <formula>_xlfn.ISFORMULA(I32)=TRUE</formula>
    </cfRule>
  </conditionalFormatting>
  <conditionalFormatting sqref="I33:J33">
    <cfRule type="expression" dxfId="67" priority="14">
      <formula>_xlfn.ISFORMULA(I33)=TRUE</formula>
    </cfRule>
  </conditionalFormatting>
  <conditionalFormatting sqref="K41:L41">
    <cfRule type="expression" dxfId="66" priority="13">
      <formula>_xlfn.ISFORMULA(K41)=TRUE</formula>
    </cfRule>
  </conditionalFormatting>
  <conditionalFormatting sqref="I41:J41">
    <cfRule type="expression" dxfId="65" priority="12">
      <formula>_xlfn.ISFORMULA(I41)=TRUE</formula>
    </cfRule>
  </conditionalFormatting>
  <conditionalFormatting sqref="I43:J43">
    <cfRule type="expression" dxfId="64" priority="11">
      <formula>_xlfn.ISFORMULA(I43)=TRUE</formula>
    </cfRule>
  </conditionalFormatting>
  <conditionalFormatting sqref="K43:L43">
    <cfRule type="expression" dxfId="63" priority="10">
      <formula>_xlfn.ISFORMULA(K43)=TRUE</formula>
    </cfRule>
  </conditionalFormatting>
  <conditionalFormatting sqref="I44:J44">
    <cfRule type="expression" dxfId="62" priority="9">
      <formula>_xlfn.ISFORMULA(I44)=TRUE</formula>
    </cfRule>
  </conditionalFormatting>
  <conditionalFormatting sqref="K44:L44">
    <cfRule type="expression" dxfId="61" priority="8">
      <formula>_xlfn.ISFORMULA(K44)=TRUE</formula>
    </cfRule>
  </conditionalFormatting>
  <conditionalFormatting sqref="O9:O10">
    <cfRule type="expression" dxfId="60" priority="7">
      <formula>_xlfn.ISFORMULA(O9)=TRUE</formula>
    </cfRule>
  </conditionalFormatting>
  <conditionalFormatting sqref="K9:L9">
    <cfRule type="expression" dxfId="59" priority="6">
      <formula>_xlfn.ISFORMULA(K9)=TRUE</formula>
    </cfRule>
  </conditionalFormatting>
  <conditionalFormatting sqref="M9">
    <cfRule type="expression" dxfId="58" priority="5">
      <formula>_xlfn.ISFORMULA(M9)=TRUE</formula>
    </cfRule>
  </conditionalFormatting>
  <conditionalFormatting sqref="K10:L10">
    <cfRule type="expression" dxfId="57" priority="4">
      <formula>_xlfn.ISFORMULA(K10)=TRUE</formula>
    </cfRule>
  </conditionalFormatting>
  <conditionalFormatting sqref="M10">
    <cfRule type="expression" dxfId="56" priority="3">
      <formula>_xlfn.ISFORMULA(M10)=TRUE</formula>
    </cfRule>
  </conditionalFormatting>
  <conditionalFormatting sqref="M44">
    <cfRule type="expression" dxfId="55" priority="2">
      <formula>_xlfn.ISFORMULA(M44)=TRUE</formula>
    </cfRule>
  </conditionalFormatting>
  <printOptions horizontalCentered="1"/>
  <pageMargins left="0.59055118110236227" right="0.39370078740157483" top="0.59055118110236227" bottom="0.35433070866141736" header="0.31496062992125984" footer="0.11811023622047245"/>
  <pageSetup paperSize="9" scale="51" orientation="portrait" r:id="rId1"/>
  <headerFooter scaleWithDoc="0">
    <oddFooter>&amp;R&amp;8R4超高層ZEH-M_ver.1</oddFooter>
  </headerFooter>
  <extLst>
    <ext xmlns:x14="http://schemas.microsoft.com/office/spreadsheetml/2009/9/main" uri="{78C0D931-6437-407d-A8EE-F0AAD7539E65}">
      <x14:conditionalFormattings>
        <x14:conditionalFormatting xmlns:xm="http://schemas.microsoft.com/office/excel/2006/main">
          <x14:cfRule type="expression" priority="1" id="{DD9C91A5-3270-48BF-8628-06007F269FB7}">
            <xm:f>入力シート!$F$13="単年度事業"</xm:f>
            <x14:dxf>
              <fill>
                <patternFill>
                  <bgColor theme="0" tint="-0.499984740745262"/>
                </patternFill>
              </fill>
            </x14:dxf>
          </x14:cfRule>
          <xm:sqref>A2:O51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572D9-57FA-4322-9E54-C143407903D2}">
  <sheetPr>
    <pageSetUpPr fitToPage="1"/>
  </sheetPr>
  <dimension ref="A1:S52"/>
  <sheetViews>
    <sheetView showGridLines="0" view="pageBreakPreview" zoomScale="85" zoomScaleNormal="100" zoomScaleSheetLayoutView="85" workbookViewId="0"/>
  </sheetViews>
  <sheetFormatPr defaultColWidth="9" defaultRowHeight="21"/>
  <cols>
    <col min="1" max="1" width="2.625" style="470" customWidth="1"/>
    <col min="2" max="4" width="4.625" style="115" customWidth="1"/>
    <col min="5" max="6" width="8.625" style="115" customWidth="1"/>
    <col min="7" max="7" width="15.625" style="115" customWidth="1"/>
    <col min="8" max="8" width="11.5" style="471" customWidth="1"/>
    <col min="9" max="9" width="15.625" style="472" customWidth="1"/>
    <col min="10" max="10" width="5.625" style="471" customWidth="1"/>
    <col min="11" max="11" width="10.625" style="115" customWidth="1"/>
    <col min="12" max="12" width="5.625" style="471" customWidth="1"/>
    <col min="13" max="13" width="15.625" style="472" customWidth="1"/>
    <col min="14" max="14" width="5.625" style="471" customWidth="1"/>
    <col min="15" max="15" width="48.625" style="115" customWidth="1"/>
    <col min="16" max="16" width="9.25" style="469" bestFit="1" customWidth="1"/>
    <col min="17" max="16384" width="9" style="115"/>
  </cols>
  <sheetData>
    <row r="1" spans="1:19" s="469" customFormat="1">
      <c r="A1" s="466"/>
      <c r="B1" s="467"/>
      <c r="C1" s="468"/>
      <c r="D1" s="468"/>
      <c r="E1" s="468"/>
      <c r="F1" s="468"/>
      <c r="G1" s="468"/>
      <c r="H1" s="468"/>
      <c r="I1" s="468"/>
      <c r="J1" s="468"/>
      <c r="K1" s="468"/>
      <c r="L1" s="468"/>
      <c r="M1" s="468"/>
      <c r="N1" s="468"/>
      <c r="O1" s="468"/>
    </row>
    <row r="2" spans="1:19">
      <c r="B2" s="1640" t="s">
        <v>824</v>
      </c>
      <c r="C2" s="1640"/>
      <c r="D2" s="1640"/>
      <c r="E2" s="1640"/>
      <c r="F2" s="1640"/>
      <c r="G2" s="1640"/>
    </row>
    <row r="3" spans="1:19" s="116" customFormat="1" ht="13.5">
      <c r="H3" s="473"/>
      <c r="I3" s="474"/>
      <c r="J3" s="473"/>
      <c r="L3" s="473"/>
      <c r="M3" s="474"/>
      <c r="N3" s="473"/>
      <c r="P3" s="475"/>
    </row>
    <row r="4" spans="1:19" ht="30.75">
      <c r="A4" s="476"/>
      <c r="B4" s="1609" t="s">
        <v>182</v>
      </c>
      <c r="C4" s="1610"/>
      <c r="D4" s="1610"/>
      <c r="E4" s="1610"/>
      <c r="F4" s="1611"/>
      <c r="G4" s="1641" t="s">
        <v>380</v>
      </c>
      <c r="H4" s="1642"/>
    </row>
    <row r="5" spans="1:19" s="116" customFormat="1" ht="13.5">
      <c r="B5" s="477"/>
      <c r="C5" s="477"/>
      <c r="D5" s="477"/>
      <c r="E5" s="477"/>
      <c r="H5" s="473"/>
      <c r="I5" s="474"/>
      <c r="J5" s="473"/>
      <c r="L5" s="473"/>
      <c r="M5" s="474"/>
      <c r="N5" s="473"/>
      <c r="P5" s="475"/>
    </row>
    <row r="6" spans="1:19" ht="30.75">
      <c r="A6" s="476"/>
      <c r="B6" s="1609" t="s">
        <v>183</v>
      </c>
      <c r="C6" s="1610"/>
      <c r="D6" s="1610"/>
      <c r="E6" s="1610"/>
      <c r="F6" s="1611"/>
      <c r="G6" s="1643" t="str">
        <f>入力シート!F11</f>
        <v>(例)　○○○○マンション</v>
      </c>
      <c r="H6" s="1644"/>
      <c r="I6" s="1644"/>
      <c r="J6" s="1644"/>
      <c r="K6" s="1644"/>
      <c r="L6" s="1644"/>
      <c r="M6" s="1644"/>
      <c r="N6" s="1644"/>
      <c r="O6" s="478" t="str">
        <f>入力シート!H11</f>
        <v>超高層ＺＥＨ－Ｍ実証事業</v>
      </c>
      <c r="P6" s="468"/>
      <c r="Q6" s="479"/>
      <c r="R6" s="479"/>
      <c r="S6" s="479"/>
    </row>
    <row r="7" spans="1:19" s="116" customFormat="1" ht="13.5">
      <c r="H7" s="473"/>
      <c r="I7" s="474"/>
      <c r="J7" s="473"/>
      <c r="L7" s="473"/>
      <c r="M7" s="474"/>
      <c r="N7" s="473"/>
      <c r="P7" s="475"/>
    </row>
    <row r="8" spans="1:19" ht="21" customHeight="1">
      <c r="B8" s="1603" t="s">
        <v>207</v>
      </c>
      <c r="C8" s="1604"/>
      <c r="D8" s="1609" t="s">
        <v>184</v>
      </c>
      <c r="E8" s="1610"/>
      <c r="F8" s="1610"/>
      <c r="G8" s="1610"/>
      <c r="H8" s="1610"/>
      <c r="I8" s="1610"/>
      <c r="J8" s="1611"/>
      <c r="K8" s="1609" t="s">
        <v>185</v>
      </c>
      <c r="L8" s="1611"/>
      <c r="M8" s="1610" t="s">
        <v>186</v>
      </c>
      <c r="N8" s="1610"/>
      <c r="O8" s="125" t="s">
        <v>187</v>
      </c>
    </row>
    <row r="9" spans="1:19" ht="28.5" customHeight="1">
      <c r="A9" s="480"/>
      <c r="B9" s="1605"/>
      <c r="C9" s="1606"/>
      <c r="D9" s="1621" t="s">
        <v>416</v>
      </c>
      <c r="E9" s="1622"/>
      <c r="F9" s="1622"/>
      <c r="G9" s="1622"/>
      <c r="H9" s="1622"/>
      <c r="I9" s="1622"/>
      <c r="J9" s="481" t="s">
        <v>304</v>
      </c>
      <c r="K9" s="1647"/>
      <c r="L9" s="1648"/>
      <c r="M9" s="1649"/>
      <c r="N9" s="1650"/>
      <c r="O9" s="458"/>
      <c r="P9" s="467"/>
    </row>
    <row r="10" spans="1:19" ht="28.5" customHeight="1" thickBot="1">
      <c r="A10" s="480"/>
      <c r="B10" s="1605"/>
      <c r="C10" s="1606"/>
      <c r="D10" s="1623" t="s">
        <v>866</v>
      </c>
      <c r="E10" s="1624"/>
      <c r="F10" s="1624"/>
      <c r="G10" s="1624"/>
      <c r="H10" s="1624"/>
      <c r="I10" s="1624"/>
      <c r="J10" s="484" t="s">
        <v>305</v>
      </c>
      <c r="K10" s="1598"/>
      <c r="L10" s="1599"/>
      <c r="M10" s="1645"/>
      <c r="N10" s="1646"/>
      <c r="O10" s="459"/>
      <c r="P10" s="467"/>
    </row>
    <row r="11" spans="1:19" ht="29.25" thickTop="1">
      <c r="A11" s="480"/>
      <c r="B11" s="1607"/>
      <c r="C11" s="1608"/>
      <c r="D11" s="1538" t="s">
        <v>307</v>
      </c>
      <c r="E11" s="1539"/>
      <c r="F11" s="1539"/>
      <c r="G11" s="1539"/>
      <c r="H11" s="1539"/>
      <c r="I11" s="1539"/>
      <c r="J11" s="1539"/>
      <c r="K11" s="1614"/>
      <c r="L11" s="489" t="s">
        <v>372</v>
      </c>
      <c r="M11" s="490">
        <f>SUM(M9:M10)</f>
        <v>0</v>
      </c>
      <c r="N11" s="491" t="s">
        <v>152</v>
      </c>
      <c r="O11" s="120" t="s">
        <v>734</v>
      </c>
    </row>
    <row r="12" spans="1:19" ht="85.5" customHeight="1" thickBot="1">
      <c r="A12" s="480"/>
      <c r="B12" s="492" t="s">
        <v>735</v>
      </c>
      <c r="C12" s="1580" t="s">
        <v>188</v>
      </c>
      <c r="D12" s="1625" t="s">
        <v>189</v>
      </c>
      <c r="E12" s="1626"/>
      <c r="F12" s="1626"/>
      <c r="G12" s="1626"/>
      <c r="H12" s="493" t="s">
        <v>371</v>
      </c>
      <c r="I12" s="1627"/>
      <c r="J12" s="1628"/>
      <c r="K12" s="1627"/>
      <c r="L12" s="1628"/>
      <c r="M12" s="494">
        <f>SUMIF('6.住戸情報入力'!P:P,G4,'6.住戸情報入力'!O:O)</f>
        <v>0</v>
      </c>
      <c r="N12" s="486" t="s">
        <v>152</v>
      </c>
      <c r="O12" s="121" t="s">
        <v>404</v>
      </c>
    </row>
    <row r="13" spans="1:19" ht="28.5" customHeight="1" thickTop="1">
      <c r="A13" s="480"/>
      <c r="B13" s="1615" t="s">
        <v>190</v>
      </c>
      <c r="C13" s="1580"/>
      <c r="D13" s="1616" t="s">
        <v>191</v>
      </c>
      <c r="E13" s="1618" t="s">
        <v>440</v>
      </c>
      <c r="F13" s="1619"/>
      <c r="G13" s="1619"/>
      <c r="H13" s="1619"/>
      <c r="I13" s="495">
        <v>150000</v>
      </c>
      <c r="J13" s="496" t="s">
        <v>152</v>
      </c>
      <c r="K13" s="497">
        <f>SUMIFS('6.住戸情報入力'!R:R,'6.住戸情報入力'!Q:Q,E13,'6.住戸情報入力'!S:S,$G$4)+SUMIFS('6.住戸情報入力'!U:U,'6.住戸情報入力'!T:T,E13,'6.住戸情報入力'!V:V,$G$4)</f>
        <v>0</v>
      </c>
      <c r="L13" s="496" t="s">
        <v>192</v>
      </c>
      <c r="M13" s="498">
        <f t="shared" ref="M13:M20" si="0">I13*K13</f>
        <v>0</v>
      </c>
      <c r="N13" s="496" t="s">
        <v>152</v>
      </c>
      <c r="O13" s="1600" t="s">
        <v>403</v>
      </c>
    </row>
    <row r="14" spans="1:19" ht="28.5">
      <c r="A14" s="480"/>
      <c r="B14" s="1615"/>
      <c r="C14" s="1580"/>
      <c r="D14" s="1580"/>
      <c r="E14" s="1585" t="s">
        <v>434</v>
      </c>
      <c r="F14" s="1586"/>
      <c r="G14" s="1586"/>
      <c r="H14" s="1586"/>
      <c r="I14" s="499">
        <v>160000</v>
      </c>
      <c r="J14" s="500" t="s">
        <v>152</v>
      </c>
      <c r="K14" s="501">
        <f>SUMIFS('6.住戸情報入力'!R:R,'6.住戸情報入力'!Q:Q,E14,'6.住戸情報入力'!S:S,$G$4)+SUMIFS('6.住戸情報入力'!U:U,'6.住戸情報入力'!T:T,E14,'6.住戸情報入力'!V:V,$G$4)</f>
        <v>0</v>
      </c>
      <c r="L14" s="500" t="s">
        <v>192</v>
      </c>
      <c r="M14" s="502">
        <f t="shared" si="0"/>
        <v>0</v>
      </c>
      <c r="N14" s="500" t="s">
        <v>152</v>
      </c>
      <c r="O14" s="1564"/>
    </row>
    <row r="15" spans="1:19" ht="28.5">
      <c r="A15" s="480"/>
      <c r="B15" s="1615"/>
      <c r="C15" s="1580"/>
      <c r="D15" s="1580"/>
      <c r="E15" s="1585" t="s">
        <v>435</v>
      </c>
      <c r="F15" s="1586"/>
      <c r="G15" s="1586"/>
      <c r="H15" s="1586"/>
      <c r="I15" s="499">
        <v>170000</v>
      </c>
      <c r="J15" s="500" t="s">
        <v>152</v>
      </c>
      <c r="K15" s="501">
        <f>SUMIFS('6.住戸情報入力'!R:R,'6.住戸情報入力'!Q:Q,E15,'6.住戸情報入力'!S:S,$G$4)+SUMIFS('6.住戸情報入力'!U:U,'6.住戸情報入力'!T:T,E15,'6.住戸情報入力'!V:V,$G$4)</f>
        <v>0</v>
      </c>
      <c r="L15" s="500" t="s">
        <v>192</v>
      </c>
      <c r="M15" s="502">
        <f t="shared" si="0"/>
        <v>0</v>
      </c>
      <c r="N15" s="500" t="s">
        <v>152</v>
      </c>
      <c r="O15" s="1564"/>
    </row>
    <row r="16" spans="1:19" ht="28.5">
      <c r="A16" s="480"/>
      <c r="B16" s="1615"/>
      <c r="C16" s="1580"/>
      <c r="D16" s="1580"/>
      <c r="E16" s="1585" t="s">
        <v>436</v>
      </c>
      <c r="F16" s="1586"/>
      <c r="G16" s="1586"/>
      <c r="H16" s="1586"/>
      <c r="I16" s="499">
        <v>180000</v>
      </c>
      <c r="J16" s="500" t="s">
        <v>152</v>
      </c>
      <c r="K16" s="501">
        <f>SUMIFS('6.住戸情報入力'!R:R,'6.住戸情報入力'!Q:Q,E16,'6.住戸情報入力'!S:S,$G$4)+SUMIFS('6.住戸情報入力'!U:U,'6.住戸情報入力'!T:T,E16,'6.住戸情報入力'!V:V,$G$4)</f>
        <v>0</v>
      </c>
      <c r="L16" s="500" t="s">
        <v>192</v>
      </c>
      <c r="M16" s="502">
        <f t="shared" si="0"/>
        <v>0</v>
      </c>
      <c r="N16" s="500" t="s">
        <v>152</v>
      </c>
      <c r="O16" s="1564"/>
    </row>
    <row r="17" spans="1:19" ht="28.5">
      <c r="A17" s="480"/>
      <c r="B17" s="1615"/>
      <c r="C17" s="1580"/>
      <c r="D17" s="1580"/>
      <c r="E17" s="1585" t="s">
        <v>437</v>
      </c>
      <c r="F17" s="1586"/>
      <c r="G17" s="1586"/>
      <c r="H17" s="1586"/>
      <c r="I17" s="499">
        <v>190000</v>
      </c>
      <c r="J17" s="500" t="s">
        <v>152</v>
      </c>
      <c r="K17" s="501">
        <f>SUMIFS('6.住戸情報入力'!R:R,'6.住戸情報入力'!Q:Q,E17,'6.住戸情報入力'!S:S,$G$4)+SUMIFS('6.住戸情報入力'!U:U,'6.住戸情報入力'!T:T,E17,'6.住戸情報入力'!V:V,$G$4)</f>
        <v>0</v>
      </c>
      <c r="L17" s="500" t="s">
        <v>192</v>
      </c>
      <c r="M17" s="502">
        <f t="shared" si="0"/>
        <v>0</v>
      </c>
      <c r="N17" s="500" t="s">
        <v>152</v>
      </c>
      <c r="O17" s="1564"/>
    </row>
    <row r="18" spans="1:19" ht="28.5">
      <c r="A18" s="480"/>
      <c r="B18" s="1615"/>
      <c r="C18" s="1580"/>
      <c r="D18" s="1580"/>
      <c r="E18" s="1585" t="s">
        <v>438</v>
      </c>
      <c r="F18" s="1586"/>
      <c r="G18" s="1586"/>
      <c r="H18" s="1586"/>
      <c r="I18" s="499">
        <v>200000</v>
      </c>
      <c r="J18" s="500" t="s">
        <v>152</v>
      </c>
      <c r="K18" s="501">
        <f>SUMIFS('6.住戸情報入力'!R:R,'6.住戸情報入力'!Q:Q,E18,'6.住戸情報入力'!S:S,$G$4)+SUMIFS('6.住戸情報入力'!U:U,'6.住戸情報入力'!T:T,E18,'6.住戸情報入力'!V:V,$G$4)</f>
        <v>0</v>
      </c>
      <c r="L18" s="500" t="s">
        <v>192</v>
      </c>
      <c r="M18" s="502">
        <f t="shared" si="0"/>
        <v>0</v>
      </c>
      <c r="N18" s="500" t="s">
        <v>152</v>
      </c>
      <c r="O18" s="1564"/>
    </row>
    <row r="19" spans="1:19" ht="28.5">
      <c r="A19" s="480"/>
      <c r="B19" s="1615"/>
      <c r="C19" s="1580"/>
      <c r="D19" s="1580"/>
      <c r="E19" s="1585" t="s">
        <v>439</v>
      </c>
      <c r="F19" s="1586"/>
      <c r="G19" s="1586"/>
      <c r="H19" s="1586"/>
      <c r="I19" s="499">
        <v>220000</v>
      </c>
      <c r="J19" s="500" t="s">
        <v>152</v>
      </c>
      <c r="K19" s="501">
        <f>SUMIFS('6.住戸情報入力'!R:R,'6.住戸情報入力'!Q:Q,E19,'6.住戸情報入力'!S:S,$G$4)+SUMIFS('6.住戸情報入力'!U:U,'6.住戸情報入力'!T:T,E19,'6.住戸情報入力'!V:V,$G$4)</f>
        <v>0</v>
      </c>
      <c r="L19" s="500" t="s">
        <v>192</v>
      </c>
      <c r="M19" s="502">
        <f t="shared" si="0"/>
        <v>0</v>
      </c>
      <c r="N19" s="500" t="s">
        <v>152</v>
      </c>
      <c r="O19" s="1564"/>
    </row>
    <row r="20" spans="1:19" ht="28.5" customHeight="1" thickBot="1">
      <c r="A20" s="480"/>
      <c r="B20" s="1615"/>
      <c r="C20" s="1580"/>
      <c r="D20" s="1617"/>
      <c r="E20" s="1601" t="s">
        <v>441</v>
      </c>
      <c r="F20" s="1602"/>
      <c r="G20" s="1602"/>
      <c r="H20" s="1602"/>
      <c r="I20" s="503">
        <v>240000</v>
      </c>
      <c r="J20" s="504" t="s">
        <v>152</v>
      </c>
      <c r="K20" s="505">
        <f>SUMIFS('6.住戸情報入力'!R:R,'6.住戸情報入力'!Q:Q,E20,'6.住戸情報入力'!S:S,$G$4)+SUMIFS('6.住戸情報入力'!U:U,'6.住戸情報入力'!T:T,E20,'6.住戸情報入力'!V:V,$G$4)</f>
        <v>0</v>
      </c>
      <c r="L20" s="504" t="s">
        <v>192</v>
      </c>
      <c r="M20" s="506">
        <f t="shared" si="0"/>
        <v>0</v>
      </c>
      <c r="N20" s="504" t="s">
        <v>152</v>
      </c>
      <c r="O20" s="1565"/>
    </row>
    <row r="21" spans="1:19" s="469" customFormat="1" ht="30" thickTop="1" thickBot="1">
      <c r="A21" s="480"/>
      <c r="B21" s="1615"/>
      <c r="C21" s="1580"/>
      <c r="D21" s="1593" t="s">
        <v>374</v>
      </c>
      <c r="E21" s="1594"/>
      <c r="F21" s="1594"/>
      <c r="G21" s="1594"/>
      <c r="H21" s="1594"/>
      <c r="I21" s="1594"/>
      <c r="J21" s="1594"/>
      <c r="K21" s="1594"/>
      <c r="L21" s="507" t="s">
        <v>336</v>
      </c>
      <c r="M21" s="508">
        <f>SUM(M13:M20)</f>
        <v>0</v>
      </c>
      <c r="N21" s="509" t="s">
        <v>152</v>
      </c>
      <c r="O21" s="432"/>
      <c r="Q21" s="115"/>
      <c r="R21" s="115"/>
      <c r="S21" s="115"/>
    </row>
    <row r="22" spans="1:19" s="469" customFormat="1" ht="29.25" thickTop="1">
      <c r="A22" s="480"/>
      <c r="B22" s="1615"/>
      <c r="C22" s="1580"/>
      <c r="D22" s="1540" t="s">
        <v>595</v>
      </c>
      <c r="E22" s="1543" t="s">
        <v>898</v>
      </c>
      <c r="F22" s="1544"/>
      <c r="G22" s="1544"/>
      <c r="H22" s="1545"/>
      <c r="I22" s="510">
        <v>340000</v>
      </c>
      <c r="J22" s="511" t="s">
        <v>596</v>
      </c>
      <c r="K22" s="512">
        <f>COUNTIFS('6.住戸情報入力'!W:W,E22,'6.住戸情報入力'!X:X,$G$4)</f>
        <v>0</v>
      </c>
      <c r="L22" s="513" t="s">
        <v>597</v>
      </c>
      <c r="M22" s="514">
        <f>I22*K22</f>
        <v>0</v>
      </c>
      <c r="N22" s="515" t="s">
        <v>596</v>
      </c>
      <c r="O22" s="1536" t="s">
        <v>403</v>
      </c>
      <c r="Q22" s="115"/>
      <c r="R22" s="115"/>
      <c r="S22" s="115"/>
    </row>
    <row r="23" spans="1:19" s="469" customFormat="1" ht="28.5">
      <c r="A23" s="480"/>
      <c r="B23" s="1615"/>
      <c r="C23" s="1580"/>
      <c r="D23" s="1541"/>
      <c r="E23" s="1546" t="s">
        <v>899</v>
      </c>
      <c r="F23" s="1547"/>
      <c r="G23" s="1547"/>
      <c r="H23" s="1548"/>
      <c r="I23" s="516">
        <v>430000</v>
      </c>
      <c r="J23" s="517" t="s">
        <v>596</v>
      </c>
      <c r="K23" s="518">
        <f>COUNTIFS('6.住戸情報入力'!W:W,E23,'6.住戸情報入力'!X:X,$G$4)</f>
        <v>0</v>
      </c>
      <c r="L23" s="519" t="s">
        <v>597</v>
      </c>
      <c r="M23" s="520">
        <f t="shared" ref="M23:M25" si="1">I23*K23</f>
        <v>0</v>
      </c>
      <c r="N23" s="521" t="s">
        <v>596</v>
      </c>
      <c r="O23" s="1536"/>
      <c r="Q23" s="115"/>
      <c r="R23" s="115"/>
      <c r="S23" s="115"/>
    </row>
    <row r="24" spans="1:19" s="469" customFormat="1" ht="28.5">
      <c r="A24" s="480"/>
      <c r="B24" s="1615"/>
      <c r="C24" s="1580"/>
      <c r="D24" s="1541"/>
      <c r="E24" s="1546" t="s">
        <v>900</v>
      </c>
      <c r="F24" s="1547"/>
      <c r="G24" s="1547"/>
      <c r="H24" s="1548"/>
      <c r="I24" s="516">
        <v>480000</v>
      </c>
      <c r="J24" s="522" t="s">
        <v>596</v>
      </c>
      <c r="K24" s="501">
        <f>COUNTIFS('6.住戸情報入力'!W:W,E24,'6.住戸情報入力'!X:X,$G$4)</f>
        <v>0</v>
      </c>
      <c r="L24" s="519" t="s">
        <v>597</v>
      </c>
      <c r="M24" s="523">
        <f t="shared" si="1"/>
        <v>0</v>
      </c>
      <c r="N24" s="521" t="s">
        <v>596</v>
      </c>
      <c r="O24" s="1536"/>
      <c r="Q24" s="115"/>
      <c r="R24" s="115"/>
      <c r="S24" s="115"/>
    </row>
    <row r="25" spans="1:19" s="469" customFormat="1" ht="29.25" thickBot="1">
      <c r="A25" s="480"/>
      <c r="B25" s="1615"/>
      <c r="C25" s="1580"/>
      <c r="D25" s="1542"/>
      <c r="E25" s="1549" t="s">
        <v>901</v>
      </c>
      <c r="F25" s="1550"/>
      <c r="G25" s="1550"/>
      <c r="H25" s="1551"/>
      <c r="I25" s="524">
        <v>670000</v>
      </c>
      <c r="J25" s="525" t="s">
        <v>152</v>
      </c>
      <c r="K25" s="526">
        <f>COUNTIFS('6.住戸情報入力'!W:W,E25,'6.住戸情報入力'!X:X,$G$4)</f>
        <v>0</v>
      </c>
      <c r="L25" s="527" t="s">
        <v>597</v>
      </c>
      <c r="M25" s="528">
        <f t="shared" si="1"/>
        <v>0</v>
      </c>
      <c r="N25" s="504" t="s">
        <v>596</v>
      </c>
      <c r="O25" s="1537"/>
      <c r="Q25" s="115"/>
      <c r="R25" s="115"/>
      <c r="S25" s="115"/>
    </row>
    <row r="26" spans="1:19" s="469" customFormat="1" ht="30" thickTop="1" thickBot="1">
      <c r="A26" s="480"/>
      <c r="B26" s="1615"/>
      <c r="C26" s="1580"/>
      <c r="D26" s="529"/>
      <c r="E26" s="530"/>
      <c r="F26" s="530"/>
      <c r="G26" s="530"/>
      <c r="H26" s="530"/>
      <c r="I26" s="530"/>
      <c r="J26" s="530"/>
      <c r="K26" s="530" t="s">
        <v>598</v>
      </c>
      <c r="L26" s="507" t="s">
        <v>337</v>
      </c>
      <c r="M26" s="508">
        <f>SUM(M22:M25)</f>
        <v>0</v>
      </c>
      <c r="N26" s="509" t="s">
        <v>596</v>
      </c>
      <c r="O26" s="432"/>
      <c r="Q26" s="115"/>
      <c r="R26" s="115"/>
      <c r="S26" s="115"/>
    </row>
    <row r="27" spans="1:19" s="469" customFormat="1" ht="28.5" customHeight="1" thickTop="1">
      <c r="A27" s="480"/>
      <c r="B27" s="1615"/>
      <c r="C27" s="1580"/>
      <c r="D27" s="1616" t="s">
        <v>193</v>
      </c>
      <c r="E27" s="1612" t="s">
        <v>736</v>
      </c>
      <c r="F27" s="1612"/>
      <c r="G27" s="1612"/>
      <c r="H27" s="1612"/>
      <c r="I27" s="531">
        <v>100000</v>
      </c>
      <c r="J27" s="491" t="s">
        <v>152</v>
      </c>
      <c r="K27" s="532">
        <f>COUNTIFS('6.住戸情報入力'!Y:Y,E27,'6.住戸情報入力'!Z:Z,$G$4)</f>
        <v>0</v>
      </c>
      <c r="L27" s="491" t="s">
        <v>192</v>
      </c>
      <c r="M27" s="490">
        <f>I27*K27</f>
        <v>0</v>
      </c>
      <c r="N27" s="491" t="s">
        <v>152</v>
      </c>
      <c r="O27" s="1564" t="s">
        <v>745</v>
      </c>
      <c r="Q27" s="115"/>
      <c r="R27" s="115"/>
      <c r="S27" s="115"/>
    </row>
    <row r="28" spans="1:19" s="469" customFormat="1" ht="28.5" customHeight="1">
      <c r="A28" s="480"/>
      <c r="B28" s="1615"/>
      <c r="C28" s="1580"/>
      <c r="D28" s="1580"/>
      <c r="E28" s="533" t="s">
        <v>737</v>
      </c>
      <c r="F28" s="533"/>
      <c r="G28" s="534"/>
      <c r="H28" s="534"/>
      <c r="I28" s="535">
        <v>380000</v>
      </c>
      <c r="J28" s="536" t="s">
        <v>596</v>
      </c>
      <c r="K28" s="482">
        <f>COUNTIFS('6.住戸情報入力'!Y:Y,"温水床暖房（専用熱源機）",'6.住戸情報入力'!Z:Z,$G$4)</f>
        <v>0</v>
      </c>
      <c r="L28" s="536" t="s">
        <v>597</v>
      </c>
      <c r="M28" s="537">
        <f>I28*K28</f>
        <v>0</v>
      </c>
      <c r="N28" s="536" t="s">
        <v>596</v>
      </c>
      <c r="O28" s="1564"/>
      <c r="Q28" s="115"/>
      <c r="R28" s="115"/>
      <c r="S28" s="115"/>
    </row>
    <row r="29" spans="1:19" s="469" customFormat="1" ht="28.5">
      <c r="A29" s="480"/>
      <c r="B29" s="1615"/>
      <c r="C29" s="1580"/>
      <c r="D29" s="1580"/>
      <c r="E29" s="1566" t="s">
        <v>738</v>
      </c>
      <c r="F29" s="1567"/>
      <c r="G29" s="1575" t="s">
        <v>442</v>
      </c>
      <c r="H29" s="1575"/>
      <c r="I29" s="538">
        <v>530000</v>
      </c>
      <c r="J29" s="539" t="s">
        <v>152</v>
      </c>
      <c r="K29" s="540">
        <f>COUNTIFS('6.住戸情報入力'!Y:Y,"エアコン付温水床暖房 5.6ｋＷ以上",'6.住戸情報入力'!Z:Z,$G$4)</f>
        <v>0</v>
      </c>
      <c r="L29" s="539" t="s">
        <v>192</v>
      </c>
      <c r="M29" s="541">
        <f>I29*K29</f>
        <v>0</v>
      </c>
      <c r="N29" s="539" t="s">
        <v>152</v>
      </c>
      <c r="O29" s="1564"/>
      <c r="Q29" s="115"/>
      <c r="R29" s="115"/>
      <c r="S29" s="115"/>
    </row>
    <row r="30" spans="1:19" s="469" customFormat="1" ht="29.25" thickBot="1">
      <c r="A30" s="480"/>
      <c r="B30" s="1615"/>
      <c r="C30" s="1580"/>
      <c r="D30" s="1617"/>
      <c r="E30" s="1568"/>
      <c r="F30" s="1569"/>
      <c r="G30" s="1613" t="s">
        <v>443</v>
      </c>
      <c r="H30" s="1613"/>
      <c r="I30" s="542">
        <v>460000</v>
      </c>
      <c r="J30" s="521" t="s">
        <v>152</v>
      </c>
      <c r="K30" s="518">
        <f>COUNTIFS('6.住戸情報入力'!Y:Y,"エアコン付温水床暖房 5.6ｋＷ未満",'6.住戸情報入力'!Z:Z,$G$4)</f>
        <v>0</v>
      </c>
      <c r="L30" s="504" t="s">
        <v>192</v>
      </c>
      <c r="M30" s="506">
        <f>I30*K30</f>
        <v>0</v>
      </c>
      <c r="N30" s="504" t="s">
        <v>152</v>
      </c>
      <c r="O30" s="1565"/>
      <c r="Q30" s="115"/>
      <c r="R30" s="115"/>
      <c r="S30" s="115"/>
    </row>
    <row r="31" spans="1:19" s="469" customFormat="1" ht="30" thickTop="1" thickBot="1">
      <c r="A31" s="480"/>
      <c r="B31" s="1615"/>
      <c r="C31" s="1580"/>
      <c r="D31" s="1593" t="s">
        <v>374</v>
      </c>
      <c r="E31" s="1594"/>
      <c r="F31" s="1594"/>
      <c r="G31" s="1594"/>
      <c r="H31" s="1594"/>
      <c r="I31" s="1594"/>
      <c r="J31" s="1594"/>
      <c r="K31" s="1594"/>
      <c r="L31" s="507" t="s">
        <v>338</v>
      </c>
      <c r="M31" s="508">
        <f>SUM(M27:M30)</f>
        <v>0</v>
      </c>
      <c r="N31" s="509" t="s">
        <v>152</v>
      </c>
      <c r="O31" s="434"/>
      <c r="Q31" s="115"/>
      <c r="R31" s="115"/>
      <c r="S31" s="115"/>
    </row>
    <row r="32" spans="1:19" s="469" customFormat="1" ht="30" thickTop="1" thickBot="1">
      <c r="A32" s="480"/>
      <c r="B32" s="1615"/>
      <c r="C32" s="1580"/>
      <c r="D32" s="1651" t="s">
        <v>904</v>
      </c>
      <c r="E32" s="1652"/>
      <c r="F32" s="1652"/>
      <c r="G32" s="1652"/>
      <c r="H32" s="1653"/>
      <c r="I32" s="1632"/>
      <c r="J32" s="1633"/>
      <c r="K32" s="543" t="s">
        <v>598</v>
      </c>
      <c r="L32" s="507" t="s">
        <v>339</v>
      </c>
      <c r="M32" s="544">
        <f>65000*SUMIFS('6.住戸情報入力'!AO:AO,'6.住戸情報入力'!AN:AN,"2.6ｋＷ未満",'6.住戸情報入力'!AP:AP,$G$4)+80000*SUMIFS('6.住戸情報入力'!AO:AO,'6.住戸情報入力'!AN:AN,"2.6ｋＷ以上",'6.住戸情報入力'!AP:AP,$G$4)</f>
        <v>0</v>
      </c>
      <c r="N32" s="545" t="s">
        <v>596</v>
      </c>
      <c r="O32" s="433" t="s">
        <v>745</v>
      </c>
      <c r="Q32" s="115"/>
      <c r="R32" s="115"/>
      <c r="S32" s="115"/>
    </row>
    <row r="33" spans="1:19" s="469" customFormat="1" ht="30" thickTop="1" thickBot="1">
      <c r="A33" s="480"/>
      <c r="B33" s="1615"/>
      <c r="C33" s="1580"/>
      <c r="D33" s="1651" t="s">
        <v>905</v>
      </c>
      <c r="E33" s="1652"/>
      <c r="F33" s="1652"/>
      <c r="G33" s="1652"/>
      <c r="H33" s="1653"/>
      <c r="I33" s="1635"/>
      <c r="J33" s="1636"/>
      <c r="K33" s="530" t="s">
        <v>598</v>
      </c>
      <c r="L33" s="507" t="s">
        <v>340</v>
      </c>
      <c r="M33" s="546">
        <f>SUMIFS('6.住戸情報入力'!AR:AR,'6.住戸情報入力'!AS:AS,$G$4)</f>
        <v>0</v>
      </c>
      <c r="N33" s="509" t="s">
        <v>596</v>
      </c>
      <c r="O33" s="431" t="s">
        <v>745</v>
      </c>
      <c r="Q33" s="115"/>
      <c r="R33" s="115"/>
      <c r="S33" s="115"/>
    </row>
    <row r="34" spans="1:19" s="469" customFormat="1" ht="29.25" thickTop="1">
      <c r="A34" s="480"/>
      <c r="B34" s="1615"/>
      <c r="C34" s="1580"/>
      <c r="D34" s="1579" t="s">
        <v>194</v>
      </c>
      <c r="E34" s="1582" t="s">
        <v>902</v>
      </c>
      <c r="F34" s="1583"/>
      <c r="G34" s="1583"/>
      <c r="H34" s="1583"/>
      <c r="I34" s="495">
        <v>300000</v>
      </c>
      <c r="J34" s="496" t="s">
        <v>152</v>
      </c>
      <c r="K34" s="526">
        <f>COUNTIFS('6.住戸情報入力'!AC:AC,E34,'6.住戸情報入力'!AE:AE,$G$4)</f>
        <v>0</v>
      </c>
      <c r="L34" s="547" t="s">
        <v>192</v>
      </c>
      <c r="M34" s="548">
        <f t="shared" ref="M34:M40" si="2">I34*K34</f>
        <v>0</v>
      </c>
      <c r="N34" s="547" t="s">
        <v>152</v>
      </c>
      <c r="O34" s="1584" t="s">
        <v>403</v>
      </c>
      <c r="Q34" s="115"/>
      <c r="R34" s="115"/>
      <c r="S34" s="115"/>
    </row>
    <row r="35" spans="1:19" s="469" customFormat="1" ht="28.5">
      <c r="A35" s="480"/>
      <c r="B35" s="1615"/>
      <c r="C35" s="1580"/>
      <c r="D35" s="1580"/>
      <c r="E35" s="1587" t="s">
        <v>747</v>
      </c>
      <c r="F35" s="1588"/>
      <c r="G35" s="1588"/>
      <c r="H35" s="435" t="s">
        <v>748</v>
      </c>
      <c r="I35" s="499">
        <v>140000</v>
      </c>
      <c r="J35" s="500" t="s">
        <v>152</v>
      </c>
      <c r="K35" s="501">
        <f>COUNTIFS('6.住戸情報入力'!AC:AC,"ガス潜熱回収型給湯機（エコジョーズ等）20号以下",'6.住戸情報入力'!AE:AE,$G$4)</f>
        <v>0</v>
      </c>
      <c r="L35" s="500" t="s">
        <v>192</v>
      </c>
      <c r="M35" s="502">
        <f t="shared" si="2"/>
        <v>0</v>
      </c>
      <c r="N35" s="500" t="s">
        <v>152</v>
      </c>
      <c r="O35" s="1584"/>
      <c r="Q35" s="115"/>
      <c r="R35" s="115"/>
      <c r="S35" s="115"/>
    </row>
    <row r="36" spans="1:19" s="469" customFormat="1" ht="28.5">
      <c r="A36" s="480"/>
      <c r="B36" s="1615"/>
      <c r="C36" s="1580"/>
      <c r="D36" s="1580"/>
      <c r="E36" s="1589"/>
      <c r="F36" s="1590"/>
      <c r="G36" s="1590"/>
      <c r="H36" s="681" t="s">
        <v>749</v>
      </c>
      <c r="I36" s="499">
        <v>160000</v>
      </c>
      <c r="J36" s="500" t="s">
        <v>596</v>
      </c>
      <c r="K36" s="501">
        <f>COUNTIFS('6.住戸情報入力'!AC:AC,"ガス潜熱回収型給湯機（エコジョーズ等）24号",'6.住戸情報入力'!AE:AE,$G$4)</f>
        <v>0</v>
      </c>
      <c r="L36" s="500" t="s">
        <v>597</v>
      </c>
      <c r="M36" s="502">
        <f t="shared" si="2"/>
        <v>0</v>
      </c>
      <c r="N36" s="500" t="s">
        <v>596</v>
      </c>
      <c r="O36" s="1584"/>
      <c r="Q36" s="115"/>
      <c r="R36" s="115"/>
      <c r="S36" s="115"/>
    </row>
    <row r="37" spans="1:19" s="469" customFormat="1" ht="28.5">
      <c r="A37" s="480"/>
      <c r="B37" s="1615"/>
      <c r="C37" s="1580"/>
      <c r="D37" s="1580"/>
      <c r="E37" s="1585" t="s">
        <v>750</v>
      </c>
      <c r="F37" s="1586"/>
      <c r="G37" s="1586"/>
      <c r="H37" s="1586"/>
      <c r="I37" s="499">
        <v>400000</v>
      </c>
      <c r="J37" s="500" t="s">
        <v>152</v>
      </c>
      <c r="K37" s="501">
        <f>COUNTIFS('6.住戸情報入力'!AC:AC,E37,'6.住戸情報入力'!AE:AE,$G$4)</f>
        <v>0</v>
      </c>
      <c r="L37" s="500" t="s">
        <v>192</v>
      </c>
      <c r="M37" s="502">
        <f t="shared" si="2"/>
        <v>0</v>
      </c>
      <c r="N37" s="500" t="s">
        <v>152</v>
      </c>
      <c r="O37" s="1584"/>
      <c r="Q37" s="115"/>
      <c r="R37" s="115"/>
      <c r="S37" s="115"/>
    </row>
    <row r="38" spans="1:19" s="469" customFormat="1" ht="28.5">
      <c r="A38" s="480"/>
      <c r="B38" s="1615"/>
      <c r="C38" s="1580"/>
      <c r="D38" s="1580"/>
      <c r="E38" s="1585" t="s">
        <v>740</v>
      </c>
      <c r="F38" s="1586"/>
      <c r="G38" s="1586"/>
      <c r="H38" s="1586"/>
      <c r="I38" s="499">
        <v>1000000</v>
      </c>
      <c r="J38" s="500" t="s">
        <v>152</v>
      </c>
      <c r="K38" s="501">
        <f>COUNTIFS('6.住戸情報入力'!AC:AC,E38,'6.住戸情報入力'!AE:AE,$G$4)</f>
        <v>0</v>
      </c>
      <c r="L38" s="500" t="s">
        <v>192</v>
      </c>
      <c r="M38" s="502">
        <f t="shared" si="2"/>
        <v>0</v>
      </c>
      <c r="N38" s="500" t="s">
        <v>152</v>
      </c>
      <c r="O38" s="1584"/>
      <c r="Q38" s="115"/>
      <c r="R38" s="115"/>
      <c r="S38" s="115"/>
    </row>
    <row r="39" spans="1:19" s="469" customFormat="1" ht="28.5">
      <c r="A39" s="480"/>
      <c r="B39" s="1615"/>
      <c r="C39" s="1580"/>
      <c r="D39" s="1580"/>
      <c r="E39" s="1585" t="s">
        <v>751</v>
      </c>
      <c r="F39" s="1586"/>
      <c r="G39" s="1586"/>
      <c r="H39" s="1586"/>
      <c r="I39" s="499">
        <v>1230000</v>
      </c>
      <c r="J39" s="500" t="s">
        <v>152</v>
      </c>
      <c r="K39" s="501">
        <f>COUNTIFS('6.住戸情報入力'!AC:AC,E39,'6.住戸情報入力'!AE:AE,$G$4)</f>
        <v>0</v>
      </c>
      <c r="L39" s="500" t="s">
        <v>192</v>
      </c>
      <c r="M39" s="502">
        <f t="shared" si="2"/>
        <v>0</v>
      </c>
      <c r="N39" s="500" t="s">
        <v>152</v>
      </c>
      <c r="O39" s="1584"/>
      <c r="Q39" s="115"/>
      <c r="R39" s="115"/>
      <c r="S39" s="115"/>
    </row>
    <row r="40" spans="1:19" s="469" customFormat="1" ht="28.5">
      <c r="A40" s="480"/>
      <c r="B40" s="1615"/>
      <c r="C40" s="1580"/>
      <c r="D40" s="1580"/>
      <c r="E40" s="1576" t="s">
        <v>752</v>
      </c>
      <c r="F40" s="1577"/>
      <c r="G40" s="1577"/>
      <c r="H40" s="1577"/>
      <c r="I40" s="549">
        <v>990000</v>
      </c>
      <c r="J40" s="550" t="s">
        <v>152</v>
      </c>
      <c r="K40" s="551">
        <f>COUNTIFS('6.住戸情報入力'!AC:AC,E40,'6.住戸情報入力'!AE:AE,$G$4)</f>
        <v>0</v>
      </c>
      <c r="L40" s="550" t="s">
        <v>192</v>
      </c>
      <c r="M40" s="552">
        <f t="shared" si="2"/>
        <v>0</v>
      </c>
      <c r="N40" s="550" t="s">
        <v>152</v>
      </c>
      <c r="O40" s="1584"/>
      <c r="Q40" s="115"/>
      <c r="R40" s="115"/>
      <c r="S40" s="115"/>
    </row>
    <row r="41" spans="1:19" s="469" customFormat="1" ht="31.5" thickBot="1">
      <c r="A41" s="476"/>
      <c r="B41" s="1615"/>
      <c r="C41" s="1580"/>
      <c r="D41" s="1581"/>
      <c r="E41" s="1595" t="s">
        <v>903</v>
      </c>
      <c r="F41" s="1596"/>
      <c r="G41" s="1596"/>
      <c r="H41" s="1597"/>
      <c r="I41" s="1598"/>
      <c r="J41" s="1599"/>
      <c r="K41" s="1598"/>
      <c r="L41" s="1599"/>
      <c r="M41" s="537">
        <f>250000*COUNTIFS('6.住戸情報入力'!AD:AD,"寒冷地仕様",'6.住戸情報入力'!AE:AE,$G$4)+100000*COUNTIFS('6.住戸情報入力'!AD:AD,"中小都市ガス事業者によるガス供給",'6.住戸情報入力'!AE:AE,$G$4)+120000*COUNTIFS('6.住戸情報入力'!AD:AD,"LPガス仕様",'6.住戸情報入力'!AE:AE,$G$4)+60000*COUNTIFS('6.住戸情報入力'!AD:AD,"国産天然ガスに対応する機種",'6.住戸情報入力'!AE:AE,$G$4)</f>
        <v>0</v>
      </c>
      <c r="N41" s="536" t="s">
        <v>152</v>
      </c>
      <c r="O41" s="1584"/>
      <c r="Q41" s="115"/>
      <c r="R41" s="115"/>
      <c r="S41" s="115"/>
    </row>
    <row r="42" spans="1:19" s="469" customFormat="1" ht="30" thickTop="1" thickBot="1">
      <c r="A42" s="480"/>
      <c r="B42" s="1615"/>
      <c r="C42" s="1620"/>
      <c r="D42" s="1593" t="s">
        <v>374</v>
      </c>
      <c r="E42" s="1594"/>
      <c r="F42" s="1594"/>
      <c r="G42" s="1594"/>
      <c r="H42" s="1594"/>
      <c r="I42" s="1594"/>
      <c r="J42" s="1594"/>
      <c r="K42" s="1594"/>
      <c r="L42" s="507" t="s">
        <v>373</v>
      </c>
      <c r="M42" s="546">
        <f>SUM(M34:M41)</f>
        <v>0</v>
      </c>
      <c r="N42" s="509" t="s">
        <v>152</v>
      </c>
      <c r="O42" s="436"/>
      <c r="Q42" s="115"/>
      <c r="R42" s="115"/>
      <c r="S42" s="115"/>
    </row>
    <row r="43" spans="1:19" s="469" customFormat="1" ht="29.25" thickTop="1">
      <c r="A43" s="480"/>
      <c r="B43" s="1615"/>
      <c r="C43" s="1580"/>
      <c r="D43" s="1634" t="s">
        <v>753</v>
      </c>
      <c r="E43" s="1612"/>
      <c r="F43" s="1612"/>
      <c r="G43" s="1612"/>
      <c r="H43" s="553"/>
      <c r="I43" s="1591"/>
      <c r="J43" s="1592"/>
      <c r="K43" s="1591"/>
      <c r="L43" s="1592"/>
      <c r="M43" s="554">
        <f>80000*COUNTIFS('6.住戸情報入力'!AA:AA,"ダクト式第三種換気",'6.住戸情報入力'!AB:AB,$G$4)+120000*COUNTIFS('6.住戸情報入力'!AA:AA,"ダクト式第一種換気",'6.住戸情報入力'!AB:AB,$G$4)+160000*COUNTIFS('6.住戸情報入力'!AA:AA,"ダクト式第一種換気（熱交換有り）",'6.住戸情報入力'!AB:AB,$G$4)</f>
        <v>0</v>
      </c>
      <c r="N43" s="491" t="s">
        <v>152</v>
      </c>
      <c r="O43" s="1570" t="s">
        <v>403</v>
      </c>
      <c r="Q43" s="115"/>
      <c r="R43" s="115"/>
      <c r="S43" s="115"/>
    </row>
    <row r="44" spans="1:19" s="469" customFormat="1" ht="28.5">
      <c r="A44" s="480"/>
      <c r="B44" s="1615"/>
      <c r="C44" s="1580"/>
      <c r="D44" s="1572" t="s">
        <v>302</v>
      </c>
      <c r="E44" s="1573"/>
      <c r="F44" s="1573"/>
      <c r="G44" s="1573"/>
      <c r="H44" s="481"/>
      <c r="I44" s="1591"/>
      <c r="J44" s="1592"/>
      <c r="K44" s="1591"/>
      <c r="L44" s="1592"/>
      <c r="M44" s="555">
        <f>6000*SUMIFS('6.住戸情報入力'!AF:AF,'6.住戸情報入力'!AG:AG,$G$4)+8000*SUMIFS('6.住戸情報入力'!AH:AH,'6.住戸情報入力'!AI:AI,$G$4)+14000*SUMIFS('6.住戸情報入力'!AJ:AJ,'6.住戸情報入力'!AK:AK,$G$4)</f>
        <v>0</v>
      </c>
      <c r="N44" s="483" t="s">
        <v>152</v>
      </c>
      <c r="O44" s="1570"/>
      <c r="Q44" s="115"/>
      <c r="R44" s="115"/>
      <c r="S44" s="115"/>
    </row>
    <row r="45" spans="1:19" s="469" customFormat="1" ht="28.5">
      <c r="A45" s="480"/>
      <c r="B45" s="1615"/>
      <c r="C45" s="1580"/>
      <c r="D45" s="1574" t="s">
        <v>195</v>
      </c>
      <c r="E45" s="1575"/>
      <c r="F45" s="1575"/>
      <c r="G45" s="1575"/>
      <c r="H45" s="556"/>
      <c r="I45" s="538">
        <v>100000</v>
      </c>
      <c r="J45" s="539" t="s">
        <v>152</v>
      </c>
      <c r="K45" s="557">
        <f>COUNTIFS('6.住戸情報入力'!AL:AL,"有り",'6.住戸情報入力'!AM:AM,$G$4)</f>
        <v>0</v>
      </c>
      <c r="L45" s="539" t="s">
        <v>192</v>
      </c>
      <c r="M45" s="541">
        <f>I45*K45</f>
        <v>0</v>
      </c>
      <c r="N45" s="539" t="s">
        <v>152</v>
      </c>
      <c r="O45" s="1570"/>
      <c r="Q45" s="115"/>
      <c r="R45" s="115"/>
      <c r="S45" s="115"/>
    </row>
    <row r="46" spans="1:19" s="469" customFormat="1" ht="28.5">
      <c r="A46" s="480"/>
      <c r="B46" s="1615"/>
      <c r="C46" s="1580"/>
      <c r="D46" s="1576" t="s">
        <v>303</v>
      </c>
      <c r="E46" s="1577"/>
      <c r="F46" s="1577"/>
      <c r="G46" s="1577"/>
      <c r="H46" s="1578"/>
      <c r="I46" s="531">
        <v>115000</v>
      </c>
      <c r="J46" s="491" t="s">
        <v>152</v>
      </c>
      <c r="K46" s="532">
        <f>COUNTIFS('6.住戸情報入力'!AL:AL,"有り（*",'6.住戸情報入力'!AM:AM,$G$4)</f>
        <v>0</v>
      </c>
      <c r="L46" s="491" t="s">
        <v>192</v>
      </c>
      <c r="M46" s="490">
        <f>I46*K46</f>
        <v>0</v>
      </c>
      <c r="N46" s="491" t="s">
        <v>152</v>
      </c>
      <c r="O46" s="1571"/>
      <c r="Q46" s="115"/>
      <c r="R46" s="115"/>
      <c r="S46" s="115"/>
    </row>
    <row r="47" spans="1:19" s="469" customFormat="1" ht="29.25" thickBot="1">
      <c r="A47" s="480"/>
      <c r="B47" s="1615"/>
      <c r="C47" s="1617"/>
      <c r="D47" s="1552" t="s">
        <v>374</v>
      </c>
      <c r="E47" s="1553"/>
      <c r="F47" s="1553"/>
      <c r="G47" s="1553"/>
      <c r="H47" s="1553"/>
      <c r="I47" s="1553"/>
      <c r="J47" s="1553"/>
      <c r="K47" s="1553"/>
      <c r="L47" s="558" t="s">
        <v>384</v>
      </c>
      <c r="M47" s="544">
        <f>SUM(M43:M46)</f>
        <v>0</v>
      </c>
      <c r="N47" s="545" t="s">
        <v>152</v>
      </c>
      <c r="O47" s="119"/>
      <c r="Q47" s="115"/>
      <c r="R47" s="115"/>
      <c r="S47" s="115"/>
    </row>
    <row r="48" spans="1:19" s="469" customFormat="1" ht="29.25" thickTop="1">
      <c r="A48" s="480"/>
      <c r="B48" s="1615"/>
      <c r="C48" s="1554" t="s">
        <v>382</v>
      </c>
      <c r="D48" s="1555"/>
      <c r="E48" s="1555"/>
      <c r="F48" s="1555"/>
      <c r="G48" s="1555"/>
      <c r="H48" s="1555"/>
      <c r="I48" s="1555"/>
      <c r="J48" s="1555"/>
      <c r="K48" s="1555"/>
      <c r="L48" s="559" t="s">
        <v>757</v>
      </c>
      <c r="M48" s="490">
        <f>SUM(M12,M21,M26,M31,M32,M33,M42,M47)</f>
        <v>0</v>
      </c>
      <c r="N48" s="491" t="s">
        <v>152</v>
      </c>
      <c r="O48" s="123" t="s">
        <v>758</v>
      </c>
      <c r="Q48" s="115"/>
      <c r="R48" s="115"/>
      <c r="S48" s="115"/>
    </row>
    <row r="49" spans="1:19" s="469" customFormat="1" ht="29.25" thickBot="1">
      <c r="A49" s="480"/>
      <c r="B49" s="1556" t="s">
        <v>327</v>
      </c>
      <c r="C49" s="1558" t="s">
        <v>544</v>
      </c>
      <c r="D49" s="1560" t="s">
        <v>326</v>
      </c>
      <c r="E49" s="1560"/>
      <c r="F49" s="1560"/>
      <c r="G49" s="1560"/>
      <c r="H49" s="1560"/>
      <c r="I49" s="1561"/>
      <c r="J49" s="1562"/>
      <c r="K49" s="1562"/>
      <c r="L49" s="1563"/>
      <c r="M49" s="560">
        <f>'8-１～５.共用部定額単価算出シート'!Q47</f>
        <v>0</v>
      </c>
      <c r="N49" s="486" t="s">
        <v>152</v>
      </c>
      <c r="O49" s="122"/>
      <c r="Q49" s="115"/>
      <c r="R49" s="115"/>
      <c r="S49" s="115"/>
    </row>
    <row r="50" spans="1:19" s="469" customFormat="1" ht="30" thickTop="1" thickBot="1">
      <c r="A50" s="480"/>
      <c r="B50" s="1557"/>
      <c r="C50" s="1559"/>
      <c r="D50" s="1552" t="s">
        <v>374</v>
      </c>
      <c r="E50" s="1553"/>
      <c r="F50" s="1553"/>
      <c r="G50" s="1553"/>
      <c r="H50" s="1553"/>
      <c r="I50" s="1553"/>
      <c r="J50" s="1553"/>
      <c r="K50" s="1553"/>
      <c r="L50" s="561" t="s">
        <v>759</v>
      </c>
      <c r="M50" s="544">
        <f>SUM(M49:M49)</f>
        <v>0</v>
      </c>
      <c r="N50" s="545" t="s">
        <v>152</v>
      </c>
      <c r="O50" s="119"/>
      <c r="Q50" s="115"/>
      <c r="R50" s="115"/>
      <c r="S50" s="115"/>
    </row>
    <row r="51" spans="1:19" s="469" customFormat="1" ht="29.25" customHeight="1" thickTop="1">
      <c r="A51" s="562"/>
      <c r="B51" s="1538" t="s">
        <v>446</v>
      </c>
      <c r="C51" s="1539"/>
      <c r="D51" s="1539"/>
      <c r="E51" s="1539"/>
      <c r="F51" s="1539"/>
      <c r="G51" s="1539"/>
      <c r="H51" s="1539"/>
      <c r="I51" s="1539"/>
      <c r="J51" s="1539"/>
      <c r="K51" s="1539"/>
      <c r="L51" s="563" t="s">
        <v>760</v>
      </c>
      <c r="M51" s="564">
        <f>M48+M50</f>
        <v>0</v>
      </c>
      <c r="N51" s="565" t="s">
        <v>152</v>
      </c>
      <c r="O51" s="124" t="s">
        <v>761</v>
      </c>
      <c r="Q51" s="115"/>
      <c r="R51" s="115"/>
      <c r="S51" s="115"/>
    </row>
    <row r="52" spans="1:19" ht="28.5">
      <c r="A52" s="480"/>
    </row>
  </sheetData>
  <sheetProtection sheet="1" selectLockedCells="1"/>
  <mergeCells count="78">
    <mergeCell ref="B51:K51"/>
    <mergeCell ref="D47:K47"/>
    <mergeCell ref="C48:K48"/>
    <mergeCell ref="B49:B50"/>
    <mergeCell ref="C49:C50"/>
    <mergeCell ref="D49:H49"/>
    <mergeCell ref="I49:L49"/>
    <mergeCell ref="D50:K50"/>
    <mergeCell ref="B13:B48"/>
    <mergeCell ref="D13:D20"/>
    <mergeCell ref="E13:H13"/>
    <mergeCell ref="D42:K42"/>
    <mergeCell ref="D43:G43"/>
    <mergeCell ref="I43:J43"/>
    <mergeCell ref="K43:L43"/>
    <mergeCell ref="D32:H32"/>
    <mergeCell ref="O43:O46"/>
    <mergeCell ref="D44:G44"/>
    <mergeCell ref="I44:J44"/>
    <mergeCell ref="K44:L44"/>
    <mergeCell ref="D45:G45"/>
    <mergeCell ref="D46:H46"/>
    <mergeCell ref="D33:H33"/>
    <mergeCell ref="I33:J33"/>
    <mergeCell ref="O34:O41"/>
    <mergeCell ref="E35:G36"/>
    <mergeCell ref="E37:H37"/>
    <mergeCell ref="E38:H38"/>
    <mergeCell ref="E39:H39"/>
    <mergeCell ref="E40:H40"/>
    <mergeCell ref="E41:H41"/>
    <mergeCell ref="I41:J41"/>
    <mergeCell ref="K41:L41"/>
    <mergeCell ref="O22:O25"/>
    <mergeCell ref="E23:H23"/>
    <mergeCell ref="E24:H24"/>
    <mergeCell ref="E25:H25"/>
    <mergeCell ref="D27:D30"/>
    <mergeCell ref="E27:H27"/>
    <mergeCell ref="O27:O30"/>
    <mergeCell ref="E29:F30"/>
    <mergeCell ref="G29:H29"/>
    <mergeCell ref="G30:H30"/>
    <mergeCell ref="O13:O20"/>
    <mergeCell ref="E14:H14"/>
    <mergeCell ref="E15:H15"/>
    <mergeCell ref="E16:H16"/>
    <mergeCell ref="E17:H17"/>
    <mergeCell ref="E18:H18"/>
    <mergeCell ref="E19:H19"/>
    <mergeCell ref="D11:K11"/>
    <mergeCell ref="C12:C47"/>
    <mergeCell ref="D12:G12"/>
    <mergeCell ref="I12:J12"/>
    <mergeCell ref="K12:L12"/>
    <mergeCell ref="E20:H20"/>
    <mergeCell ref="D21:K21"/>
    <mergeCell ref="D22:D25"/>
    <mergeCell ref="E22:H22"/>
    <mergeCell ref="B8:C11"/>
    <mergeCell ref="D8:J8"/>
    <mergeCell ref="K8:L8"/>
    <mergeCell ref="D34:D41"/>
    <mergeCell ref="E34:H34"/>
    <mergeCell ref="D31:K31"/>
    <mergeCell ref="I32:J32"/>
    <mergeCell ref="K10:L10"/>
    <mergeCell ref="M10:N10"/>
    <mergeCell ref="M8:N8"/>
    <mergeCell ref="D9:I9"/>
    <mergeCell ref="B2:G2"/>
    <mergeCell ref="B4:F4"/>
    <mergeCell ref="G4:H4"/>
    <mergeCell ref="B6:F6"/>
    <mergeCell ref="G6:N6"/>
    <mergeCell ref="K9:L9"/>
    <mergeCell ref="M9:N9"/>
    <mergeCell ref="D10:I10"/>
  </mergeCells>
  <phoneticPr fontId="9"/>
  <conditionalFormatting sqref="Y45:XFD45 A49:D49 A50:B51 A8:B8 D8 D10 A4:G4 L51:XFD51 K8:XFD8 I49:XFD49 A45:W45 A52:XFD1048576 A12:XFD21 D9:J9 D11:XFD11 A5:XFD7 I4:XFD4 A46:D46 I46:XFD46 Q9:XFD10 A2:XFD3 D50:XFD50 A1 C1:XFD1 A23:C25 A22:E22 E23:E25 P23:XFD25 I22:XFD22 A9:A11 J10 I23:N25 A26:XFD31 A34:XFD34 K32:XFD33 A32:D33 A35:E35 A36:D36 A37:XFD40 A42:XFD42 A41:E41 H35:XFD36 M41:XFD41 A43:H44 M43:XFD43 A47:XFD48 N44:XFD44">
    <cfRule type="expression" dxfId="53" priority="17">
      <formula>_xlfn.ISFORMULA(A1)=TRUE</formula>
    </cfRule>
  </conditionalFormatting>
  <conditionalFormatting sqref="I32:J32">
    <cfRule type="expression" dxfId="52" priority="16">
      <formula>_xlfn.ISFORMULA(I32)=TRUE</formula>
    </cfRule>
  </conditionalFormatting>
  <conditionalFormatting sqref="I33:J33">
    <cfRule type="expression" dxfId="51" priority="15">
      <formula>_xlfn.ISFORMULA(I33)=TRUE</formula>
    </cfRule>
  </conditionalFormatting>
  <conditionalFormatting sqref="K41:L41">
    <cfRule type="expression" dxfId="50" priority="14">
      <formula>_xlfn.ISFORMULA(K41)=TRUE</formula>
    </cfRule>
  </conditionalFormatting>
  <conditionalFormatting sqref="I41:J41">
    <cfRule type="expression" dxfId="49" priority="13">
      <formula>_xlfn.ISFORMULA(I41)=TRUE</formula>
    </cfRule>
  </conditionalFormatting>
  <conditionalFormatting sqref="I43:J43">
    <cfRule type="expression" dxfId="48" priority="12">
      <formula>_xlfn.ISFORMULA(I43)=TRUE</formula>
    </cfRule>
  </conditionalFormatting>
  <conditionalFormatting sqref="K43:L43">
    <cfRule type="expression" dxfId="47" priority="11">
      <formula>_xlfn.ISFORMULA(K43)=TRUE</formula>
    </cfRule>
  </conditionalFormatting>
  <conditionalFormatting sqref="I44:J44">
    <cfRule type="expression" dxfId="46" priority="10">
      <formula>_xlfn.ISFORMULA(I44)=TRUE</formula>
    </cfRule>
  </conditionalFormatting>
  <conditionalFormatting sqref="K44:L44">
    <cfRule type="expression" dxfId="45" priority="9">
      <formula>_xlfn.ISFORMULA(K44)=TRUE</formula>
    </cfRule>
  </conditionalFormatting>
  <conditionalFormatting sqref="O9:O10">
    <cfRule type="expression" dxfId="44" priority="8">
      <formula>_xlfn.ISFORMULA(O9)=TRUE</formula>
    </cfRule>
  </conditionalFormatting>
  <conditionalFormatting sqref="K9:L9">
    <cfRule type="expression" dxfId="43" priority="7">
      <formula>_xlfn.ISFORMULA(K9)=TRUE</formula>
    </cfRule>
  </conditionalFormatting>
  <conditionalFormatting sqref="M9">
    <cfRule type="expression" dxfId="42" priority="6">
      <formula>_xlfn.ISFORMULA(M9)=TRUE</formula>
    </cfRule>
  </conditionalFormatting>
  <conditionalFormatting sqref="K10:L10">
    <cfRule type="expression" dxfId="41" priority="5">
      <formula>_xlfn.ISFORMULA(K10)=TRUE</formula>
    </cfRule>
  </conditionalFormatting>
  <conditionalFormatting sqref="M10">
    <cfRule type="expression" dxfId="40" priority="4">
      <formula>_xlfn.ISFORMULA(M10)=TRUE</formula>
    </cfRule>
  </conditionalFormatting>
  <conditionalFormatting sqref="M44">
    <cfRule type="expression" dxfId="39" priority="3">
      <formula>_xlfn.ISFORMULA(M44)=TRUE</formula>
    </cfRule>
  </conditionalFormatting>
  <printOptions horizontalCentered="1"/>
  <pageMargins left="0.59055118110236227" right="0.39370078740157483" top="0.59055118110236227" bottom="0.35433070866141736" header="0.31496062992125984" footer="0.11811023622047245"/>
  <pageSetup paperSize="9" scale="51" orientation="portrait" r:id="rId1"/>
  <headerFooter scaleWithDoc="0">
    <oddFooter>&amp;R&amp;8R4超高層ZEH-M_ver.1</oddFooter>
  </headerFooter>
  <extLst>
    <ext xmlns:x14="http://schemas.microsoft.com/office/spreadsheetml/2009/9/main" uri="{78C0D931-6437-407d-A8EE-F0AAD7539E65}">
      <x14:conditionalFormattings>
        <x14:conditionalFormatting xmlns:xm="http://schemas.microsoft.com/office/excel/2006/main">
          <x14:cfRule type="expression" priority="1" id="{CA5B86A4-7163-42CD-A911-EA7397B07DED}">
            <xm:f>入力シート!$F$13="単年度事業"</xm:f>
            <x14:dxf>
              <fill>
                <patternFill>
                  <bgColor theme="0" tint="-0.499984740745262"/>
                </patternFill>
              </fill>
            </x14:dxf>
          </x14:cfRule>
          <x14:cfRule type="expression" priority="2" id="{F4530CED-65D0-40D9-AFC4-F278125E7408}">
            <xm:f>入力シート!$F$13="2年度事業（1年目）"</xm:f>
            <x14:dxf>
              <fill>
                <patternFill>
                  <bgColor theme="0" tint="-0.499984740745262"/>
                </patternFill>
              </fill>
            </x14:dxf>
          </x14:cfRule>
          <xm:sqref>A2:O51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DA02-76CB-4CC3-AFDD-646F4B119C2F}">
  <sheetPr>
    <pageSetUpPr fitToPage="1"/>
  </sheetPr>
  <dimension ref="A1:S52"/>
  <sheetViews>
    <sheetView showGridLines="0" view="pageBreakPreview" zoomScale="85" zoomScaleNormal="100" zoomScaleSheetLayoutView="85" workbookViewId="0"/>
  </sheetViews>
  <sheetFormatPr defaultColWidth="9" defaultRowHeight="21"/>
  <cols>
    <col min="1" max="1" width="2.625" style="470" customWidth="1"/>
    <col min="2" max="4" width="4.625" style="115" customWidth="1"/>
    <col min="5" max="6" width="8.625" style="115" customWidth="1"/>
    <col min="7" max="7" width="15.625" style="115" customWidth="1"/>
    <col min="8" max="8" width="11.5" style="471" customWidth="1"/>
    <col min="9" max="9" width="15.625" style="472" customWidth="1"/>
    <col min="10" max="10" width="5.625" style="471" customWidth="1"/>
    <col min="11" max="11" width="10.625" style="115" customWidth="1"/>
    <col min="12" max="12" width="5.625" style="471" customWidth="1"/>
    <col min="13" max="13" width="15.625" style="472" customWidth="1"/>
    <col min="14" max="14" width="5.625" style="471" customWidth="1"/>
    <col min="15" max="15" width="48.625" style="115" customWidth="1"/>
    <col min="16" max="16" width="9.25" style="469" bestFit="1" customWidth="1"/>
    <col min="17" max="16384" width="9" style="115"/>
  </cols>
  <sheetData>
    <row r="1" spans="1:19" s="469" customFormat="1">
      <c r="A1" s="466"/>
      <c r="B1" s="467"/>
      <c r="C1" s="468"/>
      <c r="D1" s="468"/>
      <c r="E1" s="468"/>
      <c r="F1" s="468"/>
      <c r="G1" s="468"/>
      <c r="H1" s="468"/>
      <c r="I1" s="468"/>
      <c r="J1" s="468"/>
      <c r="K1" s="468"/>
      <c r="L1" s="468"/>
      <c r="M1" s="468"/>
      <c r="N1" s="468"/>
      <c r="O1" s="468"/>
    </row>
    <row r="2" spans="1:19">
      <c r="B2" s="1640" t="s">
        <v>825</v>
      </c>
      <c r="C2" s="1640"/>
      <c r="D2" s="1640"/>
      <c r="E2" s="1640"/>
      <c r="F2" s="1640"/>
      <c r="G2" s="1640"/>
    </row>
    <row r="3" spans="1:19" s="116" customFormat="1" ht="13.5">
      <c r="H3" s="473"/>
      <c r="I3" s="474"/>
      <c r="J3" s="473"/>
      <c r="L3" s="473"/>
      <c r="M3" s="474"/>
      <c r="N3" s="473"/>
      <c r="P3" s="475"/>
    </row>
    <row r="4" spans="1:19" ht="30.75">
      <c r="A4" s="476"/>
      <c r="B4" s="1609" t="s">
        <v>182</v>
      </c>
      <c r="C4" s="1610"/>
      <c r="D4" s="1610"/>
      <c r="E4" s="1610"/>
      <c r="F4" s="1611"/>
      <c r="G4" s="1641" t="s">
        <v>381</v>
      </c>
      <c r="H4" s="1642"/>
    </row>
    <row r="5" spans="1:19" s="116" customFormat="1" ht="13.5">
      <c r="B5" s="477"/>
      <c r="C5" s="477"/>
      <c r="D5" s="477"/>
      <c r="E5" s="477"/>
      <c r="H5" s="473"/>
      <c r="I5" s="474"/>
      <c r="J5" s="473"/>
      <c r="L5" s="473"/>
      <c r="M5" s="474"/>
      <c r="N5" s="473"/>
      <c r="P5" s="475"/>
    </row>
    <row r="6" spans="1:19" ht="30.75">
      <c r="A6" s="476"/>
      <c r="B6" s="1609" t="s">
        <v>183</v>
      </c>
      <c r="C6" s="1610"/>
      <c r="D6" s="1610"/>
      <c r="E6" s="1610"/>
      <c r="F6" s="1611"/>
      <c r="G6" s="1643" t="str">
        <f>入力シート!F11</f>
        <v>(例)　○○○○マンション</v>
      </c>
      <c r="H6" s="1644"/>
      <c r="I6" s="1644"/>
      <c r="J6" s="1644"/>
      <c r="K6" s="1644"/>
      <c r="L6" s="1644"/>
      <c r="M6" s="1644"/>
      <c r="N6" s="1644"/>
      <c r="O6" s="478" t="str">
        <f>入力シート!H11</f>
        <v>超高層ＺＥＨ－Ｍ実証事業</v>
      </c>
      <c r="P6" s="468"/>
      <c r="Q6" s="479"/>
      <c r="R6" s="479"/>
      <c r="S6" s="479"/>
    </row>
    <row r="7" spans="1:19" s="116" customFormat="1" ht="13.5">
      <c r="H7" s="473"/>
      <c r="I7" s="474"/>
      <c r="J7" s="473"/>
      <c r="L7" s="473"/>
      <c r="M7" s="474"/>
      <c r="N7" s="473"/>
      <c r="P7" s="475"/>
    </row>
    <row r="8" spans="1:19" ht="21" customHeight="1">
      <c r="B8" s="1603" t="s">
        <v>207</v>
      </c>
      <c r="C8" s="1604"/>
      <c r="D8" s="1609" t="s">
        <v>184</v>
      </c>
      <c r="E8" s="1610"/>
      <c r="F8" s="1610"/>
      <c r="G8" s="1610"/>
      <c r="H8" s="1610"/>
      <c r="I8" s="1610"/>
      <c r="J8" s="1611"/>
      <c r="K8" s="1609" t="s">
        <v>185</v>
      </c>
      <c r="L8" s="1611"/>
      <c r="M8" s="1610" t="s">
        <v>186</v>
      </c>
      <c r="N8" s="1610"/>
      <c r="O8" s="125" t="s">
        <v>187</v>
      </c>
    </row>
    <row r="9" spans="1:19" ht="28.5" customHeight="1">
      <c r="A9" s="480"/>
      <c r="B9" s="1605"/>
      <c r="C9" s="1606"/>
      <c r="D9" s="1621" t="s">
        <v>416</v>
      </c>
      <c r="E9" s="1622"/>
      <c r="F9" s="1622"/>
      <c r="G9" s="1622"/>
      <c r="H9" s="1622"/>
      <c r="I9" s="1622"/>
      <c r="J9" s="481" t="s">
        <v>304</v>
      </c>
      <c r="K9" s="1647"/>
      <c r="L9" s="1648"/>
      <c r="M9" s="1649"/>
      <c r="N9" s="1650"/>
      <c r="O9" s="458"/>
      <c r="P9" s="467"/>
    </row>
    <row r="10" spans="1:19" ht="28.5" customHeight="1" thickBot="1">
      <c r="A10" s="480"/>
      <c r="B10" s="1605"/>
      <c r="C10" s="1606"/>
      <c r="D10" s="1623" t="s">
        <v>866</v>
      </c>
      <c r="E10" s="1624"/>
      <c r="F10" s="1624"/>
      <c r="G10" s="1624"/>
      <c r="H10" s="1624"/>
      <c r="I10" s="1624"/>
      <c r="J10" s="484" t="s">
        <v>305</v>
      </c>
      <c r="K10" s="1598"/>
      <c r="L10" s="1599"/>
      <c r="M10" s="1645"/>
      <c r="N10" s="1646"/>
      <c r="O10" s="459"/>
      <c r="P10" s="467"/>
    </row>
    <row r="11" spans="1:19" ht="29.25" thickTop="1">
      <c r="A11" s="480"/>
      <c r="B11" s="1607"/>
      <c r="C11" s="1608"/>
      <c r="D11" s="1538" t="s">
        <v>307</v>
      </c>
      <c r="E11" s="1539"/>
      <c r="F11" s="1539"/>
      <c r="G11" s="1539"/>
      <c r="H11" s="1539"/>
      <c r="I11" s="1539"/>
      <c r="J11" s="1539"/>
      <c r="K11" s="1614"/>
      <c r="L11" s="489" t="s">
        <v>372</v>
      </c>
      <c r="M11" s="490">
        <f>SUM(M9:M10)</f>
        <v>0</v>
      </c>
      <c r="N11" s="491" t="s">
        <v>152</v>
      </c>
      <c r="O11" s="120" t="s">
        <v>734</v>
      </c>
    </row>
    <row r="12" spans="1:19" ht="85.5" customHeight="1" thickBot="1">
      <c r="A12" s="480"/>
      <c r="B12" s="492" t="s">
        <v>735</v>
      </c>
      <c r="C12" s="1580" t="s">
        <v>188</v>
      </c>
      <c r="D12" s="1625" t="s">
        <v>189</v>
      </c>
      <c r="E12" s="1626"/>
      <c r="F12" s="1626"/>
      <c r="G12" s="1626"/>
      <c r="H12" s="493" t="s">
        <v>371</v>
      </c>
      <c r="I12" s="1627"/>
      <c r="J12" s="1628"/>
      <c r="K12" s="1627"/>
      <c r="L12" s="1628"/>
      <c r="M12" s="494">
        <f>SUMIF('6.住戸情報入力'!P:P,G4,'6.住戸情報入力'!O:O)</f>
        <v>0</v>
      </c>
      <c r="N12" s="486" t="s">
        <v>152</v>
      </c>
      <c r="O12" s="121" t="s">
        <v>404</v>
      </c>
    </row>
    <row r="13" spans="1:19" ht="28.5" customHeight="1" thickTop="1">
      <c r="A13" s="480"/>
      <c r="B13" s="1615" t="s">
        <v>190</v>
      </c>
      <c r="C13" s="1580"/>
      <c r="D13" s="1616" t="s">
        <v>191</v>
      </c>
      <c r="E13" s="1618" t="s">
        <v>440</v>
      </c>
      <c r="F13" s="1619"/>
      <c r="G13" s="1619"/>
      <c r="H13" s="1619"/>
      <c r="I13" s="495">
        <v>150000</v>
      </c>
      <c r="J13" s="496" t="s">
        <v>152</v>
      </c>
      <c r="K13" s="497">
        <f>SUMIFS('6.住戸情報入力'!R:R,'6.住戸情報入力'!Q:Q,E13,'6.住戸情報入力'!S:S,$G$4)+SUMIFS('6.住戸情報入力'!U:U,'6.住戸情報入力'!T:T,E13,'6.住戸情報入力'!V:V,$G$4)</f>
        <v>0</v>
      </c>
      <c r="L13" s="496" t="s">
        <v>192</v>
      </c>
      <c r="M13" s="498">
        <f t="shared" ref="M13:M20" si="0">I13*K13</f>
        <v>0</v>
      </c>
      <c r="N13" s="496" t="s">
        <v>152</v>
      </c>
      <c r="O13" s="1600" t="s">
        <v>403</v>
      </c>
    </row>
    <row r="14" spans="1:19" ht="28.5">
      <c r="A14" s="480"/>
      <c r="B14" s="1615"/>
      <c r="C14" s="1580"/>
      <c r="D14" s="1580"/>
      <c r="E14" s="1585" t="s">
        <v>434</v>
      </c>
      <c r="F14" s="1586"/>
      <c r="G14" s="1586"/>
      <c r="H14" s="1586"/>
      <c r="I14" s="499">
        <v>160000</v>
      </c>
      <c r="J14" s="500" t="s">
        <v>152</v>
      </c>
      <c r="K14" s="501">
        <f>SUMIFS('6.住戸情報入力'!R:R,'6.住戸情報入力'!Q:Q,E14,'6.住戸情報入力'!S:S,$G$4)+SUMIFS('6.住戸情報入力'!U:U,'6.住戸情報入力'!T:T,E14,'6.住戸情報入力'!V:V,$G$4)</f>
        <v>0</v>
      </c>
      <c r="L14" s="500" t="s">
        <v>192</v>
      </c>
      <c r="M14" s="502">
        <f t="shared" si="0"/>
        <v>0</v>
      </c>
      <c r="N14" s="500" t="s">
        <v>152</v>
      </c>
      <c r="O14" s="1564"/>
    </row>
    <row r="15" spans="1:19" ht="28.5">
      <c r="A15" s="480"/>
      <c r="B15" s="1615"/>
      <c r="C15" s="1580"/>
      <c r="D15" s="1580"/>
      <c r="E15" s="1585" t="s">
        <v>435</v>
      </c>
      <c r="F15" s="1586"/>
      <c r="G15" s="1586"/>
      <c r="H15" s="1586"/>
      <c r="I15" s="499">
        <v>170000</v>
      </c>
      <c r="J15" s="500" t="s">
        <v>152</v>
      </c>
      <c r="K15" s="501">
        <f>SUMIFS('6.住戸情報入力'!R:R,'6.住戸情報入力'!Q:Q,E15,'6.住戸情報入力'!S:S,$G$4)+SUMIFS('6.住戸情報入力'!U:U,'6.住戸情報入力'!T:T,E15,'6.住戸情報入力'!V:V,$G$4)</f>
        <v>0</v>
      </c>
      <c r="L15" s="500" t="s">
        <v>192</v>
      </c>
      <c r="M15" s="502">
        <f t="shared" si="0"/>
        <v>0</v>
      </c>
      <c r="N15" s="500" t="s">
        <v>152</v>
      </c>
      <c r="O15" s="1564"/>
    </row>
    <row r="16" spans="1:19" ht="28.5">
      <c r="A16" s="480"/>
      <c r="B16" s="1615"/>
      <c r="C16" s="1580"/>
      <c r="D16" s="1580"/>
      <c r="E16" s="1585" t="s">
        <v>436</v>
      </c>
      <c r="F16" s="1586"/>
      <c r="G16" s="1586"/>
      <c r="H16" s="1586"/>
      <c r="I16" s="499">
        <v>180000</v>
      </c>
      <c r="J16" s="500" t="s">
        <v>152</v>
      </c>
      <c r="K16" s="501">
        <f>SUMIFS('6.住戸情報入力'!R:R,'6.住戸情報入力'!Q:Q,E16,'6.住戸情報入力'!S:S,$G$4)+SUMIFS('6.住戸情報入力'!U:U,'6.住戸情報入力'!T:T,E16,'6.住戸情報入力'!V:V,$G$4)</f>
        <v>0</v>
      </c>
      <c r="L16" s="500" t="s">
        <v>192</v>
      </c>
      <c r="M16" s="502">
        <f t="shared" si="0"/>
        <v>0</v>
      </c>
      <c r="N16" s="500" t="s">
        <v>152</v>
      </c>
      <c r="O16" s="1564"/>
    </row>
    <row r="17" spans="1:19" ht="28.5">
      <c r="A17" s="480"/>
      <c r="B17" s="1615"/>
      <c r="C17" s="1580"/>
      <c r="D17" s="1580"/>
      <c r="E17" s="1585" t="s">
        <v>437</v>
      </c>
      <c r="F17" s="1586"/>
      <c r="G17" s="1586"/>
      <c r="H17" s="1586"/>
      <c r="I17" s="499">
        <v>190000</v>
      </c>
      <c r="J17" s="500" t="s">
        <v>152</v>
      </c>
      <c r="K17" s="501">
        <f>SUMIFS('6.住戸情報入力'!R:R,'6.住戸情報入力'!Q:Q,E17,'6.住戸情報入力'!S:S,$G$4)+SUMIFS('6.住戸情報入力'!U:U,'6.住戸情報入力'!T:T,E17,'6.住戸情報入力'!V:V,$G$4)</f>
        <v>0</v>
      </c>
      <c r="L17" s="500" t="s">
        <v>192</v>
      </c>
      <c r="M17" s="502">
        <f t="shared" si="0"/>
        <v>0</v>
      </c>
      <c r="N17" s="500" t="s">
        <v>152</v>
      </c>
      <c r="O17" s="1564"/>
    </row>
    <row r="18" spans="1:19" ht="28.5">
      <c r="A18" s="480"/>
      <c r="B18" s="1615"/>
      <c r="C18" s="1580"/>
      <c r="D18" s="1580"/>
      <c r="E18" s="1585" t="s">
        <v>438</v>
      </c>
      <c r="F18" s="1586"/>
      <c r="G18" s="1586"/>
      <c r="H18" s="1586"/>
      <c r="I18" s="499">
        <v>200000</v>
      </c>
      <c r="J18" s="500" t="s">
        <v>152</v>
      </c>
      <c r="K18" s="501">
        <f>SUMIFS('6.住戸情報入力'!R:R,'6.住戸情報入力'!Q:Q,E18,'6.住戸情報入力'!S:S,$G$4)+SUMIFS('6.住戸情報入力'!U:U,'6.住戸情報入力'!T:T,E18,'6.住戸情報入力'!V:V,$G$4)</f>
        <v>0</v>
      </c>
      <c r="L18" s="500" t="s">
        <v>192</v>
      </c>
      <c r="M18" s="502">
        <f t="shared" si="0"/>
        <v>0</v>
      </c>
      <c r="N18" s="500" t="s">
        <v>152</v>
      </c>
      <c r="O18" s="1564"/>
    </row>
    <row r="19" spans="1:19" ht="28.5">
      <c r="A19" s="480"/>
      <c r="B19" s="1615"/>
      <c r="C19" s="1580"/>
      <c r="D19" s="1580"/>
      <c r="E19" s="1585" t="s">
        <v>439</v>
      </c>
      <c r="F19" s="1586"/>
      <c r="G19" s="1586"/>
      <c r="H19" s="1586"/>
      <c r="I19" s="499">
        <v>220000</v>
      </c>
      <c r="J19" s="500" t="s">
        <v>152</v>
      </c>
      <c r="K19" s="501">
        <f>SUMIFS('6.住戸情報入力'!R:R,'6.住戸情報入力'!Q:Q,E19,'6.住戸情報入力'!S:S,$G$4)+SUMIFS('6.住戸情報入力'!U:U,'6.住戸情報入力'!T:T,E19,'6.住戸情報入力'!V:V,$G$4)</f>
        <v>0</v>
      </c>
      <c r="L19" s="500" t="s">
        <v>192</v>
      </c>
      <c r="M19" s="502">
        <f t="shared" si="0"/>
        <v>0</v>
      </c>
      <c r="N19" s="500" t="s">
        <v>152</v>
      </c>
      <c r="O19" s="1564"/>
    </row>
    <row r="20" spans="1:19" ht="28.5" customHeight="1" thickBot="1">
      <c r="A20" s="480"/>
      <c r="B20" s="1615"/>
      <c r="C20" s="1580"/>
      <c r="D20" s="1617"/>
      <c r="E20" s="1601" t="s">
        <v>441</v>
      </c>
      <c r="F20" s="1602"/>
      <c r="G20" s="1602"/>
      <c r="H20" s="1602"/>
      <c r="I20" s="503">
        <v>240000</v>
      </c>
      <c r="J20" s="504" t="s">
        <v>152</v>
      </c>
      <c r="K20" s="505">
        <f>SUMIFS('6.住戸情報入力'!R:R,'6.住戸情報入力'!Q:Q,E20,'6.住戸情報入力'!S:S,$G$4)+SUMIFS('6.住戸情報入力'!U:U,'6.住戸情報入力'!T:T,E20,'6.住戸情報入力'!V:V,$G$4)</f>
        <v>0</v>
      </c>
      <c r="L20" s="504" t="s">
        <v>192</v>
      </c>
      <c r="M20" s="506">
        <f t="shared" si="0"/>
        <v>0</v>
      </c>
      <c r="N20" s="504" t="s">
        <v>152</v>
      </c>
      <c r="O20" s="1565"/>
    </row>
    <row r="21" spans="1:19" s="469" customFormat="1" ht="30" thickTop="1" thickBot="1">
      <c r="A21" s="480"/>
      <c r="B21" s="1615"/>
      <c r="C21" s="1580"/>
      <c r="D21" s="1593" t="s">
        <v>374</v>
      </c>
      <c r="E21" s="1594"/>
      <c r="F21" s="1594"/>
      <c r="G21" s="1594"/>
      <c r="H21" s="1594"/>
      <c r="I21" s="1594"/>
      <c r="J21" s="1594"/>
      <c r="K21" s="1594"/>
      <c r="L21" s="507" t="s">
        <v>336</v>
      </c>
      <c r="M21" s="508">
        <f>SUM(M13:M20)</f>
        <v>0</v>
      </c>
      <c r="N21" s="509" t="s">
        <v>152</v>
      </c>
      <c r="O21" s="432"/>
      <c r="Q21" s="115"/>
      <c r="R21" s="115"/>
      <c r="S21" s="115"/>
    </row>
    <row r="22" spans="1:19" s="469" customFormat="1" ht="29.25" thickTop="1">
      <c r="A22" s="480"/>
      <c r="B22" s="1615"/>
      <c r="C22" s="1580"/>
      <c r="D22" s="1540" t="s">
        <v>595</v>
      </c>
      <c r="E22" s="1543" t="s">
        <v>898</v>
      </c>
      <c r="F22" s="1544"/>
      <c r="G22" s="1544"/>
      <c r="H22" s="1545"/>
      <c r="I22" s="510">
        <v>340000</v>
      </c>
      <c r="J22" s="511" t="s">
        <v>596</v>
      </c>
      <c r="K22" s="512">
        <f>COUNTIFS('6.住戸情報入力'!W:W,E22,'6.住戸情報入力'!X:X,$G$4)</f>
        <v>0</v>
      </c>
      <c r="L22" s="513" t="s">
        <v>597</v>
      </c>
      <c r="M22" s="514">
        <f>I22*K22</f>
        <v>0</v>
      </c>
      <c r="N22" s="515" t="s">
        <v>596</v>
      </c>
      <c r="O22" s="1536" t="s">
        <v>403</v>
      </c>
      <c r="Q22" s="115"/>
      <c r="R22" s="115"/>
      <c r="S22" s="115"/>
    </row>
    <row r="23" spans="1:19" s="469" customFormat="1" ht="28.5">
      <c r="A23" s="480"/>
      <c r="B23" s="1615"/>
      <c r="C23" s="1580"/>
      <c r="D23" s="1541"/>
      <c r="E23" s="1546" t="s">
        <v>899</v>
      </c>
      <c r="F23" s="1547"/>
      <c r="G23" s="1547"/>
      <c r="H23" s="1548"/>
      <c r="I23" s="516">
        <v>430000</v>
      </c>
      <c r="J23" s="517" t="s">
        <v>596</v>
      </c>
      <c r="K23" s="518">
        <f>COUNTIFS('6.住戸情報入力'!W:W,E23,'6.住戸情報入力'!X:X,$G$4)</f>
        <v>0</v>
      </c>
      <c r="L23" s="519" t="s">
        <v>597</v>
      </c>
      <c r="M23" s="520">
        <f t="shared" ref="M23:M25" si="1">I23*K23</f>
        <v>0</v>
      </c>
      <c r="N23" s="521" t="s">
        <v>596</v>
      </c>
      <c r="O23" s="1536"/>
      <c r="Q23" s="115"/>
      <c r="R23" s="115"/>
      <c r="S23" s="115"/>
    </row>
    <row r="24" spans="1:19" s="469" customFormat="1" ht="28.5">
      <c r="A24" s="480"/>
      <c r="B24" s="1615"/>
      <c r="C24" s="1580"/>
      <c r="D24" s="1541"/>
      <c r="E24" s="1546" t="s">
        <v>900</v>
      </c>
      <c r="F24" s="1547"/>
      <c r="G24" s="1547"/>
      <c r="H24" s="1548"/>
      <c r="I24" s="516">
        <v>480000</v>
      </c>
      <c r="J24" s="522" t="s">
        <v>596</v>
      </c>
      <c r="K24" s="501">
        <f>COUNTIFS('6.住戸情報入力'!W:W,E24,'6.住戸情報入力'!X:X,$G$4)</f>
        <v>0</v>
      </c>
      <c r="L24" s="519" t="s">
        <v>597</v>
      </c>
      <c r="M24" s="523">
        <f t="shared" si="1"/>
        <v>0</v>
      </c>
      <c r="N24" s="521" t="s">
        <v>596</v>
      </c>
      <c r="O24" s="1536"/>
      <c r="Q24" s="115"/>
      <c r="R24" s="115"/>
      <c r="S24" s="115"/>
    </row>
    <row r="25" spans="1:19" s="469" customFormat="1" ht="29.25" thickBot="1">
      <c r="A25" s="480"/>
      <c r="B25" s="1615"/>
      <c r="C25" s="1580"/>
      <c r="D25" s="1542"/>
      <c r="E25" s="1549" t="s">
        <v>901</v>
      </c>
      <c r="F25" s="1550"/>
      <c r="G25" s="1550"/>
      <c r="H25" s="1551"/>
      <c r="I25" s="524">
        <v>670000</v>
      </c>
      <c r="J25" s="525" t="s">
        <v>152</v>
      </c>
      <c r="K25" s="526">
        <f>COUNTIFS('6.住戸情報入力'!W:W,E25,'6.住戸情報入力'!X:X,$G$4)</f>
        <v>0</v>
      </c>
      <c r="L25" s="527" t="s">
        <v>597</v>
      </c>
      <c r="M25" s="528">
        <f t="shared" si="1"/>
        <v>0</v>
      </c>
      <c r="N25" s="504" t="s">
        <v>596</v>
      </c>
      <c r="O25" s="1537"/>
      <c r="Q25" s="115"/>
      <c r="R25" s="115"/>
      <c r="S25" s="115"/>
    </row>
    <row r="26" spans="1:19" s="469" customFormat="1" ht="30" thickTop="1" thickBot="1">
      <c r="A26" s="480"/>
      <c r="B26" s="1615"/>
      <c r="C26" s="1580"/>
      <c r="D26" s="529"/>
      <c r="E26" s="530"/>
      <c r="F26" s="530"/>
      <c r="G26" s="530"/>
      <c r="H26" s="530"/>
      <c r="I26" s="530"/>
      <c r="J26" s="530"/>
      <c r="K26" s="530" t="s">
        <v>598</v>
      </c>
      <c r="L26" s="507" t="s">
        <v>337</v>
      </c>
      <c r="M26" s="508">
        <f>SUM(M22:M25)</f>
        <v>0</v>
      </c>
      <c r="N26" s="509" t="s">
        <v>596</v>
      </c>
      <c r="O26" s="432"/>
      <c r="Q26" s="115"/>
      <c r="R26" s="115"/>
      <c r="S26" s="115"/>
    </row>
    <row r="27" spans="1:19" s="469" customFormat="1" ht="28.5" customHeight="1" thickTop="1">
      <c r="A27" s="480"/>
      <c r="B27" s="1615"/>
      <c r="C27" s="1580"/>
      <c r="D27" s="1616" t="s">
        <v>193</v>
      </c>
      <c r="E27" s="1612" t="s">
        <v>736</v>
      </c>
      <c r="F27" s="1612"/>
      <c r="G27" s="1612"/>
      <c r="H27" s="1612"/>
      <c r="I27" s="531">
        <v>100000</v>
      </c>
      <c r="J27" s="491" t="s">
        <v>152</v>
      </c>
      <c r="K27" s="532">
        <f>COUNTIFS('6.住戸情報入力'!Y:Y,E27,'6.住戸情報入力'!Z:Z,$G$4)</f>
        <v>0</v>
      </c>
      <c r="L27" s="491" t="s">
        <v>192</v>
      </c>
      <c r="M27" s="490">
        <f>I27*K27</f>
        <v>0</v>
      </c>
      <c r="N27" s="491" t="s">
        <v>152</v>
      </c>
      <c r="O27" s="1564" t="s">
        <v>745</v>
      </c>
      <c r="Q27" s="115"/>
      <c r="R27" s="115"/>
      <c r="S27" s="115"/>
    </row>
    <row r="28" spans="1:19" s="469" customFormat="1" ht="28.5" customHeight="1">
      <c r="A28" s="480"/>
      <c r="B28" s="1615"/>
      <c r="C28" s="1580"/>
      <c r="D28" s="1580"/>
      <c r="E28" s="533" t="s">
        <v>737</v>
      </c>
      <c r="F28" s="533"/>
      <c r="G28" s="534"/>
      <c r="H28" s="534"/>
      <c r="I28" s="535">
        <v>380000</v>
      </c>
      <c r="J28" s="536" t="s">
        <v>596</v>
      </c>
      <c r="K28" s="482">
        <f>COUNTIFS('6.住戸情報入力'!Y:Y,"温水床暖房（専用熱源機）",'6.住戸情報入力'!Z:Z,$G$4)</f>
        <v>0</v>
      </c>
      <c r="L28" s="536" t="s">
        <v>597</v>
      </c>
      <c r="M28" s="537">
        <f>I28*K28</f>
        <v>0</v>
      </c>
      <c r="N28" s="536" t="s">
        <v>596</v>
      </c>
      <c r="O28" s="1564"/>
      <c r="Q28" s="115"/>
      <c r="R28" s="115"/>
      <c r="S28" s="115"/>
    </row>
    <row r="29" spans="1:19" s="469" customFormat="1" ht="28.5">
      <c r="A29" s="480"/>
      <c r="B29" s="1615"/>
      <c r="C29" s="1580"/>
      <c r="D29" s="1580"/>
      <c r="E29" s="1566" t="s">
        <v>738</v>
      </c>
      <c r="F29" s="1567"/>
      <c r="G29" s="1575" t="s">
        <v>442</v>
      </c>
      <c r="H29" s="1575"/>
      <c r="I29" s="538">
        <v>530000</v>
      </c>
      <c r="J29" s="539" t="s">
        <v>152</v>
      </c>
      <c r="K29" s="540">
        <f>COUNTIFS('6.住戸情報入力'!Y:Y,"エアコン付温水床暖房 5.6ｋＷ以上",'6.住戸情報入力'!Z:Z,$G$4)</f>
        <v>0</v>
      </c>
      <c r="L29" s="539" t="s">
        <v>192</v>
      </c>
      <c r="M29" s="541">
        <f>I29*K29</f>
        <v>0</v>
      </c>
      <c r="N29" s="539" t="s">
        <v>152</v>
      </c>
      <c r="O29" s="1564"/>
      <c r="Q29" s="115"/>
      <c r="R29" s="115"/>
      <c r="S29" s="115"/>
    </row>
    <row r="30" spans="1:19" s="469" customFormat="1" ht="29.25" thickBot="1">
      <c r="A30" s="480"/>
      <c r="B30" s="1615"/>
      <c r="C30" s="1580"/>
      <c r="D30" s="1617"/>
      <c r="E30" s="1568"/>
      <c r="F30" s="1569"/>
      <c r="G30" s="1613" t="s">
        <v>443</v>
      </c>
      <c r="H30" s="1613"/>
      <c r="I30" s="542">
        <v>460000</v>
      </c>
      <c r="J30" s="521" t="s">
        <v>152</v>
      </c>
      <c r="K30" s="518">
        <f>COUNTIFS('6.住戸情報入力'!Y:Y,"エアコン付温水床暖房 5.6ｋＷ未満",'6.住戸情報入力'!Z:Z,$G$4)</f>
        <v>0</v>
      </c>
      <c r="L30" s="504" t="s">
        <v>192</v>
      </c>
      <c r="M30" s="506">
        <f>I30*K30</f>
        <v>0</v>
      </c>
      <c r="N30" s="504" t="s">
        <v>152</v>
      </c>
      <c r="O30" s="1565"/>
      <c r="Q30" s="115"/>
      <c r="R30" s="115"/>
      <c r="S30" s="115"/>
    </row>
    <row r="31" spans="1:19" s="469" customFormat="1" ht="30" thickTop="1" thickBot="1">
      <c r="A31" s="480"/>
      <c r="B31" s="1615"/>
      <c r="C31" s="1580"/>
      <c r="D31" s="1593" t="s">
        <v>374</v>
      </c>
      <c r="E31" s="1594"/>
      <c r="F31" s="1594"/>
      <c r="G31" s="1594"/>
      <c r="H31" s="1594"/>
      <c r="I31" s="1594"/>
      <c r="J31" s="1594"/>
      <c r="K31" s="1594"/>
      <c r="L31" s="507" t="s">
        <v>338</v>
      </c>
      <c r="M31" s="508">
        <f>SUM(M27:M30)</f>
        <v>0</v>
      </c>
      <c r="N31" s="509" t="s">
        <v>152</v>
      </c>
      <c r="O31" s="434"/>
      <c r="Q31" s="115"/>
      <c r="R31" s="115"/>
      <c r="S31" s="115"/>
    </row>
    <row r="32" spans="1:19" s="469" customFormat="1" ht="30" thickTop="1" thickBot="1">
      <c r="A32" s="480"/>
      <c r="B32" s="1615"/>
      <c r="C32" s="1580"/>
      <c r="D32" s="1651" t="s">
        <v>904</v>
      </c>
      <c r="E32" s="1652"/>
      <c r="F32" s="1652"/>
      <c r="G32" s="1652"/>
      <c r="H32" s="1653"/>
      <c r="I32" s="1632"/>
      <c r="J32" s="1633"/>
      <c r="K32" s="543" t="s">
        <v>598</v>
      </c>
      <c r="L32" s="507" t="s">
        <v>339</v>
      </c>
      <c r="M32" s="544">
        <f>65000*SUMIFS('6.住戸情報入力'!AO:AO,'6.住戸情報入力'!AN:AN,"2.6ｋＷ未満",'6.住戸情報入力'!AP:AP,$G$4)+80000*SUMIFS('6.住戸情報入力'!AO:AO,'6.住戸情報入力'!AN:AN,"2.6ｋＷ以上",'6.住戸情報入力'!AP:AP,$G$4)</f>
        <v>0</v>
      </c>
      <c r="N32" s="545" t="s">
        <v>596</v>
      </c>
      <c r="O32" s="433" t="s">
        <v>745</v>
      </c>
      <c r="Q32" s="115"/>
      <c r="R32" s="115"/>
      <c r="S32" s="115"/>
    </row>
    <row r="33" spans="1:19" s="469" customFormat="1" ht="30" thickTop="1" thickBot="1">
      <c r="A33" s="480"/>
      <c r="B33" s="1615"/>
      <c r="C33" s="1580"/>
      <c r="D33" s="1651" t="s">
        <v>905</v>
      </c>
      <c r="E33" s="1652"/>
      <c r="F33" s="1652"/>
      <c r="G33" s="1652"/>
      <c r="H33" s="1653"/>
      <c r="I33" s="1635"/>
      <c r="J33" s="1636"/>
      <c r="K33" s="530" t="s">
        <v>598</v>
      </c>
      <c r="L33" s="507" t="s">
        <v>340</v>
      </c>
      <c r="M33" s="546">
        <f>SUMIFS('6.住戸情報入力'!AR:AR,'6.住戸情報入力'!AS:AS,$G$4)</f>
        <v>0</v>
      </c>
      <c r="N33" s="509" t="s">
        <v>596</v>
      </c>
      <c r="O33" s="431" t="s">
        <v>745</v>
      </c>
      <c r="Q33" s="115"/>
      <c r="R33" s="115"/>
      <c r="S33" s="115"/>
    </row>
    <row r="34" spans="1:19" s="469" customFormat="1" ht="29.25" thickTop="1">
      <c r="A34" s="480"/>
      <c r="B34" s="1615"/>
      <c r="C34" s="1580"/>
      <c r="D34" s="1579" t="s">
        <v>194</v>
      </c>
      <c r="E34" s="1582" t="s">
        <v>902</v>
      </c>
      <c r="F34" s="1583"/>
      <c r="G34" s="1583"/>
      <c r="H34" s="1583"/>
      <c r="I34" s="495">
        <v>300000</v>
      </c>
      <c r="J34" s="496" t="s">
        <v>152</v>
      </c>
      <c r="K34" s="526">
        <f>COUNTIFS('6.住戸情報入力'!AC:AC,E34,'6.住戸情報入力'!AE:AE,$G$4)</f>
        <v>0</v>
      </c>
      <c r="L34" s="547" t="s">
        <v>192</v>
      </c>
      <c r="M34" s="548">
        <f t="shared" ref="M34:M40" si="2">I34*K34</f>
        <v>0</v>
      </c>
      <c r="N34" s="547" t="s">
        <v>152</v>
      </c>
      <c r="O34" s="1584" t="s">
        <v>403</v>
      </c>
      <c r="Q34" s="115"/>
      <c r="R34" s="115"/>
      <c r="S34" s="115"/>
    </row>
    <row r="35" spans="1:19" s="469" customFormat="1" ht="28.5">
      <c r="A35" s="480"/>
      <c r="B35" s="1615"/>
      <c r="C35" s="1580"/>
      <c r="D35" s="1580"/>
      <c r="E35" s="1587" t="s">
        <v>747</v>
      </c>
      <c r="F35" s="1588"/>
      <c r="G35" s="1588"/>
      <c r="H35" s="435" t="s">
        <v>748</v>
      </c>
      <c r="I35" s="499">
        <v>140000</v>
      </c>
      <c r="J35" s="500" t="s">
        <v>152</v>
      </c>
      <c r="K35" s="501">
        <f>COUNTIFS('6.住戸情報入力'!AC:AC,"ガス潜熱回収型給湯機（エコジョーズ等）20号以下",'6.住戸情報入力'!AE:AE,$G$4)</f>
        <v>0</v>
      </c>
      <c r="L35" s="500" t="s">
        <v>192</v>
      </c>
      <c r="M35" s="502">
        <f t="shared" si="2"/>
        <v>0</v>
      </c>
      <c r="N35" s="500" t="s">
        <v>152</v>
      </c>
      <c r="O35" s="1584"/>
      <c r="Q35" s="115"/>
      <c r="R35" s="115"/>
      <c r="S35" s="115"/>
    </row>
    <row r="36" spans="1:19" s="469" customFormat="1" ht="28.5">
      <c r="A36" s="480"/>
      <c r="B36" s="1615"/>
      <c r="C36" s="1580"/>
      <c r="D36" s="1580"/>
      <c r="E36" s="1589"/>
      <c r="F36" s="1590"/>
      <c r="G36" s="1590"/>
      <c r="H36" s="681" t="s">
        <v>749</v>
      </c>
      <c r="I36" s="499">
        <v>160000</v>
      </c>
      <c r="J36" s="500" t="s">
        <v>596</v>
      </c>
      <c r="K36" s="501">
        <f>COUNTIFS('6.住戸情報入力'!AC:AC,"ガス潜熱回収型給湯機（エコジョーズ等）24号",'6.住戸情報入力'!AE:AE,$G$4)</f>
        <v>0</v>
      </c>
      <c r="L36" s="500" t="s">
        <v>597</v>
      </c>
      <c r="M36" s="502">
        <f t="shared" si="2"/>
        <v>0</v>
      </c>
      <c r="N36" s="500" t="s">
        <v>596</v>
      </c>
      <c r="O36" s="1584"/>
      <c r="Q36" s="115"/>
      <c r="R36" s="115"/>
      <c r="S36" s="115"/>
    </row>
    <row r="37" spans="1:19" s="469" customFormat="1" ht="28.5">
      <c r="A37" s="480"/>
      <c r="B37" s="1615"/>
      <c r="C37" s="1580"/>
      <c r="D37" s="1580"/>
      <c r="E37" s="1585" t="s">
        <v>750</v>
      </c>
      <c r="F37" s="1586"/>
      <c r="G37" s="1586"/>
      <c r="H37" s="1586"/>
      <c r="I37" s="499">
        <v>400000</v>
      </c>
      <c r="J37" s="500" t="s">
        <v>152</v>
      </c>
      <c r="K37" s="501">
        <f>COUNTIFS('6.住戸情報入力'!AC:AC,E37,'6.住戸情報入力'!AE:AE,$G$4)</f>
        <v>0</v>
      </c>
      <c r="L37" s="500" t="s">
        <v>192</v>
      </c>
      <c r="M37" s="502">
        <f t="shared" si="2"/>
        <v>0</v>
      </c>
      <c r="N37" s="500" t="s">
        <v>152</v>
      </c>
      <c r="O37" s="1584"/>
      <c r="Q37" s="115"/>
      <c r="R37" s="115"/>
      <c r="S37" s="115"/>
    </row>
    <row r="38" spans="1:19" s="469" customFormat="1" ht="28.5">
      <c r="A38" s="480"/>
      <c r="B38" s="1615"/>
      <c r="C38" s="1580"/>
      <c r="D38" s="1580"/>
      <c r="E38" s="1585" t="s">
        <v>740</v>
      </c>
      <c r="F38" s="1586"/>
      <c r="G38" s="1586"/>
      <c r="H38" s="1586"/>
      <c r="I38" s="499">
        <v>1000000</v>
      </c>
      <c r="J38" s="500" t="s">
        <v>152</v>
      </c>
      <c r="K38" s="501">
        <f>COUNTIFS('6.住戸情報入力'!AC:AC,E38,'6.住戸情報入力'!AE:AE,$G$4)</f>
        <v>0</v>
      </c>
      <c r="L38" s="500" t="s">
        <v>192</v>
      </c>
      <c r="M38" s="502">
        <f t="shared" si="2"/>
        <v>0</v>
      </c>
      <c r="N38" s="500" t="s">
        <v>152</v>
      </c>
      <c r="O38" s="1584"/>
      <c r="Q38" s="115"/>
      <c r="R38" s="115"/>
      <c r="S38" s="115"/>
    </row>
    <row r="39" spans="1:19" s="469" customFormat="1" ht="28.5">
      <c r="A39" s="480"/>
      <c r="B39" s="1615"/>
      <c r="C39" s="1580"/>
      <c r="D39" s="1580"/>
      <c r="E39" s="1585" t="s">
        <v>751</v>
      </c>
      <c r="F39" s="1586"/>
      <c r="G39" s="1586"/>
      <c r="H39" s="1586"/>
      <c r="I39" s="499">
        <v>1230000</v>
      </c>
      <c r="J39" s="500" t="s">
        <v>152</v>
      </c>
      <c r="K39" s="501">
        <f>COUNTIFS('6.住戸情報入力'!AC:AC,E39,'6.住戸情報入力'!AE:AE,$G$4)</f>
        <v>0</v>
      </c>
      <c r="L39" s="500" t="s">
        <v>192</v>
      </c>
      <c r="M39" s="502">
        <f t="shared" si="2"/>
        <v>0</v>
      </c>
      <c r="N39" s="500" t="s">
        <v>152</v>
      </c>
      <c r="O39" s="1584"/>
      <c r="Q39" s="115"/>
      <c r="R39" s="115"/>
      <c r="S39" s="115"/>
    </row>
    <row r="40" spans="1:19" s="469" customFormat="1" ht="28.5">
      <c r="A40" s="480"/>
      <c r="B40" s="1615"/>
      <c r="C40" s="1580"/>
      <c r="D40" s="1580"/>
      <c r="E40" s="1576" t="s">
        <v>752</v>
      </c>
      <c r="F40" s="1577"/>
      <c r="G40" s="1577"/>
      <c r="H40" s="1577"/>
      <c r="I40" s="549">
        <v>990000</v>
      </c>
      <c r="J40" s="550" t="s">
        <v>152</v>
      </c>
      <c r="K40" s="551">
        <f>COUNTIFS('6.住戸情報入力'!AC:AC,E40,'6.住戸情報入力'!AE:AE,$G$4)</f>
        <v>0</v>
      </c>
      <c r="L40" s="550" t="s">
        <v>192</v>
      </c>
      <c r="M40" s="552">
        <f t="shared" si="2"/>
        <v>0</v>
      </c>
      <c r="N40" s="550" t="s">
        <v>152</v>
      </c>
      <c r="O40" s="1584"/>
      <c r="Q40" s="115"/>
      <c r="R40" s="115"/>
      <c r="S40" s="115"/>
    </row>
    <row r="41" spans="1:19" s="469" customFormat="1" ht="31.5" thickBot="1">
      <c r="A41" s="476"/>
      <c r="B41" s="1615"/>
      <c r="C41" s="1580"/>
      <c r="D41" s="1581"/>
      <c r="E41" s="1595" t="s">
        <v>903</v>
      </c>
      <c r="F41" s="1596"/>
      <c r="G41" s="1596"/>
      <c r="H41" s="1597"/>
      <c r="I41" s="1598"/>
      <c r="J41" s="1599"/>
      <c r="K41" s="1598"/>
      <c r="L41" s="1599"/>
      <c r="M41" s="537">
        <f>250000*COUNTIFS('6.住戸情報入力'!AD:AD,"寒冷地仕様",'6.住戸情報入力'!AE:AE,$G$4)+100000*COUNTIFS('6.住戸情報入力'!AD:AD,"中小都市ガス事業者によるガス供給",'6.住戸情報入力'!AE:AE,$G$4)+120000*COUNTIFS('6.住戸情報入力'!AD:AD,"LPガス仕様",'6.住戸情報入力'!AE:AE,$G$4)+60000*COUNTIFS('6.住戸情報入力'!AD:AD,"国産天然ガスに対応する機種",'6.住戸情報入力'!AE:AE,$G$4)</f>
        <v>0</v>
      </c>
      <c r="N41" s="536" t="s">
        <v>152</v>
      </c>
      <c r="O41" s="1584"/>
      <c r="Q41" s="115"/>
      <c r="R41" s="115"/>
      <c r="S41" s="115"/>
    </row>
    <row r="42" spans="1:19" s="469" customFormat="1" ht="30" thickTop="1" thickBot="1">
      <c r="A42" s="480"/>
      <c r="B42" s="1615"/>
      <c r="C42" s="1620"/>
      <c r="D42" s="1593" t="s">
        <v>374</v>
      </c>
      <c r="E42" s="1594"/>
      <c r="F42" s="1594"/>
      <c r="G42" s="1594"/>
      <c r="H42" s="1594"/>
      <c r="I42" s="1594"/>
      <c r="J42" s="1594"/>
      <c r="K42" s="1594"/>
      <c r="L42" s="507" t="s">
        <v>373</v>
      </c>
      <c r="M42" s="546">
        <f>SUM(M34:M41)</f>
        <v>0</v>
      </c>
      <c r="N42" s="509" t="s">
        <v>152</v>
      </c>
      <c r="O42" s="436"/>
      <c r="Q42" s="115"/>
      <c r="R42" s="115"/>
      <c r="S42" s="115"/>
    </row>
    <row r="43" spans="1:19" s="469" customFormat="1" ht="29.25" thickTop="1">
      <c r="A43" s="480"/>
      <c r="B43" s="1615"/>
      <c r="C43" s="1580"/>
      <c r="D43" s="1634" t="s">
        <v>753</v>
      </c>
      <c r="E43" s="1612"/>
      <c r="F43" s="1612"/>
      <c r="G43" s="1612"/>
      <c r="H43" s="553"/>
      <c r="I43" s="1591"/>
      <c r="J43" s="1592"/>
      <c r="K43" s="1591"/>
      <c r="L43" s="1592"/>
      <c r="M43" s="554">
        <f>80000*COUNTIFS('6.住戸情報入力'!AA:AA,"ダクト式第三種換気",'6.住戸情報入力'!AB:AB,$G$4)+120000*COUNTIFS('6.住戸情報入力'!AA:AA,"ダクト式第一種換気",'6.住戸情報入力'!AB:AB,$G$4)+160000*COUNTIFS('6.住戸情報入力'!AA:AA,"ダクト式第一種換気（熱交換有り）",'6.住戸情報入力'!AB:AB,$G$4)</f>
        <v>0</v>
      </c>
      <c r="N43" s="491" t="s">
        <v>152</v>
      </c>
      <c r="O43" s="1570" t="s">
        <v>403</v>
      </c>
      <c r="Q43" s="115"/>
      <c r="R43" s="115"/>
      <c r="S43" s="115"/>
    </row>
    <row r="44" spans="1:19" s="469" customFormat="1" ht="28.5">
      <c r="A44" s="480"/>
      <c r="B44" s="1615"/>
      <c r="C44" s="1580"/>
      <c r="D44" s="1572" t="s">
        <v>302</v>
      </c>
      <c r="E44" s="1573"/>
      <c r="F44" s="1573"/>
      <c r="G44" s="1573"/>
      <c r="H44" s="481"/>
      <c r="I44" s="1591"/>
      <c r="J44" s="1592"/>
      <c r="K44" s="1591"/>
      <c r="L44" s="1592"/>
      <c r="M44" s="555">
        <f>6000*SUMIFS('6.住戸情報入力'!AF:AF,'6.住戸情報入力'!AG:AG,$G$4)+8000*SUMIFS('6.住戸情報入力'!AH:AH,'6.住戸情報入力'!AI:AI,$G$4)+14000*SUMIFS('6.住戸情報入力'!AJ:AJ,'6.住戸情報入力'!AK:AK,$G$4)</f>
        <v>0</v>
      </c>
      <c r="N44" s="483" t="s">
        <v>152</v>
      </c>
      <c r="O44" s="1570"/>
      <c r="Q44" s="115"/>
      <c r="R44" s="115"/>
      <c r="S44" s="115"/>
    </row>
    <row r="45" spans="1:19" s="469" customFormat="1" ht="28.5">
      <c r="A45" s="480"/>
      <c r="B45" s="1615"/>
      <c r="C45" s="1580"/>
      <c r="D45" s="1574" t="s">
        <v>195</v>
      </c>
      <c r="E45" s="1575"/>
      <c r="F45" s="1575"/>
      <c r="G45" s="1575"/>
      <c r="H45" s="556"/>
      <c r="I45" s="538">
        <v>100000</v>
      </c>
      <c r="J45" s="539" t="s">
        <v>152</v>
      </c>
      <c r="K45" s="557">
        <f>COUNTIFS('6.住戸情報入力'!AL:AL,"有り",'6.住戸情報入力'!AM:AM,$G$4)</f>
        <v>0</v>
      </c>
      <c r="L45" s="539" t="s">
        <v>192</v>
      </c>
      <c r="M45" s="541">
        <f>I45*K45</f>
        <v>0</v>
      </c>
      <c r="N45" s="539" t="s">
        <v>152</v>
      </c>
      <c r="O45" s="1570"/>
      <c r="Q45" s="115"/>
      <c r="R45" s="115"/>
      <c r="S45" s="115"/>
    </row>
    <row r="46" spans="1:19" s="469" customFormat="1" ht="28.5">
      <c r="A46" s="480"/>
      <c r="B46" s="1615"/>
      <c r="C46" s="1580"/>
      <c r="D46" s="1576" t="s">
        <v>303</v>
      </c>
      <c r="E46" s="1577"/>
      <c r="F46" s="1577"/>
      <c r="G46" s="1577"/>
      <c r="H46" s="1578"/>
      <c r="I46" s="531">
        <v>115000</v>
      </c>
      <c r="J46" s="491" t="s">
        <v>152</v>
      </c>
      <c r="K46" s="532">
        <f>COUNTIFS('6.住戸情報入力'!AL:AL,"有り（*",'6.住戸情報入力'!AM:AM,$G$4)</f>
        <v>0</v>
      </c>
      <c r="L46" s="491" t="s">
        <v>192</v>
      </c>
      <c r="M46" s="490">
        <f>I46*K46</f>
        <v>0</v>
      </c>
      <c r="N46" s="491" t="s">
        <v>152</v>
      </c>
      <c r="O46" s="1571"/>
      <c r="Q46" s="115"/>
      <c r="R46" s="115"/>
      <c r="S46" s="115"/>
    </row>
    <row r="47" spans="1:19" s="469" customFormat="1" ht="29.25" thickBot="1">
      <c r="A47" s="480"/>
      <c r="B47" s="1615"/>
      <c r="C47" s="1617"/>
      <c r="D47" s="1552" t="s">
        <v>374</v>
      </c>
      <c r="E47" s="1553"/>
      <c r="F47" s="1553"/>
      <c r="G47" s="1553"/>
      <c r="H47" s="1553"/>
      <c r="I47" s="1553"/>
      <c r="J47" s="1553"/>
      <c r="K47" s="1553"/>
      <c r="L47" s="558" t="s">
        <v>384</v>
      </c>
      <c r="M47" s="544">
        <f>SUM(M43:M46)</f>
        <v>0</v>
      </c>
      <c r="N47" s="545" t="s">
        <v>152</v>
      </c>
      <c r="O47" s="119"/>
      <c r="Q47" s="115"/>
      <c r="R47" s="115"/>
      <c r="S47" s="115"/>
    </row>
    <row r="48" spans="1:19" s="469" customFormat="1" ht="29.25" thickTop="1">
      <c r="A48" s="480"/>
      <c r="B48" s="1615"/>
      <c r="C48" s="1554" t="s">
        <v>382</v>
      </c>
      <c r="D48" s="1555"/>
      <c r="E48" s="1555"/>
      <c r="F48" s="1555"/>
      <c r="G48" s="1555"/>
      <c r="H48" s="1555"/>
      <c r="I48" s="1555"/>
      <c r="J48" s="1555"/>
      <c r="K48" s="1555"/>
      <c r="L48" s="559" t="s">
        <v>757</v>
      </c>
      <c r="M48" s="490">
        <f>SUM(M12,M21,M26,M31,M32,M33,M42,M47)</f>
        <v>0</v>
      </c>
      <c r="N48" s="491" t="s">
        <v>152</v>
      </c>
      <c r="O48" s="123" t="s">
        <v>758</v>
      </c>
      <c r="Q48" s="115"/>
      <c r="R48" s="115"/>
      <c r="S48" s="115"/>
    </row>
    <row r="49" spans="1:19" s="469" customFormat="1" ht="29.25" thickBot="1">
      <c r="A49" s="480"/>
      <c r="B49" s="1556" t="s">
        <v>327</v>
      </c>
      <c r="C49" s="1558" t="s">
        <v>544</v>
      </c>
      <c r="D49" s="1560" t="s">
        <v>326</v>
      </c>
      <c r="E49" s="1560"/>
      <c r="F49" s="1560"/>
      <c r="G49" s="1560"/>
      <c r="H49" s="1560"/>
      <c r="I49" s="1561"/>
      <c r="J49" s="1562"/>
      <c r="K49" s="1562"/>
      <c r="L49" s="1563"/>
      <c r="M49" s="560">
        <f>'8-１～５.共用部定額単価算出シート'!W47</f>
        <v>0</v>
      </c>
      <c r="N49" s="486" t="s">
        <v>152</v>
      </c>
      <c r="O49" s="122"/>
      <c r="Q49" s="115"/>
      <c r="R49" s="115"/>
      <c r="S49" s="115"/>
    </row>
    <row r="50" spans="1:19" s="469" customFormat="1" ht="30" thickTop="1" thickBot="1">
      <c r="A50" s="480"/>
      <c r="B50" s="1557"/>
      <c r="C50" s="1559"/>
      <c r="D50" s="1552" t="s">
        <v>374</v>
      </c>
      <c r="E50" s="1553"/>
      <c r="F50" s="1553"/>
      <c r="G50" s="1553"/>
      <c r="H50" s="1553"/>
      <c r="I50" s="1553"/>
      <c r="J50" s="1553"/>
      <c r="K50" s="1553"/>
      <c r="L50" s="561" t="s">
        <v>759</v>
      </c>
      <c r="M50" s="544">
        <f>SUM(M49:M49)</f>
        <v>0</v>
      </c>
      <c r="N50" s="545" t="s">
        <v>152</v>
      </c>
      <c r="O50" s="119"/>
      <c r="Q50" s="115"/>
      <c r="R50" s="115"/>
      <c r="S50" s="115"/>
    </row>
    <row r="51" spans="1:19" s="469" customFormat="1" ht="29.25" customHeight="1" thickTop="1">
      <c r="A51" s="562"/>
      <c r="B51" s="1538" t="s">
        <v>446</v>
      </c>
      <c r="C51" s="1539"/>
      <c r="D51" s="1539"/>
      <c r="E51" s="1539"/>
      <c r="F51" s="1539"/>
      <c r="G51" s="1539"/>
      <c r="H51" s="1539"/>
      <c r="I51" s="1539"/>
      <c r="J51" s="1539"/>
      <c r="K51" s="1539"/>
      <c r="L51" s="563" t="s">
        <v>760</v>
      </c>
      <c r="M51" s="564">
        <f>M48+M50</f>
        <v>0</v>
      </c>
      <c r="N51" s="565" t="s">
        <v>152</v>
      </c>
      <c r="O51" s="124" t="s">
        <v>761</v>
      </c>
      <c r="Q51" s="115"/>
      <c r="R51" s="115"/>
      <c r="S51" s="115"/>
    </row>
    <row r="52" spans="1:19" ht="28.5">
      <c r="A52" s="480"/>
    </row>
  </sheetData>
  <sheetProtection sheet="1" selectLockedCells="1"/>
  <mergeCells count="78">
    <mergeCell ref="B51:K51"/>
    <mergeCell ref="D47:K47"/>
    <mergeCell ref="C48:K48"/>
    <mergeCell ref="B49:B50"/>
    <mergeCell ref="C49:C50"/>
    <mergeCell ref="D49:H49"/>
    <mergeCell ref="I49:L49"/>
    <mergeCell ref="D50:K50"/>
    <mergeCell ref="B13:B48"/>
    <mergeCell ref="D13:D20"/>
    <mergeCell ref="E13:H13"/>
    <mergeCell ref="D42:K42"/>
    <mergeCell ref="D43:G43"/>
    <mergeCell ref="I43:J43"/>
    <mergeCell ref="K43:L43"/>
    <mergeCell ref="D32:H32"/>
    <mergeCell ref="O43:O46"/>
    <mergeCell ref="D44:G44"/>
    <mergeCell ref="I44:J44"/>
    <mergeCell ref="K44:L44"/>
    <mergeCell ref="D45:G45"/>
    <mergeCell ref="D46:H46"/>
    <mergeCell ref="D33:H33"/>
    <mergeCell ref="I33:J33"/>
    <mergeCell ref="O34:O41"/>
    <mergeCell ref="E35:G36"/>
    <mergeCell ref="E37:H37"/>
    <mergeCell ref="E38:H38"/>
    <mergeCell ref="E39:H39"/>
    <mergeCell ref="E40:H40"/>
    <mergeCell ref="E41:H41"/>
    <mergeCell ref="I41:J41"/>
    <mergeCell ref="K41:L41"/>
    <mergeCell ref="O22:O25"/>
    <mergeCell ref="E23:H23"/>
    <mergeCell ref="E24:H24"/>
    <mergeCell ref="E25:H25"/>
    <mergeCell ref="D27:D30"/>
    <mergeCell ref="E27:H27"/>
    <mergeCell ref="O27:O30"/>
    <mergeCell ref="E29:F30"/>
    <mergeCell ref="G29:H29"/>
    <mergeCell ref="G30:H30"/>
    <mergeCell ref="O13:O20"/>
    <mergeCell ref="E14:H14"/>
    <mergeCell ref="E15:H15"/>
    <mergeCell ref="E16:H16"/>
    <mergeCell ref="E17:H17"/>
    <mergeCell ref="E18:H18"/>
    <mergeCell ref="E19:H19"/>
    <mergeCell ref="D11:K11"/>
    <mergeCell ref="C12:C47"/>
    <mergeCell ref="D12:G12"/>
    <mergeCell ref="I12:J12"/>
    <mergeCell ref="K12:L12"/>
    <mergeCell ref="E20:H20"/>
    <mergeCell ref="D21:K21"/>
    <mergeCell ref="D22:D25"/>
    <mergeCell ref="E22:H22"/>
    <mergeCell ref="B8:C11"/>
    <mergeCell ref="D8:J8"/>
    <mergeCell ref="K8:L8"/>
    <mergeCell ref="D34:D41"/>
    <mergeCell ref="E34:H34"/>
    <mergeCell ref="D31:K31"/>
    <mergeCell ref="I32:J32"/>
    <mergeCell ref="K10:L10"/>
    <mergeCell ref="M10:N10"/>
    <mergeCell ref="M8:N8"/>
    <mergeCell ref="D9:I9"/>
    <mergeCell ref="B2:G2"/>
    <mergeCell ref="B4:F4"/>
    <mergeCell ref="G4:H4"/>
    <mergeCell ref="B6:F6"/>
    <mergeCell ref="G6:N6"/>
    <mergeCell ref="K9:L9"/>
    <mergeCell ref="M9:N9"/>
    <mergeCell ref="D10:I10"/>
  </mergeCells>
  <phoneticPr fontId="9"/>
  <conditionalFormatting sqref="Y45:XFD45 A49:D49 A50:B51 A8:B8 D8 D10 A4:G4 L51:XFD51 K8:XFD8 I49:XFD49 A45:W45 A52:XFD1048576 A12:XFD21 D9:J9 D11:XFD11 A5:XFD7 I4:XFD4 A46:D46 I46:XFD46 Q9:XFD10 A2:XFD3 D50:XFD50 A1 C1:XFD1 A23:C25 A22:E22 E23:E25 P23:XFD25 I22:XFD22 A9:A11 J10 I23:N25 A26:XFD31 A34:XFD34 K32:XFD33 A32:D33 A35:E35 A36:D36 A37:XFD40 A42:XFD42 A41:E41 H35:XFD36 M41:XFD41 A43:H44 M43:XFD43 A47:XFD48 N44:XFD44">
    <cfRule type="expression" dxfId="36" priority="18">
      <formula>_xlfn.ISFORMULA(A1)=TRUE</formula>
    </cfRule>
  </conditionalFormatting>
  <conditionalFormatting sqref="I32:J32">
    <cfRule type="expression" dxfId="35" priority="17">
      <formula>_xlfn.ISFORMULA(I32)=TRUE</formula>
    </cfRule>
  </conditionalFormatting>
  <conditionalFormatting sqref="I33:J33">
    <cfRule type="expression" dxfId="34" priority="16">
      <formula>_xlfn.ISFORMULA(I33)=TRUE</formula>
    </cfRule>
  </conditionalFormatting>
  <conditionalFormatting sqref="K41:L41">
    <cfRule type="expression" dxfId="33" priority="15">
      <formula>_xlfn.ISFORMULA(K41)=TRUE</formula>
    </cfRule>
  </conditionalFormatting>
  <conditionalFormatting sqref="I41:J41">
    <cfRule type="expression" dxfId="32" priority="14">
      <formula>_xlfn.ISFORMULA(I41)=TRUE</formula>
    </cfRule>
  </conditionalFormatting>
  <conditionalFormatting sqref="I43:J43">
    <cfRule type="expression" dxfId="31" priority="13">
      <formula>_xlfn.ISFORMULA(I43)=TRUE</formula>
    </cfRule>
  </conditionalFormatting>
  <conditionalFormatting sqref="K43:L43">
    <cfRule type="expression" dxfId="30" priority="12">
      <formula>_xlfn.ISFORMULA(K43)=TRUE</formula>
    </cfRule>
  </conditionalFormatting>
  <conditionalFormatting sqref="I44:J44">
    <cfRule type="expression" dxfId="29" priority="11">
      <formula>_xlfn.ISFORMULA(I44)=TRUE</formula>
    </cfRule>
  </conditionalFormatting>
  <conditionalFormatting sqref="K44:L44">
    <cfRule type="expression" dxfId="28" priority="10">
      <formula>_xlfn.ISFORMULA(K44)=TRUE</formula>
    </cfRule>
  </conditionalFormatting>
  <conditionalFormatting sqref="O9:O10">
    <cfRule type="expression" dxfId="27" priority="9">
      <formula>_xlfn.ISFORMULA(O9)=TRUE</formula>
    </cfRule>
  </conditionalFormatting>
  <conditionalFormatting sqref="K9:L9">
    <cfRule type="expression" dxfId="26" priority="8">
      <formula>_xlfn.ISFORMULA(K9)=TRUE</formula>
    </cfRule>
  </conditionalFormatting>
  <conditionalFormatting sqref="M9">
    <cfRule type="expression" dxfId="25" priority="7">
      <formula>_xlfn.ISFORMULA(M9)=TRUE</formula>
    </cfRule>
  </conditionalFormatting>
  <conditionalFormatting sqref="K10:L10">
    <cfRule type="expression" dxfId="24" priority="6">
      <formula>_xlfn.ISFORMULA(K10)=TRUE</formula>
    </cfRule>
  </conditionalFormatting>
  <conditionalFormatting sqref="M10">
    <cfRule type="expression" dxfId="23" priority="5">
      <formula>_xlfn.ISFORMULA(M10)=TRUE</formula>
    </cfRule>
  </conditionalFormatting>
  <conditionalFormatting sqref="M44">
    <cfRule type="expression" dxfId="22" priority="4">
      <formula>_xlfn.ISFORMULA(M44)=TRUE</formula>
    </cfRule>
  </conditionalFormatting>
  <printOptions horizontalCentered="1"/>
  <pageMargins left="0.59055118110236227" right="0.39370078740157483" top="0.59055118110236227" bottom="0.35433070866141736" header="0.31496062992125984" footer="0.11811023622047245"/>
  <pageSetup paperSize="9" scale="51" orientation="portrait" r:id="rId1"/>
  <headerFooter scaleWithDoc="0">
    <oddFooter>&amp;R&amp;8R4超高層ZEH-M_ver.1</oddFooter>
  </headerFooter>
  <extLst>
    <ext xmlns:x14="http://schemas.microsoft.com/office/spreadsheetml/2009/9/main" uri="{78C0D931-6437-407d-A8EE-F0AAD7539E65}">
      <x14:conditionalFormattings>
        <x14:conditionalFormatting xmlns:xm="http://schemas.microsoft.com/office/excel/2006/main">
          <x14:cfRule type="expression" priority="1" id="{3AA62A93-3EB0-49AB-91EE-F07F412E3317}">
            <xm:f>入力シート!$F$13="単年度事業"</xm:f>
            <x14:dxf>
              <fill>
                <patternFill>
                  <bgColor theme="0" tint="-0.499984740745262"/>
                </patternFill>
              </fill>
            </x14:dxf>
          </x14:cfRule>
          <x14:cfRule type="expression" priority="2" id="{8DE7F742-D4B0-424C-877B-42F2CBF94441}">
            <xm:f>入力シート!$F$13="2年度事業（1年目）"</xm:f>
            <x14:dxf>
              <fill>
                <patternFill>
                  <bgColor theme="0" tint="-0.499984740745262"/>
                </patternFill>
              </fill>
            </x14:dxf>
          </x14:cfRule>
          <x14:cfRule type="expression" priority="3" id="{DB37277D-793F-4BE3-B4AA-1BC75D2E4624}">
            <xm:f>入力シート!$F$13="3年度事業（1年目）"</xm:f>
            <x14:dxf>
              <fill>
                <patternFill>
                  <bgColor theme="0" tint="-0.499984740745262"/>
                </patternFill>
              </fill>
            </x14:dxf>
          </x14:cfRule>
          <xm:sqref>A2:O51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71AE-AA6D-43B8-A419-E246C4BC6D8A}">
  <sheetPr>
    <pageSetUpPr fitToPage="1"/>
  </sheetPr>
  <dimension ref="A1:S52"/>
  <sheetViews>
    <sheetView showGridLines="0" view="pageBreakPreview" zoomScale="85" zoomScaleNormal="100" zoomScaleSheetLayoutView="85" workbookViewId="0"/>
  </sheetViews>
  <sheetFormatPr defaultColWidth="9" defaultRowHeight="21"/>
  <cols>
    <col min="1" max="1" width="2.625" style="470" customWidth="1"/>
    <col min="2" max="4" width="4.625" style="115" customWidth="1"/>
    <col min="5" max="6" width="8.625" style="115" customWidth="1"/>
    <col min="7" max="7" width="15.625" style="115" customWidth="1"/>
    <col min="8" max="8" width="11.5" style="471" customWidth="1"/>
    <col min="9" max="9" width="15.625" style="472" customWidth="1"/>
    <col min="10" max="10" width="5.625" style="471" customWidth="1"/>
    <col min="11" max="11" width="10.625" style="115" customWidth="1"/>
    <col min="12" max="12" width="5.625" style="471" customWidth="1"/>
    <col min="13" max="13" width="15.625" style="472" customWidth="1"/>
    <col min="14" max="14" width="5.625" style="471" customWidth="1"/>
    <col min="15" max="15" width="48.625" style="115" customWidth="1"/>
    <col min="16" max="16" width="9.25" style="469" bestFit="1" customWidth="1"/>
    <col min="17" max="16384" width="9" style="115"/>
  </cols>
  <sheetData>
    <row r="1" spans="1:19" s="469" customFormat="1">
      <c r="A1" s="466"/>
      <c r="B1" s="467"/>
      <c r="C1" s="468"/>
      <c r="D1" s="468"/>
      <c r="E1" s="468"/>
      <c r="F1" s="468"/>
      <c r="G1" s="468"/>
      <c r="H1" s="468"/>
      <c r="I1" s="468"/>
      <c r="J1" s="468"/>
      <c r="K1" s="468"/>
      <c r="L1" s="468"/>
      <c r="M1" s="468"/>
      <c r="N1" s="468"/>
      <c r="O1" s="468"/>
    </row>
    <row r="2" spans="1:19">
      <c r="B2" s="1640" t="s">
        <v>826</v>
      </c>
      <c r="C2" s="1640"/>
      <c r="D2" s="1640"/>
      <c r="E2" s="1640"/>
      <c r="F2" s="1640"/>
      <c r="G2" s="1640"/>
    </row>
    <row r="3" spans="1:19" s="116" customFormat="1" ht="13.5">
      <c r="H3" s="473"/>
      <c r="I3" s="474"/>
      <c r="J3" s="473"/>
      <c r="L3" s="473"/>
      <c r="M3" s="474"/>
      <c r="N3" s="473"/>
      <c r="P3" s="475"/>
    </row>
    <row r="4" spans="1:19" ht="30.75">
      <c r="A4" s="476"/>
      <c r="B4" s="1609" t="s">
        <v>182</v>
      </c>
      <c r="C4" s="1610"/>
      <c r="D4" s="1610"/>
      <c r="E4" s="1610"/>
      <c r="F4" s="1611"/>
      <c r="G4" s="1641" t="s">
        <v>389</v>
      </c>
      <c r="H4" s="1642"/>
    </row>
    <row r="5" spans="1:19" s="116" customFormat="1" ht="13.5">
      <c r="B5" s="477"/>
      <c r="C5" s="477"/>
      <c r="D5" s="477"/>
      <c r="E5" s="477"/>
      <c r="H5" s="473"/>
      <c r="I5" s="474"/>
      <c r="J5" s="473"/>
      <c r="L5" s="473"/>
      <c r="M5" s="474"/>
      <c r="N5" s="473"/>
      <c r="P5" s="475"/>
    </row>
    <row r="6" spans="1:19" ht="30.75">
      <c r="A6" s="476"/>
      <c r="B6" s="1609" t="s">
        <v>183</v>
      </c>
      <c r="C6" s="1610"/>
      <c r="D6" s="1610"/>
      <c r="E6" s="1610"/>
      <c r="F6" s="1611"/>
      <c r="G6" s="1643" t="str">
        <f>入力シート!F11</f>
        <v>(例)　○○○○マンション</v>
      </c>
      <c r="H6" s="1644"/>
      <c r="I6" s="1644"/>
      <c r="J6" s="1644"/>
      <c r="K6" s="1644"/>
      <c r="L6" s="1644"/>
      <c r="M6" s="1644"/>
      <c r="N6" s="1644"/>
      <c r="O6" s="478" t="str">
        <f>入力シート!H11</f>
        <v>超高層ＺＥＨ－Ｍ実証事業</v>
      </c>
      <c r="P6" s="468"/>
      <c r="Q6" s="479"/>
      <c r="R6" s="479"/>
      <c r="S6" s="479"/>
    </row>
    <row r="7" spans="1:19" s="116" customFormat="1" ht="13.5">
      <c r="H7" s="473"/>
      <c r="I7" s="474"/>
      <c r="J7" s="473"/>
      <c r="L7" s="473"/>
      <c r="M7" s="474"/>
      <c r="N7" s="473"/>
      <c r="P7" s="475"/>
    </row>
    <row r="8" spans="1:19" ht="21" customHeight="1">
      <c r="B8" s="1603" t="s">
        <v>207</v>
      </c>
      <c r="C8" s="1604"/>
      <c r="D8" s="1609" t="s">
        <v>184</v>
      </c>
      <c r="E8" s="1610"/>
      <c r="F8" s="1610"/>
      <c r="G8" s="1610"/>
      <c r="H8" s="1610"/>
      <c r="I8" s="1610"/>
      <c r="J8" s="1611"/>
      <c r="K8" s="1609" t="s">
        <v>185</v>
      </c>
      <c r="L8" s="1611"/>
      <c r="M8" s="1610" t="s">
        <v>186</v>
      </c>
      <c r="N8" s="1610"/>
      <c r="O8" s="125" t="s">
        <v>187</v>
      </c>
    </row>
    <row r="9" spans="1:19" ht="28.5" customHeight="1">
      <c r="A9" s="480"/>
      <c r="B9" s="1605"/>
      <c r="C9" s="1606"/>
      <c r="D9" s="1621" t="s">
        <v>416</v>
      </c>
      <c r="E9" s="1622"/>
      <c r="F9" s="1622"/>
      <c r="G9" s="1622"/>
      <c r="H9" s="1622"/>
      <c r="I9" s="1622"/>
      <c r="J9" s="481" t="s">
        <v>304</v>
      </c>
      <c r="K9" s="1647"/>
      <c r="L9" s="1648"/>
      <c r="M9" s="1649"/>
      <c r="N9" s="1650"/>
      <c r="O9" s="458"/>
      <c r="P9" s="467"/>
    </row>
    <row r="10" spans="1:19" ht="28.5" customHeight="1" thickBot="1">
      <c r="A10" s="480"/>
      <c r="B10" s="1605"/>
      <c r="C10" s="1606"/>
      <c r="D10" s="1623" t="s">
        <v>866</v>
      </c>
      <c r="E10" s="1624"/>
      <c r="F10" s="1624"/>
      <c r="G10" s="1624"/>
      <c r="H10" s="1624"/>
      <c r="I10" s="1624"/>
      <c r="J10" s="484" t="s">
        <v>305</v>
      </c>
      <c r="K10" s="1598"/>
      <c r="L10" s="1599"/>
      <c r="M10" s="1645"/>
      <c r="N10" s="1646"/>
      <c r="O10" s="459"/>
      <c r="P10" s="467"/>
    </row>
    <row r="11" spans="1:19" ht="29.25" thickTop="1">
      <c r="A11" s="480"/>
      <c r="B11" s="1607"/>
      <c r="C11" s="1608"/>
      <c r="D11" s="1538" t="s">
        <v>307</v>
      </c>
      <c r="E11" s="1539"/>
      <c r="F11" s="1539"/>
      <c r="G11" s="1539"/>
      <c r="H11" s="1539"/>
      <c r="I11" s="1539"/>
      <c r="J11" s="1539"/>
      <c r="K11" s="1614"/>
      <c r="L11" s="489" t="s">
        <v>372</v>
      </c>
      <c r="M11" s="490">
        <f>SUM(M9:M10)</f>
        <v>0</v>
      </c>
      <c r="N11" s="491" t="s">
        <v>152</v>
      </c>
      <c r="O11" s="120" t="s">
        <v>734</v>
      </c>
    </row>
    <row r="12" spans="1:19" ht="85.5" customHeight="1" thickBot="1">
      <c r="A12" s="480"/>
      <c r="B12" s="492" t="s">
        <v>735</v>
      </c>
      <c r="C12" s="1580" t="s">
        <v>188</v>
      </c>
      <c r="D12" s="1625" t="s">
        <v>189</v>
      </c>
      <c r="E12" s="1626"/>
      <c r="F12" s="1626"/>
      <c r="G12" s="1626"/>
      <c r="H12" s="493" t="s">
        <v>371</v>
      </c>
      <c r="I12" s="1627"/>
      <c r="J12" s="1628"/>
      <c r="K12" s="1627"/>
      <c r="L12" s="1628"/>
      <c r="M12" s="494">
        <f>SUMIF('6.住戸情報入力'!P:P,G4,'6.住戸情報入力'!O:O)</f>
        <v>0</v>
      </c>
      <c r="N12" s="486" t="s">
        <v>152</v>
      </c>
      <c r="O12" s="121" t="s">
        <v>404</v>
      </c>
    </row>
    <row r="13" spans="1:19" ht="28.5" customHeight="1" thickTop="1">
      <c r="A13" s="480"/>
      <c r="B13" s="1615" t="s">
        <v>190</v>
      </c>
      <c r="C13" s="1580"/>
      <c r="D13" s="1616" t="s">
        <v>191</v>
      </c>
      <c r="E13" s="1618" t="s">
        <v>440</v>
      </c>
      <c r="F13" s="1619"/>
      <c r="G13" s="1619"/>
      <c r="H13" s="1619"/>
      <c r="I13" s="495">
        <v>150000</v>
      </c>
      <c r="J13" s="496" t="s">
        <v>152</v>
      </c>
      <c r="K13" s="497">
        <f>SUMIFS('6.住戸情報入力'!R:R,'6.住戸情報入力'!Q:Q,E13,'6.住戸情報入力'!S:S,$G$4)+SUMIFS('6.住戸情報入力'!U:U,'6.住戸情報入力'!T:T,E13,'6.住戸情報入力'!V:V,$G$4)</f>
        <v>0</v>
      </c>
      <c r="L13" s="496" t="s">
        <v>192</v>
      </c>
      <c r="M13" s="498">
        <f t="shared" ref="M13:M20" si="0">I13*K13</f>
        <v>0</v>
      </c>
      <c r="N13" s="496" t="s">
        <v>152</v>
      </c>
      <c r="O13" s="1600" t="s">
        <v>403</v>
      </c>
    </row>
    <row r="14" spans="1:19" ht="28.5">
      <c r="A14" s="480"/>
      <c r="B14" s="1615"/>
      <c r="C14" s="1580"/>
      <c r="D14" s="1580"/>
      <c r="E14" s="1585" t="s">
        <v>434</v>
      </c>
      <c r="F14" s="1586"/>
      <c r="G14" s="1586"/>
      <c r="H14" s="1586"/>
      <c r="I14" s="499">
        <v>160000</v>
      </c>
      <c r="J14" s="500" t="s">
        <v>152</v>
      </c>
      <c r="K14" s="501">
        <f>SUMIFS('6.住戸情報入力'!R:R,'6.住戸情報入力'!Q:Q,E14,'6.住戸情報入力'!S:S,$G$4)+SUMIFS('6.住戸情報入力'!U:U,'6.住戸情報入力'!T:T,E14,'6.住戸情報入力'!V:V,$G$4)</f>
        <v>0</v>
      </c>
      <c r="L14" s="500" t="s">
        <v>192</v>
      </c>
      <c r="M14" s="502">
        <f t="shared" si="0"/>
        <v>0</v>
      </c>
      <c r="N14" s="500" t="s">
        <v>152</v>
      </c>
      <c r="O14" s="1564"/>
    </row>
    <row r="15" spans="1:19" ht="28.5">
      <c r="A15" s="480"/>
      <c r="B15" s="1615"/>
      <c r="C15" s="1580"/>
      <c r="D15" s="1580"/>
      <c r="E15" s="1585" t="s">
        <v>435</v>
      </c>
      <c r="F15" s="1586"/>
      <c r="G15" s="1586"/>
      <c r="H15" s="1586"/>
      <c r="I15" s="499">
        <v>170000</v>
      </c>
      <c r="J15" s="500" t="s">
        <v>152</v>
      </c>
      <c r="K15" s="501">
        <f>SUMIFS('6.住戸情報入力'!R:R,'6.住戸情報入力'!Q:Q,E15,'6.住戸情報入力'!S:S,$G$4)+SUMIFS('6.住戸情報入力'!U:U,'6.住戸情報入力'!T:T,E15,'6.住戸情報入力'!V:V,$G$4)</f>
        <v>0</v>
      </c>
      <c r="L15" s="500" t="s">
        <v>192</v>
      </c>
      <c r="M15" s="502">
        <f t="shared" si="0"/>
        <v>0</v>
      </c>
      <c r="N15" s="500" t="s">
        <v>152</v>
      </c>
      <c r="O15" s="1564"/>
    </row>
    <row r="16" spans="1:19" ht="28.5">
      <c r="A16" s="480"/>
      <c r="B16" s="1615"/>
      <c r="C16" s="1580"/>
      <c r="D16" s="1580"/>
      <c r="E16" s="1585" t="s">
        <v>436</v>
      </c>
      <c r="F16" s="1586"/>
      <c r="G16" s="1586"/>
      <c r="H16" s="1586"/>
      <c r="I16" s="499">
        <v>180000</v>
      </c>
      <c r="J16" s="500" t="s">
        <v>152</v>
      </c>
      <c r="K16" s="501">
        <f>SUMIFS('6.住戸情報入力'!R:R,'6.住戸情報入力'!Q:Q,E16,'6.住戸情報入力'!S:S,$G$4)+SUMIFS('6.住戸情報入力'!U:U,'6.住戸情報入力'!T:T,E16,'6.住戸情報入力'!V:V,$G$4)</f>
        <v>0</v>
      </c>
      <c r="L16" s="500" t="s">
        <v>192</v>
      </c>
      <c r="M16" s="502">
        <f t="shared" si="0"/>
        <v>0</v>
      </c>
      <c r="N16" s="500" t="s">
        <v>152</v>
      </c>
      <c r="O16" s="1564"/>
    </row>
    <row r="17" spans="1:19" ht="28.5">
      <c r="A17" s="480"/>
      <c r="B17" s="1615"/>
      <c r="C17" s="1580"/>
      <c r="D17" s="1580"/>
      <c r="E17" s="1585" t="s">
        <v>437</v>
      </c>
      <c r="F17" s="1586"/>
      <c r="G17" s="1586"/>
      <c r="H17" s="1586"/>
      <c r="I17" s="499">
        <v>190000</v>
      </c>
      <c r="J17" s="500" t="s">
        <v>152</v>
      </c>
      <c r="K17" s="501">
        <f>SUMIFS('6.住戸情報入力'!R:R,'6.住戸情報入力'!Q:Q,E17,'6.住戸情報入力'!S:S,$G$4)+SUMIFS('6.住戸情報入力'!U:U,'6.住戸情報入力'!T:T,E17,'6.住戸情報入力'!V:V,$G$4)</f>
        <v>0</v>
      </c>
      <c r="L17" s="500" t="s">
        <v>192</v>
      </c>
      <c r="M17" s="502">
        <f t="shared" si="0"/>
        <v>0</v>
      </c>
      <c r="N17" s="500" t="s">
        <v>152</v>
      </c>
      <c r="O17" s="1564"/>
    </row>
    <row r="18" spans="1:19" ht="28.5">
      <c r="A18" s="480"/>
      <c r="B18" s="1615"/>
      <c r="C18" s="1580"/>
      <c r="D18" s="1580"/>
      <c r="E18" s="1585" t="s">
        <v>438</v>
      </c>
      <c r="F18" s="1586"/>
      <c r="G18" s="1586"/>
      <c r="H18" s="1586"/>
      <c r="I18" s="499">
        <v>200000</v>
      </c>
      <c r="J18" s="500" t="s">
        <v>152</v>
      </c>
      <c r="K18" s="501">
        <f>SUMIFS('6.住戸情報入力'!R:R,'6.住戸情報入力'!Q:Q,E18,'6.住戸情報入力'!S:S,$G$4)+SUMIFS('6.住戸情報入力'!U:U,'6.住戸情報入力'!T:T,E18,'6.住戸情報入力'!V:V,$G$4)</f>
        <v>0</v>
      </c>
      <c r="L18" s="500" t="s">
        <v>192</v>
      </c>
      <c r="M18" s="502">
        <f t="shared" si="0"/>
        <v>0</v>
      </c>
      <c r="N18" s="500" t="s">
        <v>152</v>
      </c>
      <c r="O18" s="1564"/>
    </row>
    <row r="19" spans="1:19" ht="28.5">
      <c r="A19" s="480"/>
      <c r="B19" s="1615"/>
      <c r="C19" s="1580"/>
      <c r="D19" s="1580"/>
      <c r="E19" s="1585" t="s">
        <v>439</v>
      </c>
      <c r="F19" s="1586"/>
      <c r="G19" s="1586"/>
      <c r="H19" s="1586"/>
      <c r="I19" s="499">
        <v>220000</v>
      </c>
      <c r="J19" s="500" t="s">
        <v>152</v>
      </c>
      <c r="K19" s="501">
        <f>SUMIFS('6.住戸情報入力'!R:R,'6.住戸情報入力'!Q:Q,E19,'6.住戸情報入力'!S:S,$G$4)+SUMIFS('6.住戸情報入力'!U:U,'6.住戸情報入力'!T:T,E19,'6.住戸情報入力'!V:V,$G$4)</f>
        <v>0</v>
      </c>
      <c r="L19" s="500" t="s">
        <v>192</v>
      </c>
      <c r="M19" s="502">
        <f t="shared" si="0"/>
        <v>0</v>
      </c>
      <c r="N19" s="500" t="s">
        <v>152</v>
      </c>
      <c r="O19" s="1564"/>
    </row>
    <row r="20" spans="1:19" ht="28.5" customHeight="1" thickBot="1">
      <c r="A20" s="480"/>
      <c r="B20" s="1615"/>
      <c r="C20" s="1580"/>
      <c r="D20" s="1617"/>
      <c r="E20" s="1601" t="s">
        <v>441</v>
      </c>
      <c r="F20" s="1602"/>
      <c r="G20" s="1602"/>
      <c r="H20" s="1602"/>
      <c r="I20" s="503">
        <v>240000</v>
      </c>
      <c r="J20" s="504" t="s">
        <v>152</v>
      </c>
      <c r="K20" s="505">
        <f>SUMIFS('6.住戸情報入力'!R:R,'6.住戸情報入力'!Q:Q,E20,'6.住戸情報入力'!S:S,$G$4)+SUMIFS('6.住戸情報入力'!U:U,'6.住戸情報入力'!T:T,E20,'6.住戸情報入力'!V:V,$G$4)</f>
        <v>0</v>
      </c>
      <c r="L20" s="504" t="s">
        <v>192</v>
      </c>
      <c r="M20" s="506">
        <f t="shared" si="0"/>
        <v>0</v>
      </c>
      <c r="N20" s="504" t="s">
        <v>152</v>
      </c>
      <c r="O20" s="1565"/>
    </row>
    <row r="21" spans="1:19" s="469" customFormat="1" ht="30" thickTop="1" thickBot="1">
      <c r="A21" s="480"/>
      <c r="B21" s="1615"/>
      <c r="C21" s="1580"/>
      <c r="D21" s="1593" t="s">
        <v>374</v>
      </c>
      <c r="E21" s="1594"/>
      <c r="F21" s="1594"/>
      <c r="G21" s="1594"/>
      <c r="H21" s="1594"/>
      <c r="I21" s="1594"/>
      <c r="J21" s="1594"/>
      <c r="K21" s="1594"/>
      <c r="L21" s="507" t="s">
        <v>336</v>
      </c>
      <c r="M21" s="508">
        <f>SUM(M13:M20)</f>
        <v>0</v>
      </c>
      <c r="N21" s="509" t="s">
        <v>152</v>
      </c>
      <c r="O21" s="432"/>
      <c r="Q21" s="115"/>
      <c r="R21" s="115"/>
      <c r="S21" s="115"/>
    </row>
    <row r="22" spans="1:19" s="469" customFormat="1" ht="29.25" thickTop="1">
      <c r="A22" s="480"/>
      <c r="B22" s="1615"/>
      <c r="C22" s="1580"/>
      <c r="D22" s="1540" t="s">
        <v>595</v>
      </c>
      <c r="E22" s="1543" t="s">
        <v>898</v>
      </c>
      <c r="F22" s="1544"/>
      <c r="G22" s="1544"/>
      <c r="H22" s="1545"/>
      <c r="I22" s="510">
        <v>340000</v>
      </c>
      <c r="J22" s="511" t="s">
        <v>596</v>
      </c>
      <c r="K22" s="512">
        <f>COUNTIFS('6.住戸情報入力'!W:W,E22,'6.住戸情報入力'!X:X,$G$4)</f>
        <v>0</v>
      </c>
      <c r="L22" s="513" t="s">
        <v>597</v>
      </c>
      <c r="M22" s="514">
        <f>I22*K22</f>
        <v>0</v>
      </c>
      <c r="N22" s="515" t="s">
        <v>596</v>
      </c>
      <c r="O22" s="1536" t="s">
        <v>403</v>
      </c>
      <c r="Q22" s="115"/>
      <c r="R22" s="115"/>
      <c r="S22" s="115"/>
    </row>
    <row r="23" spans="1:19" s="469" customFormat="1" ht="28.5">
      <c r="A23" s="480"/>
      <c r="B23" s="1615"/>
      <c r="C23" s="1580"/>
      <c r="D23" s="1541"/>
      <c r="E23" s="1546" t="s">
        <v>899</v>
      </c>
      <c r="F23" s="1547"/>
      <c r="G23" s="1547"/>
      <c r="H23" s="1548"/>
      <c r="I23" s="516">
        <v>430000</v>
      </c>
      <c r="J23" s="517" t="s">
        <v>596</v>
      </c>
      <c r="K23" s="518">
        <f>COUNTIFS('6.住戸情報入力'!W:W,E23,'6.住戸情報入力'!X:X,$G$4)</f>
        <v>0</v>
      </c>
      <c r="L23" s="519" t="s">
        <v>597</v>
      </c>
      <c r="M23" s="520">
        <f t="shared" ref="M23:M25" si="1">I23*K23</f>
        <v>0</v>
      </c>
      <c r="N23" s="521" t="s">
        <v>596</v>
      </c>
      <c r="O23" s="1536"/>
      <c r="Q23" s="115"/>
      <c r="R23" s="115"/>
      <c r="S23" s="115"/>
    </row>
    <row r="24" spans="1:19" s="469" customFormat="1" ht="28.5">
      <c r="A24" s="480"/>
      <c r="B24" s="1615"/>
      <c r="C24" s="1580"/>
      <c r="D24" s="1541"/>
      <c r="E24" s="1546" t="s">
        <v>900</v>
      </c>
      <c r="F24" s="1547"/>
      <c r="G24" s="1547"/>
      <c r="H24" s="1548"/>
      <c r="I24" s="516">
        <v>480000</v>
      </c>
      <c r="J24" s="522" t="s">
        <v>596</v>
      </c>
      <c r="K24" s="501">
        <f>COUNTIFS('6.住戸情報入力'!W:W,E24,'6.住戸情報入力'!X:X,$G$4)</f>
        <v>0</v>
      </c>
      <c r="L24" s="519" t="s">
        <v>597</v>
      </c>
      <c r="M24" s="523">
        <f t="shared" si="1"/>
        <v>0</v>
      </c>
      <c r="N24" s="521" t="s">
        <v>596</v>
      </c>
      <c r="O24" s="1536"/>
      <c r="Q24" s="115"/>
      <c r="R24" s="115"/>
      <c r="S24" s="115"/>
    </row>
    <row r="25" spans="1:19" s="469" customFormat="1" ht="29.25" thickBot="1">
      <c r="A25" s="480"/>
      <c r="B25" s="1615"/>
      <c r="C25" s="1580"/>
      <c r="D25" s="1542"/>
      <c r="E25" s="1549" t="s">
        <v>901</v>
      </c>
      <c r="F25" s="1550"/>
      <c r="G25" s="1550"/>
      <c r="H25" s="1551"/>
      <c r="I25" s="524">
        <v>670000</v>
      </c>
      <c r="J25" s="525" t="s">
        <v>152</v>
      </c>
      <c r="K25" s="526">
        <f>COUNTIFS('6.住戸情報入力'!W:W,E25,'6.住戸情報入力'!X:X,$G$4)</f>
        <v>0</v>
      </c>
      <c r="L25" s="527" t="s">
        <v>597</v>
      </c>
      <c r="M25" s="528">
        <f t="shared" si="1"/>
        <v>0</v>
      </c>
      <c r="N25" s="504" t="s">
        <v>596</v>
      </c>
      <c r="O25" s="1537"/>
      <c r="Q25" s="115"/>
      <c r="R25" s="115"/>
      <c r="S25" s="115"/>
    </row>
    <row r="26" spans="1:19" s="469" customFormat="1" ht="30" thickTop="1" thickBot="1">
      <c r="A26" s="480"/>
      <c r="B26" s="1615"/>
      <c r="C26" s="1580"/>
      <c r="D26" s="529"/>
      <c r="E26" s="530"/>
      <c r="F26" s="530"/>
      <c r="G26" s="530"/>
      <c r="H26" s="530"/>
      <c r="I26" s="530"/>
      <c r="J26" s="530"/>
      <c r="K26" s="530" t="s">
        <v>598</v>
      </c>
      <c r="L26" s="507" t="s">
        <v>337</v>
      </c>
      <c r="M26" s="508">
        <f>SUM(M22:M25)</f>
        <v>0</v>
      </c>
      <c r="N26" s="509" t="s">
        <v>596</v>
      </c>
      <c r="O26" s="432"/>
      <c r="Q26" s="115"/>
      <c r="R26" s="115"/>
      <c r="S26" s="115"/>
    </row>
    <row r="27" spans="1:19" s="469" customFormat="1" ht="28.5" customHeight="1" thickTop="1">
      <c r="A27" s="480"/>
      <c r="B27" s="1615"/>
      <c r="C27" s="1580"/>
      <c r="D27" s="1616" t="s">
        <v>193</v>
      </c>
      <c r="E27" s="1612" t="s">
        <v>736</v>
      </c>
      <c r="F27" s="1612"/>
      <c r="G27" s="1612"/>
      <c r="H27" s="1612"/>
      <c r="I27" s="531">
        <v>100000</v>
      </c>
      <c r="J27" s="491" t="s">
        <v>152</v>
      </c>
      <c r="K27" s="532">
        <f>COUNTIFS('6.住戸情報入力'!Y:Y,E27,'6.住戸情報入力'!Z:Z,$G$4)</f>
        <v>0</v>
      </c>
      <c r="L27" s="491" t="s">
        <v>192</v>
      </c>
      <c r="M27" s="490">
        <f>I27*K27</f>
        <v>0</v>
      </c>
      <c r="N27" s="491" t="s">
        <v>152</v>
      </c>
      <c r="O27" s="1564" t="s">
        <v>745</v>
      </c>
      <c r="Q27" s="115"/>
      <c r="R27" s="115"/>
      <c r="S27" s="115"/>
    </row>
    <row r="28" spans="1:19" s="469" customFormat="1" ht="28.5" customHeight="1">
      <c r="A28" s="480"/>
      <c r="B28" s="1615"/>
      <c r="C28" s="1580"/>
      <c r="D28" s="1580"/>
      <c r="E28" s="533" t="s">
        <v>737</v>
      </c>
      <c r="F28" s="533"/>
      <c r="G28" s="534"/>
      <c r="H28" s="534"/>
      <c r="I28" s="535">
        <v>380000</v>
      </c>
      <c r="J28" s="536" t="s">
        <v>596</v>
      </c>
      <c r="K28" s="482">
        <f>COUNTIFS('6.住戸情報入力'!Y:Y,"温水床暖房（専用熱源機）",'6.住戸情報入力'!Z:Z,$G$4)</f>
        <v>0</v>
      </c>
      <c r="L28" s="536" t="s">
        <v>597</v>
      </c>
      <c r="M28" s="537">
        <f>I28*K28</f>
        <v>0</v>
      </c>
      <c r="N28" s="536" t="s">
        <v>596</v>
      </c>
      <c r="O28" s="1564"/>
      <c r="Q28" s="115"/>
      <c r="R28" s="115"/>
      <c r="S28" s="115"/>
    </row>
    <row r="29" spans="1:19" s="469" customFormat="1" ht="28.5">
      <c r="A29" s="480"/>
      <c r="B29" s="1615"/>
      <c r="C29" s="1580"/>
      <c r="D29" s="1580"/>
      <c r="E29" s="1566" t="s">
        <v>738</v>
      </c>
      <c r="F29" s="1567"/>
      <c r="G29" s="1575" t="s">
        <v>442</v>
      </c>
      <c r="H29" s="1575"/>
      <c r="I29" s="538">
        <v>530000</v>
      </c>
      <c r="J29" s="539" t="s">
        <v>152</v>
      </c>
      <c r="K29" s="540">
        <f>COUNTIFS('6.住戸情報入力'!Y:Y,"エアコン付温水床暖房 5.6ｋＷ以上",'6.住戸情報入力'!Z:Z,$G$4)</f>
        <v>0</v>
      </c>
      <c r="L29" s="539" t="s">
        <v>192</v>
      </c>
      <c r="M29" s="541">
        <f>I29*K29</f>
        <v>0</v>
      </c>
      <c r="N29" s="539" t="s">
        <v>152</v>
      </c>
      <c r="O29" s="1564"/>
      <c r="Q29" s="115"/>
      <c r="R29" s="115"/>
      <c r="S29" s="115"/>
    </row>
    <row r="30" spans="1:19" s="469" customFormat="1" ht="29.25" thickBot="1">
      <c r="A30" s="480"/>
      <c r="B30" s="1615"/>
      <c r="C30" s="1580"/>
      <c r="D30" s="1617"/>
      <c r="E30" s="1568"/>
      <c r="F30" s="1569"/>
      <c r="G30" s="1613" t="s">
        <v>443</v>
      </c>
      <c r="H30" s="1613"/>
      <c r="I30" s="542">
        <v>460000</v>
      </c>
      <c r="J30" s="521" t="s">
        <v>152</v>
      </c>
      <c r="K30" s="518">
        <f>COUNTIFS('6.住戸情報入力'!Y:Y,"エアコン付温水床暖房 5.6ｋＷ未満",'6.住戸情報入力'!Z:Z,$G$4)</f>
        <v>0</v>
      </c>
      <c r="L30" s="504" t="s">
        <v>192</v>
      </c>
      <c r="M30" s="506">
        <f>I30*K30</f>
        <v>0</v>
      </c>
      <c r="N30" s="504" t="s">
        <v>152</v>
      </c>
      <c r="O30" s="1565"/>
      <c r="Q30" s="115"/>
      <c r="R30" s="115"/>
      <c r="S30" s="115"/>
    </row>
    <row r="31" spans="1:19" s="469" customFormat="1" ht="30" thickTop="1" thickBot="1">
      <c r="A31" s="480"/>
      <c r="B31" s="1615"/>
      <c r="C31" s="1580"/>
      <c r="D31" s="1593" t="s">
        <v>374</v>
      </c>
      <c r="E31" s="1594"/>
      <c r="F31" s="1594"/>
      <c r="G31" s="1594"/>
      <c r="H31" s="1594"/>
      <c r="I31" s="1594"/>
      <c r="J31" s="1594"/>
      <c r="K31" s="1594"/>
      <c r="L31" s="507" t="s">
        <v>338</v>
      </c>
      <c r="M31" s="508">
        <f>SUM(M27:M30)</f>
        <v>0</v>
      </c>
      <c r="N31" s="509" t="s">
        <v>152</v>
      </c>
      <c r="O31" s="434"/>
      <c r="Q31" s="115"/>
      <c r="R31" s="115"/>
      <c r="S31" s="115"/>
    </row>
    <row r="32" spans="1:19" s="469" customFormat="1" ht="30" thickTop="1" thickBot="1">
      <c r="A32" s="480"/>
      <c r="B32" s="1615"/>
      <c r="C32" s="1580"/>
      <c r="D32" s="1651" t="s">
        <v>904</v>
      </c>
      <c r="E32" s="1652"/>
      <c r="F32" s="1652"/>
      <c r="G32" s="1652"/>
      <c r="H32" s="1653"/>
      <c r="I32" s="1632"/>
      <c r="J32" s="1633"/>
      <c r="K32" s="543" t="s">
        <v>598</v>
      </c>
      <c r="L32" s="507" t="s">
        <v>339</v>
      </c>
      <c r="M32" s="544">
        <f>65000*SUMIFS('6.住戸情報入力'!AO:AO,'6.住戸情報入力'!AN:AN,"2.6ｋＷ未満",'6.住戸情報入力'!AP:AP,$G$4)+80000*SUMIFS('6.住戸情報入力'!AO:AO,'6.住戸情報入力'!AN:AN,"2.6ｋＷ以上",'6.住戸情報入力'!AP:AP,$G$4)</f>
        <v>0</v>
      </c>
      <c r="N32" s="545" t="s">
        <v>596</v>
      </c>
      <c r="O32" s="433" t="s">
        <v>745</v>
      </c>
      <c r="Q32" s="115"/>
      <c r="R32" s="115"/>
      <c r="S32" s="115"/>
    </row>
    <row r="33" spans="1:19" s="469" customFormat="1" ht="30" thickTop="1" thickBot="1">
      <c r="A33" s="480"/>
      <c r="B33" s="1615"/>
      <c r="C33" s="1580"/>
      <c r="D33" s="1651" t="s">
        <v>905</v>
      </c>
      <c r="E33" s="1652"/>
      <c r="F33" s="1652"/>
      <c r="G33" s="1652"/>
      <c r="H33" s="1653"/>
      <c r="I33" s="1635"/>
      <c r="J33" s="1636"/>
      <c r="K33" s="530" t="s">
        <v>598</v>
      </c>
      <c r="L33" s="507" t="s">
        <v>340</v>
      </c>
      <c r="M33" s="546">
        <f>SUMIFS('6.住戸情報入力'!AR:AR,'6.住戸情報入力'!AS:AS,$G$4)</f>
        <v>0</v>
      </c>
      <c r="N33" s="509" t="s">
        <v>596</v>
      </c>
      <c r="O33" s="431" t="s">
        <v>745</v>
      </c>
      <c r="Q33" s="115"/>
      <c r="R33" s="115"/>
      <c r="S33" s="115"/>
    </row>
    <row r="34" spans="1:19" s="469" customFormat="1" ht="29.25" thickTop="1">
      <c r="A34" s="480"/>
      <c r="B34" s="1615"/>
      <c r="C34" s="1580"/>
      <c r="D34" s="1579" t="s">
        <v>194</v>
      </c>
      <c r="E34" s="1582" t="s">
        <v>902</v>
      </c>
      <c r="F34" s="1583"/>
      <c r="G34" s="1583"/>
      <c r="H34" s="1583"/>
      <c r="I34" s="495">
        <v>300000</v>
      </c>
      <c r="J34" s="496" t="s">
        <v>152</v>
      </c>
      <c r="K34" s="526">
        <f>COUNTIFS('6.住戸情報入力'!AC:AC,E34,'6.住戸情報入力'!AE:AE,$G$4)</f>
        <v>0</v>
      </c>
      <c r="L34" s="547" t="s">
        <v>192</v>
      </c>
      <c r="M34" s="548">
        <f t="shared" ref="M34:M40" si="2">I34*K34</f>
        <v>0</v>
      </c>
      <c r="N34" s="547" t="s">
        <v>152</v>
      </c>
      <c r="O34" s="1584" t="s">
        <v>403</v>
      </c>
      <c r="Q34" s="115"/>
      <c r="R34" s="115"/>
      <c r="S34" s="115"/>
    </row>
    <row r="35" spans="1:19" s="469" customFormat="1" ht="28.5">
      <c r="A35" s="480"/>
      <c r="B35" s="1615"/>
      <c r="C35" s="1580"/>
      <c r="D35" s="1580"/>
      <c r="E35" s="1587" t="s">
        <v>747</v>
      </c>
      <c r="F35" s="1588"/>
      <c r="G35" s="1588"/>
      <c r="H35" s="435" t="s">
        <v>879</v>
      </c>
      <c r="I35" s="499">
        <v>140000</v>
      </c>
      <c r="J35" s="500" t="s">
        <v>152</v>
      </c>
      <c r="K35" s="501">
        <f>COUNTIFS('6.住戸情報入力'!AC:AC,"ガス潜熱回収型給湯機（エコジョーズ等）20号以下",'6.住戸情報入力'!AE:AE,$G$4)</f>
        <v>0</v>
      </c>
      <c r="L35" s="500" t="s">
        <v>192</v>
      </c>
      <c r="M35" s="502">
        <f t="shared" si="2"/>
        <v>0</v>
      </c>
      <c r="N35" s="500" t="s">
        <v>152</v>
      </c>
      <c r="O35" s="1584"/>
      <c r="Q35" s="115"/>
      <c r="R35" s="115"/>
      <c r="S35" s="115"/>
    </row>
    <row r="36" spans="1:19" s="469" customFormat="1" ht="28.5">
      <c r="A36" s="480"/>
      <c r="B36" s="1615"/>
      <c r="C36" s="1580"/>
      <c r="D36" s="1580"/>
      <c r="E36" s="1589"/>
      <c r="F36" s="1590"/>
      <c r="G36" s="1590"/>
      <c r="H36" s="681" t="s">
        <v>749</v>
      </c>
      <c r="I36" s="499">
        <v>160000</v>
      </c>
      <c r="J36" s="500" t="s">
        <v>596</v>
      </c>
      <c r="K36" s="501">
        <f>COUNTIFS('6.住戸情報入力'!AC:AC,"ガス潜熱回収型給湯機（エコジョーズ等）24号",'6.住戸情報入力'!AE:AE,$G$4)</f>
        <v>0</v>
      </c>
      <c r="L36" s="500" t="s">
        <v>597</v>
      </c>
      <c r="M36" s="502">
        <f t="shared" si="2"/>
        <v>0</v>
      </c>
      <c r="N36" s="500" t="s">
        <v>596</v>
      </c>
      <c r="O36" s="1584"/>
      <c r="Q36" s="115"/>
      <c r="R36" s="115"/>
      <c r="S36" s="115"/>
    </row>
    <row r="37" spans="1:19" s="469" customFormat="1" ht="28.5">
      <c r="A37" s="480"/>
      <c r="B37" s="1615"/>
      <c r="C37" s="1580"/>
      <c r="D37" s="1580"/>
      <c r="E37" s="1585" t="s">
        <v>750</v>
      </c>
      <c r="F37" s="1586"/>
      <c r="G37" s="1586"/>
      <c r="H37" s="1586"/>
      <c r="I37" s="499">
        <v>400000</v>
      </c>
      <c r="J37" s="500" t="s">
        <v>152</v>
      </c>
      <c r="K37" s="501">
        <f>COUNTIFS('6.住戸情報入力'!AC:AC,E37,'6.住戸情報入力'!AE:AE,$G$4)</f>
        <v>0</v>
      </c>
      <c r="L37" s="500" t="s">
        <v>192</v>
      </c>
      <c r="M37" s="502">
        <f t="shared" si="2"/>
        <v>0</v>
      </c>
      <c r="N37" s="500" t="s">
        <v>152</v>
      </c>
      <c r="O37" s="1584"/>
      <c r="Q37" s="115"/>
      <c r="R37" s="115"/>
      <c r="S37" s="115"/>
    </row>
    <row r="38" spans="1:19" s="469" customFormat="1" ht="28.5">
      <c r="A38" s="480"/>
      <c r="B38" s="1615"/>
      <c r="C38" s="1580"/>
      <c r="D38" s="1580"/>
      <c r="E38" s="1585" t="s">
        <v>740</v>
      </c>
      <c r="F38" s="1586"/>
      <c r="G38" s="1586"/>
      <c r="H38" s="1586"/>
      <c r="I38" s="499">
        <v>1000000</v>
      </c>
      <c r="J38" s="500" t="s">
        <v>152</v>
      </c>
      <c r="K38" s="501">
        <f>COUNTIFS('6.住戸情報入力'!AC:AC,E38,'6.住戸情報入力'!AE:AE,$G$4)</f>
        <v>0</v>
      </c>
      <c r="L38" s="500" t="s">
        <v>192</v>
      </c>
      <c r="M38" s="502">
        <f t="shared" si="2"/>
        <v>0</v>
      </c>
      <c r="N38" s="500" t="s">
        <v>152</v>
      </c>
      <c r="O38" s="1584"/>
      <c r="Q38" s="115"/>
      <c r="R38" s="115"/>
      <c r="S38" s="115"/>
    </row>
    <row r="39" spans="1:19" s="469" customFormat="1" ht="28.5">
      <c r="A39" s="480"/>
      <c r="B39" s="1615"/>
      <c r="C39" s="1580"/>
      <c r="D39" s="1580"/>
      <c r="E39" s="1585" t="s">
        <v>751</v>
      </c>
      <c r="F39" s="1586"/>
      <c r="G39" s="1586"/>
      <c r="H39" s="1586"/>
      <c r="I39" s="499">
        <v>1230000</v>
      </c>
      <c r="J39" s="500" t="s">
        <v>152</v>
      </c>
      <c r="K39" s="501">
        <f>COUNTIFS('6.住戸情報入力'!AC:AC,E39,'6.住戸情報入力'!AE:AE,$G$4)</f>
        <v>0</v>
      </c>
      <c r="L39" s="500" t="s">
        <v>192</v>
      </c>
      <c r="M39" s="502">
        <f t="shared" si="2"/>
        <v>0</v>
      </c>
      <c r="N39" s="500" t="s">
        <v>152</v>
      </c>
      <c r="O39" s="1584"/>
      <c r="Q39" s="115"/>
      <c r="R39" s="115"/>
      <c r="S39" s="115"/>
    </row>
    <row r="40" spans="1:19" s="469" customFormat="1" ht="28.5">
      <c r="A40" s="480"/>
      <c r="B40" s="1615"/>
      <c r="C40" s="1580"/>
      <c r="D40" s="1580"/>
      <c r="E40" s="1576" t="s">
        <v>752</v>
      </c>
      <c r="F40" s="1577"/>
      <c r="G40" s="1577"/>
      <c r="H40" s="1577"/>
      <c r="I40" s="549">
        <v>990000</v>
      </c>
      <c r="J40" s="550" t="s">
        <v>152</v>
      </c>
      <c r="K40" s="551">
        <f>COUNTIFS('6.住戸情報入力'!AC:AC,E40,'6.住戸情報入力'!AE:AE,$G$4)</f>
        <v>0</v>
      </c>
      <c r="L40" s="550" t="s">
        <v>192</v>
      </c>
      <c r="M40" s="552">
        <f t="shared" si="2"/>
        <v>0</v>
      </c>
      <c r="N40" s="550" t="s">
        <v>152</v>
      </c>
      <c r="O40" s="1584"/>
      <c r="Q40" s="115"/>
      <c r="R40" s="115"/>
      <c r="S40" s="115"/>
    </row>
    <row r="41" spans="1:19" s="469" customFormat="1" ht="31.5" thickBot="1">
      <c r="A41" s="476"/>
      <c r="B41" s="1615"/>
      <c r="C41" s="1580"/>
      <c r="D41" s="1581"/>
      <c r="E41" s="1595" t="s">
        <v>903</v>
      </c>
      <c r="F41" s="1596"/>
      <c r="G41" s="1596"/>
      <c r="H41" s="1597"/>
      <c r="I41" s="1598"/>
      <c r="J41" s="1599"/>
      <c r="K41" s="1598"/>
      <c r="L41" s="1599"/>
      <c r="M41" s="537">
        <f>250000*COUNTIFS('6.住戸情報入力'!AD:AD,"寒冷地仕様",'6.住戸情報入力'!AE:AE,$G$4)+100000*COUNTIFS('6.住戸情報入力'!AD:AD,"中小都市ガス事業者によるガス供給",'6.住戸情報入力'!AE:AE,$G$4)+120000*COUNTIFS('6.住戸情報入力'!AD:AD,"LPガス仕様",'6.住戸情報入力'!AE:AE,$G$4)+60000*COUNTIFS('6.住戸情報入力'!AD:AD,"国産天然ガスに対応する機種",'6.住戸情報入力'!AE:AE,$G$4)</f>
        <v>0</v>
      </c>
      <c r="N41" s="536" t="s">
        <v>152</v>
      </c>
      <c r="O41" s="1584"/>
      <c r="Q41" s="115"/>
      <c r="R41" s="115"/>
      <c r="S41" s="115"/>
    </row>
    <row r="42" spans="1:19" s="469" customFormat="1" ht="30" thickTop="1" thickBot="1">
      <c r="A42" s="480"/>
      <c r="B42" s="1615"/>
      <c r="C42" s="1620"/>
      <c r="D42" s="1593" t="s">
        <v>374</v>
      </c>
      <c r="E42" s="1594"/>
      <c r="F42" s="1594"/>
      <c r="G42" s="1594"/>
      <c r="H42" s="1594"/>
      <c r="I42" s="1594"/>
      <c r="J42" s="1594"/>
      <c r="K42" s="1594"/>
      <c r="L42" s="507" t="s">
        <v>373</v>
      </c>
      <c r="M42" s="546">
        <f>SUM(M34:M41)</f>
        <v>0</v>
      </c>
      <c r="N42" s="509" t="s">
        <v>152</v>
      </c>
      <c r="O42" s="436"/>
      <c r="Q42" s="115"/>
      <c r="R42" s="115"/>
      <c r="S42" s="115"/>
    </row>
    <row r="43" spans="1:19" s="469" customFormat="1" ht="29.25" thickTop="1">
      <c r="A43" s="480"/>
      <c r="B43" s="1615"/>
      <c r="C43" s="1580"/>
      <c r="D43" s="1634" t="s">
        <v>753</v>
      </c>
      <c r="E43" s="1612"/>
      <c r="F43" s="1612"/>
      <c r="G43" s="1612"/>
      <c r="H43" s="553"/>
      <c r="I43" s="1591"/>
      <c r="J43" s="1592"/>
      <c r="K43" s="1591"/>
      <c r="L43" s="1592"/>
      <c r="M43" s="554">
        <f>80000*COUNTIFS('6.住戸情報入力'!AA:AA,"ダクト式第三種換気",'6.住戸情報入力'!AB:AB,$G$4)+120000*COUNTIFS('6.住戸情報入力'!AA:AA,"ダクト式第一種換気",'6.住戸情報入力'!AB:AB,$G$4)+160000*COUNTIFS('6.住戸情報入力'!AA:AA,"ダクト式第一種換気（熱交換有り）",'6.住戸情報入力'!AB:AB,$G$4)</f>
        <v>0</v>
      </c>
      <c r="N43" s="491" t="s">
        <v>152</v>
      </c>
      <c r="O43" s="1570" t="s">
        <v>403</v>
      </c>
      <c r="Q43" s="115"/>
      <c r="R43" s="115"/>
      <c r="S43" s="115"/>
    </row>
    <row r="44" spans="1:19" s="469" customFormat="1" ht="28.5">
      <c r="A44" s="480"/>
      <c r="B44" s="1615"/>
      <c r="C44" s="1580"/>
      <c r="D44" s="1572" t="s">
        <v>302</v>
      </c>
      <c r="E44" s="1573"/>
      <c r="F44" s="1573"/>
      <c r="G44" s="1573"/>
      <c r="H44" s="481"/>
      <c r="I44" s="1591"/>
      <c r="J44" s="1592"/>
      <c r="K44" s="1591"/>
      <c r="L44" s="1592"/>
      <c r="M44" s="555">
        <f>6000*SUMIFS('6.住戸情報入力'!AF:AF,'6.住戸情報入力'!AG:AG,$G$4)+8000*SUMIFS('6.住戸情報入力'!AH:AH,'6.住戸情報入力'!AI:AI,$G$4)+14000*SUMIFS('6.住戸情報入力'!AJ:AJ,'6.住戸情報入力'!AK:AK,$G$4)</f>
        <v>0</v>
      </c>
      <c r="N44" s="483" t="s">
        <v>152</v>
      </c>
      <c r="O44" s="1570"/>
      <c r="Q44" s="115"/>
      <c r="R44" s="115"/>
      <c r="S44" s="115"/>
    </row>
    <row r="45" spans="1:19" s="469" customFormat="1" ht="28.5">
      <c r="A45" s="480"/>
      <c r="B45" s="1615"/>
      <c r="C45" s="1580"/>
      <c r="D45" s="1574" t="s">
        <v>195</v>
      </c>
      <c r="E45" s="1575"/>
      <c r="F45" s="1575"/>
      <c r="G45" s="1575"/>
      <c r="H45" s="556"/>
      <c r="I45" s="538">
        <v>100000</v>
      </c>
      <c r="J45" s="539" t="s">
        <v>152</v>
      </c>
      <c r="K45" s="557">
        <f>COUNTIFS('6.住戸情報入力'!AL:AL,"有り",'6.住戸情報入力'!AM:AM,$G$4)</f>
        <v>0</v>
      </c>
      <c r="L45" s="539" t="s">
        <v>192</v>
      </c>
      <c r="M45" s="541">
        <f>I45*K45</f>
        <v>0</v>
      </c>
      <c r="N45" s="539" t="s">
        <v>152</v>
      </c>
      <c r="O45" s="1570"/>
      <c r="Q45" s="115"/>
      <c r="R45" s="115"/>
      <c r="S45" s="115"/>
    </row>
    <row r="46" spans="1:19" s="469" customFormat="1" ht="28.5">
      <c r="A46" s="480"/>
      <c r="B46" s="1615"/>
      <c r="C46" s="1580"/>
      <c r="D46" s="1576" t="s">
        <v>303</v>
      </c>
      <c r="E46" s="1577"/>
      <c r="F46" s="1577"/>
      <c r="G46" s="1577"/>
      <c r="H46" s="1578"/>
      <c r="I46" s="531">
        <v>115000</v>
      </c>
      <c r="J46" s="491" t="s">
        <v>152</v>
      </c>
      <c r="K46" s="532">
        <f>COUNTIFS('6.住戸情報入力'!AL:AL,"有り（*",'6.住戸情報入力'!AM:AM,$G$4)</f>
        <v>0</v>
      </c>
      <c r="L46" s="491" t="s">
        <v>192</v>
      </c>
      <c r="M46" s="490">
        <f>I46*K46</f>
        <v>0</v>
      </c>
      <c r="N46" s="491" t="s">
        <v>152</v>
      </c>
      <c r="O46" s="1571"/>
      <c r="Q46" s="115"/>
      <c r="R46" s="115"/>
      <c r="S46" s="115"/>
    </row>
    <row r="47" spans="1:19" s="469" customFormat="1" ht="29.25" thickBot="1">
      <c r="A47" s="480"/>
      <c r="B47" s="1615"/>
      <c r="C47" s="1617"/>
      <c r="D47" s="1552" t="s">
        <v>374</v>
      </c>
      <c r="E47" s="1553"/>
      <c r="F47" s="1553"/>
      <c r="G47" s="1553"/>
      <c r="H47" s="1553"/>
      <c r="I47" s="1553"/>
      <c r="J47" s="1553"/>
      <c r="K47" s="1553"/>
      <c r="L47" s="558" t="s">
        <v>384</v>
      </c>
      <c r="M47" s="544">
        <f>SUM(M43:M46)</f>
        <v>0</v>
      </c>
      <c r="N47" s="545" t="s">
        <v>152</v>
      </c>
      <c r="O47" s="119"/>
      <c r="Q47" s="115"/>
      <c r="R47" s="115"/>
      <c r="S47" s="115"/>
    </row>
    <row r="48" spans="1:19" s="469" customFormat="1" ht="29.25" thickTop="1">
      <c r="A48" s="480"/>
      <c r="B48" s="1615"/>
      <c r="C48" s="1554" t="s">
        <v>382</v>
      </c>
      <c r="D48" s="1555"/>
      <c r="E48" s="1555"/>
      <c r="F48" s="1555"/>
      <c r="G48" s="1555"/>
      <c r="H48" s="1555"/>
      <c r="I48" s="1555"/>
      <c r="J48" s="1555"/>
      <c r="K48" s="1555"/>
      <c r="L48" s="559" t="s">
        <v>757</v>
      </c>
      <c r="M48" s="490">
        <f>SUM(M12,M21,M26,M31,M32,M33,M42,M47)</f>
        <v>0</v>
      </c>
      <c r="N48" s="491" t="s">
        <v>152</v>
      </c>
      <c r="O48" s="123" t="s">
        <v>758</v>
      </c>
      <c r="Q48" s="115"/>
      <c r="R48" s="115"/>
      <c r="S48" s="115"/>
    </row>
    <row r="49" spans="1:19" s="469" customFormat="1" ht="29.25" thickBot="1">
      <c r="A49" s="480"/>
      <c r="B49" s="1556" t="s">
        <v>327</v>
      </c>
      <c r="C49" s="1558" t="s">
        <v>544</v>
      </c>
      <c r="D49" s="1560" t="s">
        <v>326</v>
      </c>
      <c r="E49" s="1560"/>
      <c r="F49" s="1560"/>
      <c r="G49" s="1560"/>
      <c r="H49" s="1560"/>
      <c r="I49" s="1561"/>
      <c r="J49" s="1562"/>
      <c r="K49" s="1562"/>
      <c r="L49" s="1563"/>
      <c r="M49" s="560">
        <f>'8-１～５.共用部定額単価算出シート'!AC47</f>
        <v>0</v>
      </c>
      <c r="N49" s="486" t="s">
        <v>152</v>
      </c>
      <c r="O49" s="122"/>
      <c r="Q49" s="115"/>
      <c r="R49" s="115"/>
      <c r="S49" s="115"/>
    </row>
    <row r="50" spans="1:19" s="469" customFormat="1" ht="30" thickTop="1" thickBot="1">
      <c r="A50" s="480"/>
      <c r="B50" s="1557"/>
      <c r="C50" s="1559"/>
      <c r="D50" s="1552" t="s">
        <v>374</v>
      </c>
      <c r="E50" s="1553"/>
      <c r="F50" s="1553"/>
      <c r="G50" s="1553"/>
      <c r="H50" s="1553"/>
      <c r="I50" s="1553"/>
      <c r="J50" s="1553"/>
      <c r="K50" s="1553"/>
      <c r="L50" s="561" t="s">
        <v>759</v>
      </c>
      <c r="M50" s="544">
        <f>SUM(M49:M49)</f>
        <v>0</v>
      </c>
      <c r="N50" s="545" t="s">
        <v>152</v>
      </c>
      <c r="O50" s="119"/>
      <c r="Q50" s="115"/>
      <c r="R50" s="115"/>
      <c r="S50" s="115"/>
    </row>
    <row r="51" spans="1:19" s="469" customFormat="1" ht="29.25" customHeight="1" thickTop="1">
      <c r="A51" s="562"/>
      <c r="B51" s="1538" t="s">
        <v>446</v>
      </c>
      <c r="C51" s="1539"/>
      <c r="D51" s="1539"/>
      <c r="E51" s="1539"/>
      <c r="F51" s="1539"/>
      <c r="G51" s="1539"/>
      <c r="H51" s="1539"/>
      <c r="I51" s="1539"/>
      <c r="J51" s="1539"/>
      <c r="K51" s="1539"/>
      <c r="L51" s="563" t="s">
        <v>760</v>
      </c>
      <c r="M51" s="564">
        <f>M48+M50</f>
        <v>0</v>
      </c>
      <c r="N51" s="565" t="s">
        <v>152</v>
      </c>
      <c r="O51" s="124" t="s">
        <v>761</v>
      </c>
      <c r="Q51" s="115"/>
      <c r="R51" s="115"/>
      <c r="S51" s="115"/>
    </row>
    <row r="52" spans="1:19" ht="28.5">
      <c r="A52" s="480"/>
    </row>
  </sheetData>
  <sheetProtection sheet="1" selectLockedCells="1"/>
  <mergeCells count="78">
    <mergeCell ref="B51:K51"/>
    <mergeCell ref="D47:K47"/>
    <mergeCell ref="C48:K48"/>
    <mergeCell ref="B49:B50"/>
    <mergeCell ref="C49:C50"/>
    <mergeCell ref="D49:H49"/>
    <mergeCell ref="I49:L49"/>
    <mergeCell ref="D50:K50"/>
    <mergeCell ref="B13:B48"/>
    <mergeCell ref="D13:D20"/>
    <mergeCell ref="E13:H13"/>
    <mergeCell ref="D42:K42"/>
    <mergeCell ref="D43:G43"/>
    <mergeCell ref="I43:J43"/>
    <mergeCell ref="K43:L43"/>
    <mergeCell ref="D32:H32"/>
    <mergeCell ref="O43:O46"/>
    <mergeCell ref="D44:G44"/>
    <mergeCell ref="I44:J44"/>
    <mergeCell ref="K44:L44"/>
    <mergeCell ref="D45:G45"/>
    <mergeCell ref="D46:H46"/>
    <mergeCell ref="D33:H33"/>
    <mergeCell ref="I33:J33"/>
    <mergeCell ref="O34:O41"/>
    <mergeCell ref="E35:G36"/>
    <mergeCell ref="E37:H37"/>
    <mergeCell ref="E38:H38"/>
    <mergeCell ref="E39:H39"/>
    <mergeCell ref="E40:H40"/>
    <mergeCell ref="E41:H41"/>
    <mergeCell ref="I41:J41"/>
    <mergeCell ref="K41:L41"/>
    <mergeCell ref="O22:O25"/>
    <mergeCell ref="E23:H23"/>
    <mergeCell ref="E24:H24"/>
    <mergeCell ref="E25:H25"/>
    <mergeCell ref="D27:D30"/>
    <mergeCell ref="E27:H27"/>
    <mergeCell ref="O27:O30"/>
    <mergeCell ref="E29:F30"/>
    <mergeCell ref="G29:H29"/>
    <mergeCell ref="G30:H30"/>
    <mergeCell ref="O13:O20"/>
    <mergeCell ref="E14:H14"/>
    <mergeCell ref="E15:H15"/>
    <mergeCell ref="E16:H16"/>
    <mergeCell ref="E17:H17"/>
    <mergeCell ref="E18:H18"/>
    <mergeCell ref="E19:H19"/>
    <mergeCell ref="D11:K11"/>
    <mergeCell ref="C12:C47"/>
    <mergeCell ref="D12:G12"/>
    <mergeCell ref="I12:J12"/>
    <mergeCell ref="K12:L12"/>
    <mergeCell ref="E20:H20"/>
    <mergeCell ref="D21:K21"/>
    <mergeCell ref="D22:D25"/>
    <mergeCell ref="E22:H22"/>
    <mergeCell ref="B8:C11"/>
    <mergeCell ref="D8:J8"/>
    <mergeCell ref="K8:L8"/>
    <mergeCell ref="D34:D41"/>
    <mergeCell ref="E34:H34"/>
    <mergeCell ref="D31:K31"/>
    <mergeCell ref="I32:J32"/>
    <mergeCell ref="K10:L10"/>
    <mergeCell ref="M10:N10"/>
    <mergeCell ref="M8:N8"/>
    <mergeCell ref="D9:I9"/>
    <mergeCell ref="B2:G2"/>
    <mergeCell ref="B4:F4"/>
    <mergeCell ref="G4:H4"/>
    <mergeCell ref="B6:F6"/>
    <mergeCell ref="G6:N6"/>
    <mergeCell ref="K9:L9"/>
    <mergeCell ref="M9:N9"/>
    <mergeCell ref="D10:I10"/>
  </mergeCells>
  <phoneticPr fontId="9"/>
  <conditionalFormatting sqref="Y45:XFD45 A49:D49 A50:B51 A8:B8 D8 D10 A4:G4 L51:XFD51 K8:XFD8 I49:XFD49 A45:W45 A52:XFD1048576 A12:XFD21 D9:J9 D11:XFD11 A5:XFD7 I4:XFD4 A46:D46 I46:XFD46 Q9:XFD10 A2:XFD3 D50:XFD50 A1 C1:XFD1 A23:C25 A22:E22 E23:E25 P23:XFD25 I22:XFD22 A9:A11 J10 I23:N25 A26:XFD31 A34:XFD34 K32:XFD33 A32:D33 A35:E35 A36:D36 A37:XFD40 A42:XFD42 A41:E41 H35:XFD36 M41:XFD41 A43:H44 M43:XFD43 A47:XFD48 N44:XFD44">
    <cfRule type="expression" dxfId="18" priority="19">
      <formula>_xlfn.ISFORMULA(A1)=TRUE</formula>
    </cfRule>
  </conditionalFormatting>
  <conditionalFormatting sqref="I32:J32">
    <cfRule type="expression" dxfId="17" priority="18">
      <formula>_xlfn.ISFORMULA(I32)=TRUE</formula>
    </cfRule>
  </conditionalFormatting>
  <conditionalFormatting sqref="I33:J33">
    <cfRule type="expression" dxfId="16" priority="17">
      <formula>_xlfn.ISFORMULA(I33)=TRUE</formula>
    </cfRule>
  </conditionalFormatting>
  <conditionalFormatting sqref="K41:L41">
    <cfRule type="expression" dxfId="15" priority="16">
      <formula>_xlfn.ISFORMULA(K41)=TRUE</formula>
    </cfRule>
  </conditionalFormatting>
  <conditionalFormatting sqref="I41:J41">
    <cfRule type="expression" dxfId="14" priority="15">
      <formula>_xlfn.ISFORMULA(I41)=TRUE</formula>
    </cfRule>
  </conditionalFormatting>
  <conditionalFormatting sqref="I43:J43">
    <cfRule type="expression" dxfId="13" priority="14">
      <formula>_xlfn.ISFORMULA(I43)=TRUE</formula>
    </cfRule>
  </conditionalFormatting>
  <conditionalFormatting sqref="K43:L43">
    <cfRule type="expression" dxfId="12" priority="13">
      <formula>_xlfn.ISFORMULA(K43)=TRUE</formula>
    </cfRule>
  </conditionalFormatting>
  <conditionalFormatting sqref="I44:J44">
    <cfRule type="expression" dxfId="11" priority="12">
      <formula>_xlfn.ISFORMULA(I44)=TRUE</formula>
    </cfRule>
  </conditionalFormatting>
  <conditionalFormatting sqref="K44:L44">
    <cfRule type="expression" dxfId="10" priority="11">
      <formula>_xlfn.ISFORMULA(K44)=TRUE</formula>
    </cfRule>
  </conditionalFormatting>
  <conditionalFormatting sqref="O9:O10">
    <cfRule type="expression" dxfId="9" priority="10">
      <formula>_xlfn.ISFORMULA(O9)=TRUE</formula>
    </cfRule>
  </conditionalFormatting>
  <conditionalFormatting sqref="K9:L9">
    <cfRule type="expression" dxfId="8" priority="9">
      <formula>_xlfn.ISFORMULA(K9)=TRUE</formula>
    </cfRule>
  </conditionalFormatting>
  <conditionalFormatting sqref="M9">
    <cfRule type="expression" dxfId="7" priority="8">
      <formula>_xlfn.ISFORMULA(M9)=TRUE</formula>
    </cfRule>
  </conditionalFormatting>
  <conditionalFormatting sqref="K10:L10">
    <cfRule type="expression" dxfId="6" priority="7">
      <formula>_xlfn.ISFORMULA(K10)=TRUE</formula>
    </cfRule>
  </conditionalFormatting>
  <conditionalFormatting sqref="M10">
    <cfRule type="expression" dxfId="5" priority="6">
      <formula>_xlfn.ISFORMULA(M10)=TRUE</formula>
    </cfRule>
  </conditionalFormatting>
  <conditionalFormatting sqref="M44">
    <cfRule type="expression" dxfId="4" priority="5">
      <formula>_xlfn.ISFORMULA(M44)=TRUE</formula>
    </cfRule>
  </conditionalFormatting>
  <printOptions horizontalCentered="1"/>
  <pageMargins left="0.59055118110236227" right="0.39370078740157483" top="0.59055118110236227" bottom="0.35433070866141736" header="0.31496062992125984" footer="0.11811023622047245"/>
  <pageSetup paperSize="9" scale="51" orientation="portrait" r:id="rId1"/>
  <headerFooter scaleWithDoc="0">
    <oddFooter>&amp;R&amp;8R4超高層ZEH-M_ver.1</oddFooter>
  </headerFooter>
  <extLst>
    <ext xmlns:x14="http://schemas.microsoft.com/office/spreadsheetml/2009/9/main" uri="{78C0D931-6437-407d-A8EE-F0AAD7539E65}">
      <x14:conditionalFormattings>
        <x14:conditionalFormatting xmlns:xm="http://schemas.microsoft.com/office/excel/2006/main">
          <x14:cfRule type="expression" priority="1" id="{A21694A7-F374-4E35-9067-D57689F3D252}">
            <xm:f>入力シート!$F$13="単年度事業"</xm:f>
            <x14:dxf>
              <fill>
                <patternFill>
                  <bgColor theme="0" tint="-0.499984740745262"/>
                </patternFill>
              </fill>
            </x14:dxf>
          </x14:cfRule>
          <x14:cfRule type="expression" priority="2" id="{589B2C7B-F6C7-480F-A55E-3D4E2E32A8C0}">
            <xm:f>入力シート!$F$13="2年度事業（1年目）"</xm:f>
            <x14:dxf>
              <fill>
                <patternFill>
                  <bgColor theme="0" tint="-0.499984740745262"/>
                </patternFill>
              </fill>
            </x14:dxf>
          </x14:cfRule>
          <x14:cfRule type="expression" priority="3" id="{CD7994AC-DF55-4F91-89D6-9D1C0A66CBFE}">
            <xm:f>入力シート!$F$13="3年度事業（1年目）"</xm:f>
            <x14:dxf>
              <fill>
                <patternFill>
                  <bgColor theme="0" tint="-0.499984740745262"/>
                </patternFill>
              </fill>
            </x14:dxf>
          </x14:cfRule>
          <x14:cfRule type="expression" priority="4" id="{AF7AC967-7870-4291-BCEB-6F99B820269B}">
            <xm:f>入力シート!$F$13="4年度事業（1年目）"</xm:f>
            <x14:dxf>
              <fill>
                <patternFill>
                  <bgColor theme="0" tint="-0.499984740745262"/>
                </patternFill>
              </fill>
            </x14:dxf>
          </x14:cfRule>
          <xm:sqref>A2:O51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3FD8-86AE-49FE-BD54-58972BEAF201}">
  <sheetPr codeName="Sheet21">
    <pageSetUpPr fitToPage="1"/>
  </sheetPr>
  <dimension ref="A1:D40"/>
  <sheetViews>
    <sheetView zoomScaleNormal="100" zoomScaleSheetLayoutView="115" workbookViewId="0">
      <selection activeCell="D3" sqref="D3"/>
    </sheetView>
  </sheetViews>
  <sheetFormatPr defaultColWidth="9" defaultRowHeight="10.5"/>
  <cols>
    <col min="1" max="1" width="8.625" style="751" customWidth="1"/>
    <col min="2" max="2" width="23.5" style="750" customWidth="1"/>
    <col min="3" max="3" width="56" style="752" customWidth="1"/>
    <col min="4" max="4" width="5.625" style="753" customWidth="1"/>
    <col min="5" max="16384" width="9" style="750"/>
  </cols>
  <sheetData>
    <row r="1" spans="1:4" ht="19.5" customHeight="1" thickTop="1">
      <c r="A1" s="929" t="s">
        <v>447</v>
      </c>
      <c r="B1" s="930"/>
      <c r="C1" s="930"/>
      <c r="D1" s="931"/>
    </row>
    <row r="2" spans="1:4" ht="13.5" customHeight="1">
      <c r="A2" s="932" t="s">
        <v>448</v>
      </c>
      <c r="B2" s="933"/>
      <c r="C2" s="933"/>
      <c r="D2" s="763" t="s">
        <v>449</v>
      </c>
    </row>
    <row r="3" spans="1:4" ht="21" customHeight="1">
      <c r="A3" s="923" t="s">
        <v>912</v>
      </c>
      <c r="B3" s="924"/>
      <c r="C3" s="924"/>
      <c r="D3" s="764" t="s">
        <v>450</v>
      </c>
    </row>
    <row r="4" spans="1:4" ht="4.5" customHeight="1">
      <c r="A4" s="765"/>
      <c r="B4" s="755"/>
      <c r="C4" s="755"/>
      <c r="D4" s="766"/>
    </row>
    <row r="5" spans="1:4" ht="13.5" customHeight="1">
      <c r="A5" s="925" t="s">
        <v>451</v>
      </c>
      <c r="B5" s="926"/>
      <c r="C5" s="748" t="s">
        <v>452</v>
      </c>
      <c r="D5" s="763" t="s">
        <v>449</v>
      </c>
    </row>
    <row r="6" spans="1:4" ht="33" customHeight="1">
      <c r="A6" s="927" t="s">
        <v>453</v>
      </c>
      <c r="B6" s="928" t="s">
        <v>775</v>
      </c>
      <c r="C6" s="756" t="s">
        <v>556</v>
      </c>
      <c r="D6" s="764" t="s">
        <v>450</v>
      </c>
    </row>
    <row r="7" spans="1:4" ht="22.5" customHeight="1">
      <c r="A7" s="918"/>
      <c r="B7" s="928"/>
      <c r="C7" s="756" t="s">
        <v>557</v>
      </c>
      <c r="D7" s="764" t="s">
        <v>450</v>
      </c>
    </row>
    <row r="8" spans="1:4" ht="33" customHeight="1">
      <c r="A8" s="918"/>
      <c r="B8" s="928"/>
      <c r="C8" s="757" t="s">
        <v>856</v>
      </c>
      <c r="D8" s="764" t="s">
        <v>450</v>
      </c>
    </row>
    <row r="9" spans="1:4" ht="33" customHeight="1">
      <c r="A9" s="918"/>
      <c r="B9" s="928"/>
      <c r="C9" s="757" t="s">
        <v>642</v>
      </c>
      <c r="D9" s="764" t="s">
        <v>450</v>
      </c>
    </row>
    <row r="10" spans="1:4" ht="22.5" customHeight="1">
      <c r="A10" s="918"/>
      <c r="B10" s="758" t="s">
        <v>810</v>
      </c>
      <c r="C10" s="756" t="s">
        <v>813</v>
      </c>
      <c r="D10" s="764" t="s">
        <v>450</v>
      </c>
    </row>
    <row r="11" spans="1:4" ht="22.5" customHeight="1">
      <c r="A11" s="918"/>
      <c r="B11" s="758" t="s">
        <v>811</v>
      </c>
      <c r="C11" s="756" t="s">
        <v>809</v>
      </c>
      <c r="D11" s="764" t="s">
        <v>450</v>
      </c>
    </row>
    <row r="12" spans="1:4" ht="22.5" customHeight="1">
      <c r="A12" s="918"/>
      <c r="B12" s="916" t="s">
        <v>812</v>
      </c>
      <c r="C12" s="756" t="s">
        <v>454</v>
      </c>
      <c r="D12" s="764" t="s">
        <v>450</v>
      </c>
    </row>
    <row r="13" spans="1:4" ht="22.5" customHeight="1">
      <c r="A13" s="918"/>
      <c r="B13" s="917"/>
      <c r="C13" s="756" t="s">
        <v>455</v>
      </c>
      <c r="D13" s="764" t="s">
        <v>450</v>
      </c>
    </row>
    <row r="14" spans="1:4" ht="22.5" customHeight="1">
      <c r="A14" s="918" t="s">
        <v>456</v>
      </c>
      <c r="B14" s="919"/>
      <c r="C14" s="756" t="s">
        <v>809</v>
      </c>
      <c r="D14" s="764" t="s">
        <v>450</v>
      </c>
    </row>
    <row r="15" spans="1:4" ht="22.5" customHeight="1">
      <c r="A15" s="914" t="s">
        <v>457</v>
      </c>
      <c r="B15" s="759" t="s">
        <v>458</v>
      </c>
      <c r="C15" s="756" t="s">
        <v>459</v>
      </c>
      <c r="D15" s="764" t="s">
        <v>450</v>
      </c>
    </row>
    <row r="16" spans="1:4" ht="22.5" customHeight="1">
      <c r="A16" s="920"/>
      <c r="B16" s="759" t="s">
        <v>460</v>
      </c>
      <c r="C16" s="756" t="s">
        <v>459</v>
      </c>
      <c r="D16" s="764" t="s">
        <v>450</v>
      </c>
    </row>
    <row r="17" spans="1:4" ht="22.5" customHeight="1">
      <c r="A17" s="920"/>
      <c r="B17" s="759" t="s">
        <v>461</v>
      </c>
      <c r="C17" s="756" t="s">
        <v>462</v>
      </c>
      <c r="D17" s="764" t="s">
        <v>450</v>
      </c>
    </row>
    <row r="18" spans="1:4" ht="22.5" customHeight="1">
      <c r="A18" s="920"/>
      <c r="B18" s="921" t="s">
        <v>463</v>
      </c>
      <c r="C18" s="756" t="s">
        <v>464</v>
      </c>
      <c r="D18" s="764" t="s">
        <v>450</v>
      </c>
    </row>
    <row r="19" spans="1:4" ht="22.5" customHeight="1">
      <c r="A19" s="920"/>
      <c r="B19" s="922"/>
      <c r="C19" s="756" t="s">
        <v>465</v>
      </c>
      <c r="D19" s="764" t="s">
        <v>450</v>
      </c>
    </row>
    <row r="20" spans="1:4" ht="37.5" customHeight="1">
      <c r="A20" s="920"/>
      <c r="B20" s="760" t="s">
        <v>466</v>
      </c>
      <c r="C20" s="756" t="s">
        <v>558</v>
      </c>
      <c r="D20" s="764" t="s">
        <v>450</v>
      </c>
    </row>
    <row r="21" spans="1:4" ht="31.5" customHeight="1">
      <c r="A21" s="920"/>
      <c r="B21" s="760" t="s">
        <v>814</v>
      </c>
      <c r="C21" s="756" t="s">
        <v>774</v>
      </c>
      <c r="D21" s="764" t="s">
        <v>450</v>
      </c>
    </row>
    <row r="22" spans="1:4" ht="31.5" customHeight="1">
      <c r="A22" s="920"/>
      <c r="B22" s="760" t="s">
        <v>908</v>
      </c>
      <c r="C22" s="756" t="s">
        <v>773</v>
      </c>
      <c r="D22" s="764" t="s">
        <v>450</v>
      </c>
    </row>
    <row r="23" spans="1:4" ht="31.5" customHeight="1">
      <c r="A23" s="920"/>
      <c r="B23" s="760" t="s">
        <v>859</v>
      </c>
      <c r="C23" s="756" t="s">
        <v>774</v>
      </c>
      <c r="D23" s="764" t="s">
        <v>450</v>
      </c>
    </row>
    <row r="24" spans="1:4" ht="22.5" customHeight="1">
      <c r="A24" s="920"/>
      <c r="B24" s="760" t="s">
        <v>909</v>
      </c>
      <c r="C24" s="756" t="s">
        <v>559</v>
      </c>
      <c r="D24" s="764" t="s">
        <v>450</v>
      </c>
    </row>
    <row r="25" spans="1:4" ht="22.5" customHeight="1">
      <c r="A25" s="920"/>
      <c r="B25" s="916" t="s">
        <v>173</v>
      </c>
      <c r="C25" s="756" t="s">
        <v>469</v>
      </c>
      <c r="D25" s="764" t="s">
        <v>450</v>
      </c>
    </row>
    <row r="26" spans="1:4" ht="22.5" customHeight="1">
      <c r="A26" s="920"/>
      <c r="B26" s="917"/>
      <c r="C26" s="756" t="s">
        <v>871</v>
      </c>
      <c r="D26" s="764" t="s">
        <v>450</v>
      </c>
    </row>
    <row r="27" spans="1:4" ht="31.5" customHeight="1">
      <c r="A27" s="920"/>
      <c r="B27" s="760" t="s">
        <v>815</v>
      </c>
      <c r="C27" s="756" t="s">
        <v>467</v>
      </c>
      <c r="D27" s="764" t="s">
        <v>450</v>
      </c>
    </row>
    <row r="28" spans="1:4" ht="45" customHeight="1">
      <c r="A28" s="920"/>
      <c r="B28" s="760" t="s">
        <v>816</v>
      </c>
      <c r="C28" s="756" t="s">
        <v>467</v>
      </c>
      <c r="D28" s="764" t="s">
        <v>450</v>
      </c>
    </row>
    <row r="29" spans="1:4" ht="22.5" customHeight="1">
      <c r="A29" s="920"/>
      <c r="B29" s="759" t="s">
        <v>764</v>
      </c>
      <c r="C29" s="756" t="s">
        <v>468</v>
      </c>
      <c r="D29" s="764" t="s">
        <v>450</v>
      </c>
    </row>
    <row r="30" spans="1:4" ht="22.5" customHeight="1">
      <c r="A30" s="920"/>
      <c r="B30" s="759" t="s">
        <v>765</v>
      </c>
      <c r="C30" s="761" t="s">
        <v>643</v>
      </c>
      <c r="D30" s="764" t="s">
        <v>450</v>
      </c>
    </row>
    <row r="31" spans="1:4" ht="22.5" customHeight="1">
      <c r="A31" s="767" t="s">
        <v>470</v>
      </c>
      <c r="B31" s="758" t="s">
        <v>471</v>
      </c>
      <c r="C31" s="756" t="s">
        <v>472</v>
      </c>
      <c r="D31" s="764" t="s">
        <v>450</v>
      </c>
    </row>
    <row r="32" spans="1:4" ht="33.75" customHeight="1">
      <c r="A32" s="914" t="s">
        <v>530</v>
      </c>
      <c r="B32" s="758" t="s">
        <v>533</v>
      </c>
      <c r="C32" s="756" t="s">
        <v>531</v>
      </c>
      <c r="D32" s="764" t="s">
        <v>450</v>
      </c>
    </row>
    <row r="33" spans="1:4" ht="27" customHeight="1">
      <c r="A33" s="915"/>
      <c r="B33" s="758" t="s">
        <v>473</v>
      </c>
      <c r="C33" s="756" t="s">
        <v>560</v>
      </c>
      <c r="D33" s="764" t="s">
        <v>450</v>
      </c>
    </row>
    <row r="34" spans="1:4" ht="27" customHeight="1">
      <c r="A34" s="914" t="s">
        <v>766</v>
      </c>
      <c r="B34" s="916" t="s">
        <v>474</v>
      </c>
      <c r="C34" s="756" t="s">
        <v>561</v>
      </c>
      <c r="D34" s="764" t="s">
        <v>450</v>
      </c>
    </row>
    <row r="35" spans="1:4" ht="27" customHeight="1">
      <c r="A35" s="915"/>
      <c r="B35" s="917"/>
      <c r="C35" s="756" t="s">
        <v>532</v>
      </c>
      <c r="D35" s="764" t="s">
        <v>450</v>
      </c>
    </row>
    <row r="36" spans="1:4" ht="38.25" customHeight="1">
      <c r="A36" s="768" t="s">
        <v>767</v>
      </c>
      <c r="B36" s="762" t="s">
        <v>475</v>
      </c>
      <c r="C36" s="756" t="s">
        <v>476</v>
      </c>
      <c r="D36" s="764" t="s">
        <v>450</v>
      </c>
    </row>
    <row r="37" spans="1:4" ht="31.5" customHeight="1" thickBot="1">
      <c r="A37" s="769" t="s">
        <v>768</v>
      </c>
      <c r="B37" s="770" t="s">
        <v>477</v>
      </c>
      <c r="C37" s="770" t="s">
        <v>478</v>
      </c>
      <c r="D37" s="771" t="s">
        <v>450</v>
      </c>
    </row>
    <row r="38" spans="1:4" ht="11.25" thickTop="1">
      <c r="B38" s="752"/>
    </row>
    <row r="39" spans="1:4" ht="11.25">
      <c r="A39" s="754"/>
      <c r="B39" s="752"/>
    </row>
    <row r="40" spans="1:4">
      <c r="B40" s="752"/>
    </row>
  </sheetData>
  <sheetProtection sheet="1" formatCells="0" selectLockedCells="1"/>
  <mergeCells count="14">
    <mergeCell ref="A1:D1"/>
    <mergeCell ref="A2:C2"/>
    <mergeCell ref="A3:C3"/>
    <mergeCell ref="A5:B5"/>
    <mergeCell ref="A6:A13"/>
    <mergeCell ref="B6:B9"/>
    <mergeCell ref="B12:B13"/>
    <mergeCell ref="A32:A33"/>
    <mergeCell ref="A34:A35"/>
    <mergeCell ref="B34:B35"/>
    <mergeCell ref="A14:B14"/>
    <mergeCell ref="A15:A30"/>
    <mergeCell ref="B18:B19"/>
    <mergeCell ref="B25:B26"/>
  </mergeCells>
  <phoneticPr fontId="9"/>
  <printOptions horizontalCentered="1"/>
  <pageMargins left="0.59055118110236227" right="0.39370078740157483" top="0.59055118110236227" bottom="0.35433070866141736" header="0.31496062992125984" footer="0.11811023622047245"/>
  <pageSetup paperSize="9" scale="93" fitToHeight="0" orientation="portrait" r:id="rId1"/>
  <headerFooter scaleWithDoc="0">
    <oddFooter>&amp;R&amp;8R4超高層ZEH-M_ver.1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618CF-A6E6-4BA2-BE23-788F4793AA4E}">
  <sheetPr codeName="Sheet17">
    <pageSetUpPr fitToPage="1"/>
  </sheetPr>
  <dimension ref="A1:O60"/>
  <sheetViews>
    <sheetView showGridLines="0" view="pageBreakPreview" zoomScale="85" zoomScaleNormal="100" zoomScaleSheetLayoutView="85" workbookViewId="0">
      <selection activeCell="B6" sqref="B6:O60"/>
    </sheetView>
  </sheetViews>
  <sheetFormatPr defaultColWidth="9" defaultRowHeight="21"/>
  <cols>
    <col min="1" max="1" width="2.625" style="114" customWidth="1"/>
    <col min="2" max="16384" width="9" style="4"/>
  </cols>
  <sheetData>
    <row r="1" spans="1:15" s="174" customFormat="1" ht="18.75">
      <c r="A1" s="333"/>
      <c r="B1" s="333"/>
    </row>
    <row r="2" spans="1:15" s="174" customFormat="1" ht="18.75">
      <c r="A2" s="333" t="s">
        <v>212</v>
      </c>
      <c r="B2" s="333"/>
    </row>
    <row r="3" spans="1:15" s="174" customFormat="1" ht="18.75">
      <c r="A3" s="333" t="s">
        <v>549</v>
      </c>
      <c r="B3" s="333"/>
    </row>
    <row r="4" spans="1:15" s="174" customFormat="1" ht="18.75">
      <c r="A4" s="333" t="s">
        <v>571</v>
      </c>
      <c r="B4" s="333"/>
    </row>
    <row r="5" spans="1:15">
      <c r="B5" s="217" t="s">
        <v>762</v>
      </c>
    </row>
    <row r="6" spans="1:15">
      <c r="B6" s="1654"/>
      <c r="C6" s="1654"/>
      <c r="D6" s="1654"/>
      <c r="E6" s="1654"/>
      <c r="F6" s="1654"/>
      <c r="G6" s="1654"/>
      <c r="H6" s="1654"/>
      <c r="I6" s="1654"/>
      <c r="J6" s="1654"/>
      <c r="K6" s="1654"/>
      <c r="L6" s="1654"/>
      <c r="M6" s="1654"/>
      <c r="N6" s="1654"/>
      <c r="O6" s="1654"/>
    </row>
    <row r="7" spans="1:15">
      <c r="B7" s="1654"/>
      <c r="C7" s="1654"/>
      <c r="D7" s="1654"/>
      <c r="E7" s="1654"/>
      <c r="F7" s="1654"/>
      <c r="G7" s="1654"/>
      <c r="H7" s="1654"/>
      <c r="I7" s="1654"/>
      <c r="J7" s="1654"/>
      <c r="K7" s="1654"/>
      <c r="L7" s="1654"/>
      <c r="M7" s="1654"/>
      <c r="N7" s="1654"/>
      <c r="O7" s="1654"/>
    </row>
    <row r="8" spans="1:15">
      <c r="B8" s="1654"/>
      <c r="C8" s="1654"/>
      <c r="D8" s="1654"/>
      <c r="E8" s="1654"/>
      <c r="F8" s="1654"/>
      <c r="G8" s="1654"/>
      <c r="H8" s="1654"/>
      <c r="I8" s="1654"/>
      <c r="J8" s="1654"/>
      <c r="K8" s="1654"/>
      <c r="L8" s="1654"/>
      <c r="M8" s="1654"/>
      <c r="N8" s="1654"/>
      <c r="O8" s="1654"/>
    </row>
    <row r="9" spans="1:15">
      <c r="B9" s="1654"/>
      <c r="C9" s="1654"/>
      <c r="D9" s="1654"/>
      <c r="E9" s="1654"/>
      <c r="F9" s="1654"/>
      <c r="G9" s="1654"/>
      <c r="H9" s="1654"/>
      <c r="I9" s="1654"/>
      <c r="J9" s="1654"/>
      <c r="K9" s="1654"/>
      <c r="L9" s="1654"/>
      <c r="M9" s="1654"/>
      <c r="N9" s="1654"/>
      <c r="O9" s="1654"/>
    </row>
    <row r="10" spans="1:15">
      <c r="B10" s="1654"/>
      <c r="C10" s="1654"/>
      <c r="D10" s="1654"/>
      <c r="E10" s="1654"/>
      <c r="F10" s="1654"/>
      <c r="G10" s="1654"/>
      <c r="H10" s="1654"/>
      <c r="I10" s="1654"/>
      <c r="J10" s="1654"/>
      <c r="K10" s="1654"/>
      <c r="L10" s="1654"/>
      <c r="M10" s="1654"/>
      <c r="N10" s="1654"/>
      <c r="O10" s="1654"/>
    </row>
    <row r="11" spans="1:15">
      <c r="B11" s="1654"/>
      <c r="C11" s="1654"/>
      <c r="D11" s="1654"/>
      <c r="E11" s="1654"/>
      <c r="F11" s="1654"/>
      <c r="G11" s="1654"/>
      <c r="H11" s="1654"/>
      <c r="I11" s="1654"/>
      <c r="J11" s="1654"/>
      <c r="K11" s="1654"/>
      <c r="L11" s="1654"/>
      <c r="M11" s="1654"/>
      <c r="N11" s="1654"/>
      <c r="O11" s="1654"/>
    </row>
    <row r="12" spans="1:15">
      <c r="B12" s="1654"/>
      <c r="C12" s="1654"/>
      <c r="D12" s="1654"/>
      <c r="E12" s="1654"/>
      <c r="F12" s="1654"/>
      <c r="G12" s="1654"/>
      <c r="H12" s="1654"/>
      <c r="I12" s="1654"/>
      <c r="J12" s="1654"/>
      <c r="K12" s="1654"/>
      <c r="L12" s="1654"/>
      <c r="M12" s="1654"/>
      <c r="N12" s="1654"/>
      <c r="O12" s="1654"/>
    </row>
    <row r="13" spans="1:15">
      <c r="B13" s="1654"/>
      <c r="C13" s="1654"/>
      <c r="D13" s="1654"/>
      <c r="E13" s="1654"/>
      <c r="F13" s="1654"/>
      <c r="G13" s="1654"/>
      <c r="H13" s="1654"/>
      <c r="I13" s="1654"/>
      <c r="J13" s="1654"/>
      <c r="K13" s="1654"/>
      <c r="L13" s="1654"/>
      <c r="M13" s="1654"/>
      <c r="N13" s="1654"/>
      <c r="O13" s="1654"/>
    </row>
    <row r="14" spans="1:15">
      <c r="B14" s="1654"/>
      <c r="C14" s="1654"/>
      <c r="D14" s="1654"/>
      <c r="E14" s="1654"/>
      <c r="F14" s="1654"/>
      <c r="G14" s="1654"/>
      <c r="H14" s="1654"/>
      <c r="I14" s="1654"/>
      <c r="J14" s="1654"/>
      <c r="K14" s="1654"/>
      <c r="L14" s="1654"/>
      <c r="M14" s="1654"/>
      <c r="N14" s="1654"/>
      <c r="O14" s="1654"/>
    </row>
    <row r="15" spans="1:15">
      <c r="B15" s="1654"/>
      <c r="C15" s="1654"/>
      <c r="D15" s="1654"/>
      <c r="E15" s="1654"/>
      <c r="F15" s="1654"/>
      <c r="G15" s="1654"/>
      <c r="H15" s="1654"/>
      <c r="I15" s="1654"/>
      <c r="J15" s="1654"/>
      <c r="K15" s="1654"/>
      <c r="L15" s="1654"/>
      <c r="M15" s="1654"/>
      <c r="N15" s="1654"/>
      <c r="O15" s="1654"/>
    </row>
    <row r="16" spans="1:15">
      <c r="B16" s="1654"/>
      <c r="C16" s="1654"/>
      <c r="D16" s="1654"/>
      <c r="E16" s="1654"/>
      <c r="F16" s="1654"/>
      <c r="G16" s="1654"/>
      <c r="H16" s="1654"/>
      <c r="I16" s="1654"/>
      <c r="J16" s="1654"/>
      <c r="K16" s="1654"/>
      <c r="L16" s="1654"/>
      <c r="M16" s="1654"/>
      <c r="N16" s="1654"/>
      <c r="O16" s="1654"/>
    </row>
    <row r="17" spans="2:15">
      <c r="B17" s="1654"/>
      <c r="C17" s="1654"/>
      <c r="D17" s="1654"/>
      <c r="E17" s="1654"/>
      <c r="F17" s="1654"/>
      <c r="G17" s="1654"/>
      <c r="H17" s="1654"/>
      <c r="I17" s="1654"/>
      <c r="J17" s="1654"/>
      <c r="K17" s="1654"/>
      <c r="L17" s="1654"/>
      <c r="M17" s="1654"/>
      <c r="N17" s="1654"/>
      <c r="O17" s="1654"/>
    </row>
    <row r="18" spans="2:15">
      <c r="B18" s="1654"/>
      <c r="C18" s="1654"/>
      <c r="D18" s="1654"/>
      <c r="E18" s="1654"/>
      <c r="F18" s="1654"/>
      <c r="G18" s="1654"/>
      <c r="H18" s="1654"/>
      <c r="I18" s="1654"/>
      <c r="J18" s="1654"/>
      <c r="K18" s="1654"/>
      <c r="L18" s="1654"/>
      <c r="M18" s="1654"/>
      <c r="N18" s="1654"/>
      <c r="O18" s="1654"/>
    </row>
    <row r="19" spans="2:15">
      <c r="B19" s="1654"/>
      <c r="C19" s="1654"/>
      <c r="D19" s="1654"/>
      <c r="E19" s="1654"/>
      <c r="F19" s="1654"/>
      <c r="G19" s="1654"/>
      <c r="H19" s="1654"/>
      <c r="I19" s="1654"/>
      <c r="J19" s="1654"/>
      <c r="K19" s="1654"/>
      <c r="L19" s="1654"/>
      <c r="M19" s="1654"/>
      <c r="N19" s="1654"/>
      <c r="O19" s="1654"/>
    </row>
    <row r="20" spans="2:15">
      <c r="B20" s="1654"/>
      <c r="C20" s="1654"/>
      <c r="D20" s="1654"/>
      <c r="E20" s="1654"/>
      <c r="F20" s="1654"/>
      <c r="G20" s="1654"/>
      <c r="H20" s="1654"/>
      <c r="I20" s="1654"/>
      <c r="J20" s="1654"/>
      <c r="K20" s="1654"/>
      <c r="L20" s="1654"/>
      <c r="M20" s="1654"/>
      <c r="N20" s="1654"/>
      <c r="O20" s="1654"/>
    </row>
    <row r="21" spans="2:15">
      <c r="B21" s="1654"/>
      <c r="C21" s="1654"/>
      <c r="D21" s="1654"/>
      <c r="E21" s="1654"/>
      <c r="F21" s="1654"/>
      <c r="G21" s="1654"/>
      <c r="H21" s="1654"/>
      <c r="I21" s="1654"/>
      <c r="J21" s="1654"/>
      <c r="K21" s="1654"/>
      <c r="L21" s="1654"/>
      <c r="M21" s="1654"/>
      <c r="N21" s="1654"/>
      <c r="O21" s="1654"/>
    </row>
    <row r="22" spans="2:15">
      <c r="B22" s="1654"/>
      <c r="C22" s="1654"/>
      <c r="D22" s="1654"/>
      <c r="E22" s="1654"/>
      <c r="F22" s="1654"/>
      <c r="G22" s="1654"/>
      <c r="H22" s="1654"/>
      <c r="I22" s="1654"/>
      <c r="J22" s="1654"/>
      <c r="K22" s="1654"/>
      <c r="L22" s="1654"/>
      <c r="M22" s="1654"/>
      <c r="N22" s="1654"/>
      <c r="O22" s="1654"/>
    </row>
    <row r="23" spans="2:15">
      <c r="B23" s="1654"/>
      <c r="C23" s="1654"/>
      <c r="D23" s="1654"/>
      <c r="E23" s="1654"/>
      <c r="F23" s="1654"/>
      <c r="G23" s="1654"/>
      <c r="H23" s="1654"/>
      <c r="I23" s="1654"/>
      <c r="J23" s="1654"/>
      <c r="K23" s="1654"/>
      <c r="L23" s="1654"/>
      <c r="M23" s="1654"/>
      <c r="N23" s="1654"/>
      <c r="O23" s="1654"/>
    </row>
    <row r="24" spans="2:15">
      <c r="B24" s="1654"/>
      <c r="C24" s="1654"/>
      <c r="D24" s="1654"/>
      <c r="E24" s="1654"/>
      <c r="F24" s="1654"/>
      <c r="G24" s="1654"/>
      <c r="H24" s="1654"/>
      <c r="I24" s="1654"/>
      <c r="J24" s="1654"/>
      <c r="K24" s="1654"/>
      <c r="L24" s="1654"/>
      <c r="M24" s="1654"/>
      <c r="N24" s="1654"/>
      <c r="O24" s="1654"/>
    </row>
    <row r="25" spans="2:15">
      <c r="B25" s="1654"/>
      <c r="C25" s="1654"/>
      <c r="D25" s="1654"/>
      <c r="E25" s="1654"/>
      <c r="F25" s="1654"/>
      <c r="G25" s="1654"/>
      <c r="H25" s="1654"/>
      <c r="I25" s="1654"/>
      <c r="J25" s="1654"/>
      <c r="K25" s="1654"/>
      <c r="L25" s="1654"/>
      <c r="M25" s="1654"/>
      <c r="N25" s="1654"/>
      <c r="O25" s="1654"/>
    </row>
    <row r="26" spans="2:15">
      <c r="B26" s="1654"/>
      <c r="C26" s="1654"/>
      <c r="D26" s="1654"/>
      <c r="E26" s="1654"/>
      <c r="F26" s="1654"/>
      <c r="G26" s="1654"/>
      <c r="H26" s="1654"/>
      <c r="I26" s="1654"/>
      <c r="J26" s="1654"/>
      <c r="K26" s="1654"/>
      <c r="L26" s="1654"/>
      <c r="M26" s="1654"/>
      <c r="N26" s="1654"/>
      <c r="O26" s="1654"/>
    </row>
    <row r="27" spans="2:15">
      <c r="B27" s="1654"/>
      <c r="C27" s="1654"/>
      <c r="D27" s="1654"/>
      <c r="E27" s="1654"/>
      <c r="F27" s="1654"/>
      <c r="G27" s="1654"/>
      <c r="H27" s="1654"/>
      <c r="I27" s="1654"/>
      <c r="J27" s="1654"/>
      <c r="K27" s="1654"/>
      <c r="L27" s="1654"/>
      <c r="M27" s="1654"/>
      <c r="N27" s="1654"/>
      <c r="O27" s="1654"/>
    </row>
    <row r="28" spans="2:15">
      <c r="B28" s="1654"/>
      <c r="C28" s="1654"/>
      <c r="D28" s="1654"/>
      <c r="E28" s="1654"/>
      <c r="F28" s="1654"/>
      <c r="G28" s="1654"/>
      <c r="H28" s="1654"/>
      <c r="I28" s="1654"/>
      <c r="J28" s="1654"/>
      <c r="K28" s="1654"/>
      <c r="L28" s="1654"/>
      <c r="M28" s="1654"/>
      <c r="N28" s="1654"/>
      <c r="O28" s="1654"/>
    </row>
    <row r="29" spans="2:15">
      <c r="B29" s="1654"/>
      <c r="C29" s="1654"/>
      <c r="D29" s="1654"/>
      <c r="E29" s="1654"/>
      <c r="F29" s="1654"/>
      <c r="G29" s="1654"/>
      <c r="H29" s="1654"/>
      <c r="I29" s="1654"/>
      <c r="J29" s="1654"/>
      <c r="K29" s="1654"/>
      <c r="L29" s="1654"/>
      <c r="M29" s="1654"/>
      <c r="N29" s="1654"/>
      <c r="O29" s="1654"/>
    </row>
    <row r="30" spans="2:15">
      <c r="B30" s="1654"/>
      <c r="C30" s="1654"/>
      <c r="D30" s="1654"/>
      <c r="E30" s="1654"/>
      <c r="F30" s="1654"/>
      <c r="G30" s="1654"/>
      <c r="H30" s="1654"/>
      <c r="I30" s="1654"/>
      <c r="J30" s="1654"/>
      <c r="K30" s="1654"/>
      <c r="L30" s="1654"/>
      <c r="M30" s="1654"/>
      <c r="N30" s="1654"/>
      <c r="O30" s="1654"/>
    </row>
    <row r="31" spans="2:15">
      <c r="B31" s="1654"/>
      <c r="C31" s="1654"/>
      <c r="D31" s="1654"/>
      <c r="E31" s="1654"/>
      <c r="F31" s="1654"/>
      <c r="G31" s="1654"/>
      <c r="H31" s="1654"/>
      <c r="I31" s="1654"/>
      <c r="J31" s="1654"/>
      <c r="K31" s="1654"/>
      <c r="L31" s="1654"/>
      <c r="M31" s="1654"/>
      <c r="N31" s="1654"/>
      <c r="O31" s="1654"/>
    </row>
    <row r="32" spans="2:15">
      <c r="B32" s="1654"/>
      <c r="C32" s="1654"/>
      <c r="D32" s="1654"/>
      <c r="E32" s="1654"/>
      <c r="F32" s="1654"/>
      <c r="G32" s="1654"/>
      <c r="H32" s="1654"/>
      <c r="I32" s="1654"/>
      <c r="J32" s="1654"/>
      <c r="K32" s="1654"/>
      <c r="L32" s="1654"/>
      <c r="M32" s="1654"/>
      <c r="N32" s="1654"/>
      <c r="O32" s="1654"/>
    </row>
    <row r="33" spans="2:15">
      <c r="B33" s="1654"/>
      <c r="C33" s="1654"/>
      <c r="D33" s="1654"/>
      <c r="E33" s="1654"/>
      <c r="F33" s="1654"/>
      <c r="G33" s="1654"/>
      <c r="H33" s="1654"/>
      <c r="I33" s="1654"/>
      <c r="J33" s="1654"/>
      <c r="K33" s="1654"/>
      <c r="L33" s="1654"/>
      <c r="M33" s="1654"/>
      <c r="N33" s="1654"/>
      <c r="O33" s="1654"/>
    </row>
    <row r="34" spans="2:15">
      <c r="B34" s="1654"/>
      <c r="C34" s="1654"/>
      <c r="D34" s="1654"/>
      <c r="E34" s="1654"/>
      <c r="F34" s="1654"/>
      <c r="G34" s="1654"/>
      <c r="H34" s="1654"/>
      <c r="I34" s="1654"/>
      <c r="J34" s="1654"/>
      <c r="K34" s="1654"/>
      <c r="L34" s="1654"/>
      <c r="M34" s="1654"/>
      <c r="N34" s="1654"/>
      <c r="O34" s="1654"/>
    </row>
    <row r="35" spans="2:15">
      <c r="B35" s="1654"/>
      <c r="C35" s="1654"/>
      <c r="D35" s="1654"/>
      <c r="E35" s="1654"/>
      <c r="F35" s="1654"/>
      <c r="G35" s="1654"/>
      <c r="H35" s="1654"/>
      <c r="I35" s="1654"/>
      <c r="J35" s="1654"/>
      <c r="K35" s="1654"/>
      <c r="L35" s="1654"/>
      <c r="M35" s="1654"/>
      <c r="N35" s="1654"/>
      <c r="O35" s="1654"/>
    </row>
    <row r="36" spans="2:15">
      <c r="B36" s="1654"/>
      <c r="C36" s="1654"/>
      <c r="D36" s="1654"/>
      <c r="E36" s="1654"/>
      <c r="F36" s="1654"/>
      <c r="G36" s="1654"/>
      <c r="H36" s="1654"/>
      <c r="I36" s="1654"/>
      <c r="J36" s="1654"/>
      <c r="K36" s="1654"/>
      <c r="L36" s="1654"/>
      <c r="M36" s="1654"/>
      <c r="N36" s="1654"/>
      <c r="O36" s="1654"/>
    </row>
    <row r="37" spans="2:15">
      <c r="B37" s="1654"/>
      <c r="C37" s="1654"/>
      <c r="D37" s="1654"/>
      <c r="E37" s="1654"/>
      <c r="F37" s="1654"/>
      <c r="G37" s="1654"/>
      <c r="H37" s="1654"/>
      <c r="I37" s="1654"/>
      <c r="J37" s="1654"/>
      <c r="K37" s="1654"/>
      <c r="L37" s="1654"/>
      <c r="M37" s="1654"/>
      <c r="N37" s="1654"/>
      <c r="O37" s="1654"/>
    </row>
    <row r="38" spans="2:15">
      <c r="B38" s="1654"/>
      <c r="C38" s="1654"/>
      <c r="D38" s="1654"/>
      <c r="E38" s="1654"/>
      <c r="F38" s="1654"/>
      <c r="G38" s="1654"/>
      <c r="H38" s="1654"/>
      <c r="I38" s="1654"/>
      <c r="J38" s="1654"/>
      <c r="K38" s="1654"/>
      <c r="L38" s="1654"/>
      <c r="M38" s="1654"/>
      <c r="N38" s="1654"/>
      <c r="O38" s="1654"/>
    </row>
    <row r="39" spans="2:15">
      <c r="B39" s="1654"/>
      <c r="C39" s="1654"/>
      <c r="D39" s="1654"/>
      <c r="E39" s="1654"/>
      <c r="F39" s="1654"/>
      <c r="G39" s="1654"/>
      <c r="H39" s="1654"/>
      <c r="I39" s="1654"/>
      <c r="J39" s="1654"/>
      <c r="K39" s="1654"/>
      <c r="L39" s="1654"/>
      <c r="M39" s="1654"/>
      <c r="N39" s="1654"/>
      <c r="O39" s="1654"/>
    </row>
    <row r="40" spans="2:15">
      <c r="B40" s="1654"/>
      <c r="C40" s="1654"/>
      <c r="D40" s="1654"/>
      <c r="E40" s="1654"/>
      <c r="F40" s="1654"/>
      <c r="G40" s="1654"/>
      <c r="H40" s="1654"/>
      <c r="I40" s="1654"/>
      <c r="J40" s="1654"/>
      <c r="K40" s="1654"/>
      <c r="L40" s="1654"/>
      <c r="M40" s="1654"/>
      <c r="N40" s="1654"/>
      <c r="O40" s="1654"/>
    </row>
    <row r="41" spans="2:15">
      <c r="B41" s="1654"/>
      <c r="C41" s="1654"/>
      <c r="D41" s="1654"/>
      <c r="E41" s="1654"/>
      <c r="F41" s="1654"/>
      <c r="G41" s="1654"/>
      <c r="H41" s="1654"/>
      <c r="I41" s="1654"/>
      <c r="J41" s="1654"/>
      <c r="K41" s="1654"/>
      <c r="L41" s="1654"/>
      <c r="M41" s="1654"/>
      <c r="N41" s="1654"/>
      <c r="O41" s="1654"/>
    </row>
    <row r="42" spans="2:15">
      <c r="B42" s="1654"/>
      <c r="C42" s="1654"/>
      <c r="D42" s="1654"/>
      <c r="E42" s="1654"/>
      <c r="F42" s="1654"/>
      <c r="G42" s="1654"/>
      <c r="H42" s="1654"/>
      <c r="I42" s="1654"/>
      <c r="J42" s="1654"/>
      <c r="K42" s="1654"/>
      <c r="L42" s="1654"/>
      <c r="M42" s="1654"/>
      <c r="N42" s="1654"/>
      <c r="O42" s="1654"/>
    </row>
    <row r="43" spans="2:15">
      <c r="B43" s="1654"/>
      <c r="C43" s="1654"/>
      <c r="D43" s="1654"/>
      <c r="E43" s="1654"/>
      <c r="F43" s="1654"/>
      <c r="G43" s="1654"/>
      <c r="H43" s="1654"/>
      <c r="I43" s="1654"/>
      <c r="J43" s="1654"/>
      <c r="K43" s="1654"/>
      <c r="L43" s="1654"/>
      <c r="M43" s="1654"/>
      <c r="N43" s="1654"/>
      <c r="O43" s="1654"/>
    </row>
    <row r="44" spans="2:15">
      <c r="B44" s="1654"/>
      <c r="C44" s="1654"/>
      <c r="D44" s="1654"/>
      <c r="E44" s="1654"/>
      <c r="F44" s="1654"/>
      <c r="G44" s="1654"/>
      <c r="H44" s="1654"/>
      <c r="I44" s="1654"/>
      <c r="J44" s="1654"/>
      <c r="K44" s="1654"/>
      <c r="L44" s="1654"/>
      <c r="M44" s="1654"/>
      <c r="N44" s="1654"/>
      <c r="O44" s="1654"/>
    </row>
    <row r="45" spans="2:15">
      <c r="B45" s="1654"/>
      <c r="C45" s="1654"/>
      <c r="D45" s="1654"/>
      <c r="E45" s="1654"/>
      <c r="F45" s="1654"/>
      <c r="G45" s="1654"/>
      <c r="H45" s="1654"/>
      <c r="I45" s="1654"/>
      <c r="J45" s="1654"/>
      <c r="K45" s="1654"/>
      <c r="L45" s="1654"/>
      <c r="M45" s="1654"/>
      <c r="N45" s="1654"/>
      <c r="O45" s="1654"/>
    </row>
    <row r="46" spans="2:15">
      <c r="B46" s="1654"/>
      <c r="C46" s="1654"/>
      <c r="D46" s="1654"/>
      <c r="E46" s="1654"/>
      <c r="F46" s="1654"/>
      <c r="G46" s="1654"/>
      <c r="H46" s="1654"/>
      <c r="I46" s="1654"/>
      <c r="J46" s="1654"/>
      <c r="K46" s="1654"/>
      <c r="L46" s="1654"/>
      <c r="M46" s="1654"/>
      <c r="N46" s="1654"/>
      <c r="O46" s="1654"/>
    </row>
    <row r="47" spans="2:15">
      <c r="B47" s="1654"/>
      <c r="C47" s="1654"/>
      <c r="D47" s="1654"/>
      <c r="E47" s="1654"/>
      <c r="F47" s="1654"/>
      <c r="G47" s="1654"/>
      <c r="H47" s="1654"/>
      <c r="I47" s="1654"/>
      <c r="J47" s="1654"/>
      <c r="K47" s="1654"/>
      <c r="L47" s="1654"/>
      <c r="M47" s="1654"/>
      <c r="N47" s="1654"/>
      <c r="O47" s="1654"/>
    </row>
    <row r="48" spans="2:15">
      <c r="B48" s="1654"/>
      <c r="C48" s="1654"/>
      <c r="D48" s="1654"/>
      <c r="E48" s="1654"/>
      <c r="F48" s="1654"/>
      <c r="G48" s="1654"/>
      <c r="H48" s="1654"/>
      <c r="I48" s="1654"/>
      <c r="J48" s="1654"/>
      <c r="K48" s="1654"/>
      <c r="L48" s="1654"/>
      <c r="M48" s="1654"/>
      <c r="N48" s="1654"/>
      <c r="O48" s="1654"/>
    </row>
    <row r="49" spans="2:15">
      <c r="B49" s="1654"/>
      <c r="C49" s="1654"/>
      <c r="D49" s="1654"/>
      <c r="E49" s="1654"/>
      <c r="F49" s="1654"/>
      <c r="G49" s="1654"/>
      <c r="H49" s="1654"/>
      <c r="I49" s="1654"/>
      <c r="J49" s="1654"/>
      <c r="K49" s="1654"/>
      <c r="L49" s="1654"/>
      <c r="M49" s="1654"/>
      <c r="N49" s="1654"/>
      <c r="O49" s="1654"/>
    </row>
    <row r="50" spans="2:15">
      <c r="B50" s="1654"/>
      <c r="C50" s="1654"/>
      <c r="D50" s="1654"/>
      <c r="E50" s="1654"/>
      <c r="F50" s="1654"/>
      <c r="G50" s="1654"/>
      <c r="H50" s="1654"/>
      <c r="I50" s="1654"/>
      <c r="J50" s="1654"/>
      <c r="K50" s="1654"/>
      <c r="L50" s="1654"/>
      <c r="M50" s="1654"/>
      <c r="N50" s="1654"/>
      <c r="O50" s="1654"/>
    </row>
    <row r="51" spans="2:15">
      <c r="B51" s="1654"/>
      <c r="C51" s="1654"/>
      <c r="D51" s="1654"/>
      <c r="E51" s="1654"/>
      <c r="F51" s="1654"/>
      <c r="G51" s="1654"/>
      <c r="H51" s="1654"/>
      <c r="I51" s="1654"/>
      <c r="J51" s="1654"/>
      <c r="K51" s="1654"/>
      <c r="L51" s="1654"/>
      <c r="M51" s="1654"/>
      <c r="N51" s="1654"/>
      <c r="O51" s="1654"/>
    </row>
    <row r="52" spans="2:15">
      <c r="B52" s="1654"/>
      <c r="C52" s="1654"/>
      <c r="D52" s="1654"/>
      <c r="E52" s="1654"/>
      <c r="F52" s="1654"/>
      <c r="G52" s="1654"/>
      <c r="H52" s="1654"/>
      <c r="I52" s="1654"/>
      <c r="J52" s="1654"/>
      <c r="K52" s="1654"/>
      <c r="L52" s="1654"/>
      <c r="M52" s="1654"/>
      <c r="N52" s="1654"/>
      <c r="O52" s="1654"/>
    </row>
    <row r="53" spans="2:15">
      <c r="B53" s="1654"/>
      <c r="C53" s="1654"/>
      <c r="D53" s="1654"/>
      <c r="E53" s="1654"/>
      <c r="F53" s="1654"/>
      <c r="G53" s="1654"/>
      <c r="H53" s="1654"/>
      <c r="I53" s="1654"/>
      <c r="J53" s="1654"/>
      <c r="K53" s="1654"/>
      <c r="L53" s="1654"/>
      <c r="M53" s="1654"/>
      <c r="N53" s="1654"/>
      <c r="O53" s="1654"/>
    </row>
    <row r="54" spans="2:15">
      <c r="B54" s="1654"/>
      <c r="C54" s="1654"/>
      <c r="D54" s="1654"/>
      <c r="E54" s="1654"/>
      <c r="F54" s="1654"/>
      <c r="G54" s="1654"/>
      <c r="H54" s="1654"/>
      <c r="I54" s="1654"/>
      <c r="J54" s="1654"/>
      <c r="K54" s="1654"/>
      <c r="L54" s="1654"/>
      <c r="M54" s="1654"/>
      <c r="N54" s="1654"/>
      <c r="O54" s="1654"/>
    </row>
    <row r="55" spans="2:15">
      <c r="B55" s="1654"/>
      <c r="C55" s="1654"/>
      <c r="D55" s="1654"/>
      <c r="E55" s="1654"/>
      <c r="F55" s="1654"/>
      <c r="G55" s="1654"/>
      <c r="H55" s="1654"/>
      <c r="I55" s="1654"/>
      <c r="J55" s="1654"/>
      <c r="K55" s="1654"/>
      <c r="L55" s="1654"/>
      <c r="M55" s="1654"/>
      <c r="N55" s="1654"/>
      <c r="O55" s="1654"/>
    </row>
    <row r="56" spans="2:15">
      <c r="B56" s="1654"/>
      <c r="C56" s="1654"/>
      <c r="D56" s="1654"/>
      <c r="E56" s="1654"/>
      <c r="F56" s="1654"/>
      <c r="G56" s="1654"/>
      <c r="H56" s="1654"/>
      <c r="I56" s="1654"/>
      <c r="J56" s="1654"/>
      <c r="K56" s="1654"/>
      <c r="L56" s="1654"/>
      <c r="M56" s="1654"/>
      <c r="N56" s="1654"/>
      <c r="O56" s="1654"/>
    </row>
    <row r="57" spans="2:15">
      <c r="B57" s="1654"/>
      <c r="C57" s="1654"/>
      <c r="D57" s="1654"/>
      <c r="E57" s="1654"/>
      <c r="F57" s="1654"/>
      <c r="G57" s="1654"/>
      <c r="H57" s="1654"/>
      <c r="I57" s="1654"/>
      <c r="J57" s="1654"/>
      <c r="K57" s="1654"/>
      <c r="L57" s="1654"/>
      <c r="M57" s="1654"/>
      <c r="N57" s="1654"/>
      <c r="O57" s="1654"/>
    </row>
    <row r="58" spans="2:15">
      <c r="B58" s="1654"/>
      <c r="C58" s="1654"/>
      <c r="D58" s="1654"/>
      <c r="E58" s="1654"/>
      <c r="F58" s="1654"/>
      <c r="G58" s="1654"/>
      <c r="H58" s="1654"/>
      <c r="I58" s="1654"/>
      <c r="J58" s="1654"/>
      <c r="K58" s="1654"/>
      <c r="L58" s="1654"/>
      <c r="M58" s="1654"/>
      <c r="N58" s="1654"/>
      <c r="O58" s="1654"/>
    </row>
    <row r="59" spans="2:15">
      <c r="B59" s="1654"/>
      <c r="C59" s="1654"/>
      <c r="D59" s="1654"/>
      <c r="E59" s="1654"/>
      <c r="F59" s="1654"/>
      <c r="G59" s="1654"/>
      <c r="H59" s="1654"/>
      <c r="I59" s="1654"/>
      <c r="J59" s="1654"/>
      <c r="K59" s="1654"/>
      <c r="L59" s="1654"/>
      <c r="M59" s="1654"/>
      <c r="N59" s="1654"/>
      <c r="O59" s="1654"/>
    </row>
    <row r="60" spans="2:15">
      <c r="B60" s="1654"/>
      <c r="C60" s="1654"/>
      <c r="D60" s="1654"/>
      <c r="E60" s="1654"/>
      <c r="F60" s="1654"/>
      <c r="G60" s="1654"/>
      <c r="H60" s="1654"/>
      <c r="I60" s="1654"/>
      <c r="J60" s="1654"/>
      <c r="K60" s="1654"/>
      <c r="L60" s="1654"/>
      <c r="M60" s="1654"/>
      <c r="N60" s="1654"/>
      <c r="O60" s="1654"/>
    </row>
  </sheetData>
  <sheetProtection sheet="1" selectLockedCells="1"/>
  <mergeCells count="1">
    <mergeCell ref="B6:O60"/>
  </mergeCells>
  <phoneticPr fontId="9"/>
  <printOptions horizontalCentered="1"/>
  <pageMargins left="0.59055118110236227" right="0.39370078740157483" top="0.59055118110236227" bottom="0.35433070866141736" header="0.31496062992125984" footer="0.11811023622047245"/>
  <pageSetup paperSize="9" scale="65" orientation="portrait" r:id="rId1"/>
  <headerFooter scaleWithDoc="0">
    <oddFooter>&amp;R&amp;8R4超高層ZEH-M_ver.1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734DA-9B5C-4DEF-8BF3-0841C44E4D75}">
  <sheetPr codeName="Sheet18">
    <pageSetUpPr fitToPage="1"/>
  </sheetPr>
  <dimension ref="A1:AI58"/>
  <sheetViews>
    <sheetView showGridLines="0" view="pageBreakPreview" zoomScale="70" zoomScaleNormal="100" zoomScaleSheetLayoutView="70" workbookViewId="0">
      <selection activeCell="A3" sqref="A3"/>
    </sheetView>
  </sheetViews>
  <sheetFormatPr defaultColWidth="9" defaultRowHeight="21"/>
  <cols>
    <col min="1" max="1" width="2.625" style="5" customWidth="1"/>
    <col min="2" max="16384" width="9" style="216"/>
  </cols>
  <sheetData>
    <row r="1" spans="1:35" s="173" customFormat="1" ht="17.25">
      <c r="A1" s="172" t="s">
        <v>860</v>
      </c>
      <c r="B1" s="172"/>
    </row>
    <row r="2" spans="1:35" s="173" customFormat="1" ht="17.25">
      <c r="A2" s="172"/>
      <c r="B2" s="172"/>
    </row>
    <row r="3" spans="1:35">
      <c r="A3" s="451"/>
      <c r="B3" s="452" t="s">
        <v>763</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row>
    <row r="4" spans="1:35">
      <c r="A4" s="451"/>
      <c r="B4" s="453"/>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t="s">
        <v>41</v>
      </c>
      <c r="AF4" s="453"/>
      <c r="AG4" s="453"/>
      <c r="AH4" s="453"/>
      <c r="AI4" s="453"/>
    </row>
    <row r="5" spans="1:35">
      <c r="A5" s="451"/>
      <c r="B5" s="453"/>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row>
    <row r="6" spans="1:35">
      <c r="A6" s="451"/>
      <c r="B6" s="453"/>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row>
    <row r="7" spans="1:35">
      <c r="A7" s="451"/>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row>
    <row r="8" spans="1:35">
      <c r="A8" s="451"/>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453"/>
      <c r="AI8" s="453"/>
    </row>
    <row r="9" spans="1:35">
      <c r="A9" s="451"/>
      <c r="B9" s="453"/>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row>
    <row r="10" spans="1:35">
      <c r="A10" s="451"/>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row>
    <row r="11" spans="1:35">
      <c r="A11" s="451"/>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row>
    <row r="12" spans="1:35">
      <c r="A12" s="451"/>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row>
    <row r="13" spans="1:35">
      <c r="A13" s="451"/>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row>
    <row r="14" spans="1:35">
      <c r="A14" s="451"/>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row>
    <row r="15" spans="1:35">
      <c r="A15" s="451"/>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row>
    <row r="16" spans="1:35">
      <c r="A16" s="451"/>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row>
    <row r="17" spans="1:35" ht="21" customHeight="1">
      <c r="A17" s="451"/>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row>
    <row r="18" spans="1:35">
      <c r="A18" s="451"/>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row>
    <row r="19" spans="1:35">
      <c r="A19" s="451"/>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row>
    <row r="20" spans="1:35">
      <c r="A20" s="451"/>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row>
    <row r="21" spans="1:35">
      <c r="A21" s="451"/>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row>
    <row r="22" spans="1:35">
      <c r="A22" s="451"/>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row>
    <row r="23" spans="1:35">
      <c r="A23" s="451"/>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row>
    <row r="24" spans="1:35" ht="21" customHeight="1">
      <c r="A24" s="451"/>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row>
    <row r="25" spans="1:35">
      <c r="A25" s="451"/>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row>
    <row r="26" spans="1:35">
      <c r="A26" s="451"/>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row>
    <row r="27" spans="1:35">
      <c r="A27" s="451"/>
      <c r="B27" s="453"/>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row>
    <row r="28" spans="1:35">
      <c r="A28" s="451"/>
      <c r="B28" s="453"/>
      <c r="C28" s="453"/>
      <c r="D28" s="453"/>
      <c r="E28" s="453"/>
      <c r="F28" s="453"/>
      <c r="G28" s="453"/>
      <c r="H28" s="453"/>
      <c r="I28" s="453"/>
      <c r="J28" s="453"/>
      <c r="K28" s="453"/>
      <c r="L28" s="453"/>
      <c r="M28" s="453"/>
      <c r="N28" s="453"/>
      <c r="O28" s="453"/>
      <c r="P28" s="453"/>
      <c r="Q28" s="453"/>
      <c r="R28" s="453"/>
      <c r="S28" s="453"/>
      <c r="T28" s="453"/>
      <c r="U28" s="453"/>
      <c r="V28" s="453"/>
      <c r="W28" s="453"/>
      <c r="X28" s="453"/>
      <c r="Y28" s="453"/>
      <c r="Z28" s="453"/>
      <c r="AA28" s="453"/>
      <c r="AB28" s="453"/>
      <c r="AC28" s="453"/>
      <c r="AD28" s="453"/>
      <c r="AE28" s="453"/>
      <c r="AF28" s="453"/>
      <c r="AG28" s="453"/>
      <c r="AH28" s="453"/>
      <c r="AI28" s="453"/>
    </row>
    <row r="29" spans="1:35">
      <c r="A29" s="451"/>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row>
    <row r="30" spans="1:35">
      <c r="A30" s="451"/>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row>
    <row r="31" spans="1:35">
      <c r="A31" s="451"/>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row>
    <row r="32" spans="1:35">
      <c r="A32" s="451"/>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row>
    <row r="33" spans="1:35">
      <c r="A33" s="451"/>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row>
    <row r="34" spans="1:35">
      <c r="A34" s="451"/>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row>
    <row r="35" spans="1:35">
      <c r="A35" s="451"/>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c r="Z35" s="453"/>
      <c r="AA35" s="453"/>
      <c r="AB35" s="453"/>
      <c r="AC35" s="453"/>
      <c r="AD35" s="453"/>
      <c r="AE35" s="453"/>
      <c r="AF35" s="453"/>
      <c r="AG35" s="453"/>
      <c r="AH35" s="453"/>
      <c r="AI35" s="453"/>
    </row>
    <row r="36" spans="1:35">
      <c r="A36" s="451"/>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row>
    <row r="37" spans="1:35">
      <c r="A37" s="451"/>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row>
    <row r="38" spans="1:35">
      <c r="A38" s="451"/>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row>
    <row r="39" spans="1:35">
      <c r="A39" s="451"/>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row>
    <row r="40" spans="1:35">
      <c r="A40" s="451"/>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row>
    <row r="41" spans="1:35">
      <c r="A41" s="451"/>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row>
    <row r="42" spans="1:35">
      <c r="A42" s="451"/>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row>
    <row r="43" spans="1:35">
      <c r="A43" s="451"/>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row>
    <row r="44" spans="1:35">
      <c r="A44" s="451"/>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row>
    <row r="45" spans="1:35">
      <c r="A45" s="451"/>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row>
    <row r="46" spans="1:35">
      <c r="A46" s="451"/>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c r="AH46" s="453"/>
      <c r="AI46" s="453"/>
    </row>
    <row r="47" spans="1:35">
      <c r="A47" s="451"/>
      <c r="B47" s="453"/>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row>
    <row r="48" spans="1:35">
      <c r="A48" s="451"/>
      <c r="B48" s="453"/>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row>
    <row r="49" spans="1:35">
      <c r="A49" s="451"/>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c r="AE49" s="453"/>
      <c r="AF49" s="453"/>
      <c r="AG49" s="453"/>
      <c r="AH49" s="453"/>
      <c r="AI49" s="453"/>
    </row>
    <row r="50" spans="1:35">
      <c r="A50" s="451"/>
      <c r="B50" s="453"/>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row>
    <row r="51" spans="1:35">
      <c r="A51" s="451"/>
      <c r="B51" s="453"/>
      <c r="C51" s="453"/>
      <c r="D51" s="453"/>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row>
    <row r="52" spans="1:35">
      <c r="A52" s="451"/>
      <c r="B52" s="453"/>
      <c r="C52" s="453"/>
      <c r="D52" s="453"/>
      <c r="E52" s="453"/>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row>
    <row r="53" spans="1:35">
      <c r="A53" s="451"/>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row>
    <row r="54" spans="1:35">
      <c r="A54" s="451"/>
      <c r="B54" s="453"/>
      <c r="C54" s="453"/>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row>
    <row r="55" spans="1:35">
      <c r="A55" s="451"/>
      <c r="B55" s="453"/>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row>
    <row r="56" spans="1:35">
      <c r="A56" s="451"/>
      <c r="B56" s="453"/>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row>
    <row r="57" spans="1:35">
      <c r="A57" s="451"/>
      <c r="B57" s="453"/>
      <c r="C57" s="453"/>
      <c r="D57" s="453"/>
      <c r="E57" s="453"/>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453"/>
      <c r="AH57" s="453"/>
      <c r="AI57" s="453"/>
    </row>
    <row r="58" spans="1:35">
      <c r="A58" s="451"/>
      <c r="B58" s="453"/>
      <c r="C58" s="453"/>
      <c r="D58" s="453"/>
      <c r="E58" s="453"/>
      <c r="F58" s="453"/>
      <c r="G58" s="453"/>
      <c r="H58" s="453"/>
      <c r="I58" s="453"/>
      <c r="J58" s="453"/>
      <c r="K58" s="453"/>
      <c r="L58" s="453"/>
      <c r="M58" s="453"/>
      <c r="N58" s="453"/>
      <c r="O58" s="453"/>
      <c r="P58" s="453"/>
      <c r="Q58" s="453"/>
      <c r="R58" s="453"/>
      <c r="S58" s="453"/>
      <c r="T58" s="453"/>
      <c r="U58" s="453"/>
      <c r="V58" s="453"/>
      <c r="W58" s="453"/>
      <c r="X58" s="453"/>
      <c r="Y58" s="453"/>
      <c r="Z58" s="453"/>
      <c r="AA58" s="453"/>
      <c r="AB58" s="453"/>
      <c r="AC58" s="453"/>
      <c r="AD58" s="453"/>
      <c r="AE58" s="453"/>
      <c r="AF58" s="453"/>
      <c r="AG58" s="453"/>
      <c r="AH58" s="453"/>
      <c r="AI58" s="453"/>
    </row>
  </sheetData>
  <sheetProtection sheet="1" selectLockedCells="1"/>
  <phoneticPr fontId="9"/>
  <printOptions horizontalCentered="1"/>
  <pageMargins left="0.59055118110236227" right="0.39370078740157483" top="0.59055118110236227" bottom="0.35433070866141736" header="0.31496062992125984" footer="0.11811023622047245"/>
  <pageSetup paperSize="9" scale="41" orientation="landscape" r:id="rId1"/>
  <headerFooter scaleWithDoc="0">
    <oddFooter>&amp;R&amp;8R4超高層ZEH-M_ver.1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F4EFC-1E8E-4583-A8EA-203010E7FC81}">
  <sheetPr codeName="Sheet3">
    <pageSetUpPr fitToPage="1"/>
  </sheetPr>
  <dimension ref="A1:R351"/>
  <sheetViews>
    <sheetView showGridLines="0" view="pageBreakPreview" zoomScale="85" zoomScaleNormal="100" zoomScaleSheetLayoutView="85" workbookViewId="0">
      <selection activeCell="B182" sqref="B182"/>
    </sheetView>
  </sheetViews>
  <sheetFormatPr defaultColWidth="9" defaultRowHeight="25.5" outlineLevelRow="1"/>
  <cols>
    <col min="1" max="1" width="5.625" style="274" customWidth="1"/>
    <col min="2" max="2" width="25.625" style="274" customWidth="1"/>
    <col min="3" max="3" width="20.625" style="274" customWidth="1"/>
    <col min="4" max="11" width="6.625" style="274" customWidth="1"/>
    <col min="12" max="12" width="20.625" style="274" customWidth="1"/>
    <col min="13" max="13" width="5.625" style="274" customWidth="1"/>
    <col min="14" max="14" width="3.625" style="272" customWidth="1"/>
    <col min="15" max="15" width="8.5" style="301" customWidth="1"/>
    <col min="16" max="18" width="8.625" style="274" customWidth="1"/>
    <col min="19" max="16384" width="9" style="274"/>
  </cols>
  <sheetData>
    <row r="1" spans="1:18" s="271" customFormat="1">
      <c r="A1" s="270"/>
      <c r="B1" s="270"/>
      <c r="N1" s="272"/>
      <c r="O1" s="272"/>
    </row>
    <row r="2" spans="1:18" s="271" customFormat="1">
      <c r="A2" s="270" t="s">
        <v>427</v>
      </c>
      <c r="B2" s="270"/>
      <c r="N2" s="272"/>
      <c r="O2" s="272"/>
    </row>
    <row r="3" spans="1:18" ht="25.5" customHeight="1">
      <c r="A3" s="273" t="s">
        <v>776</v>
      </c>
      <c r="B3" s="273"/>
      <c r="C3" s="273"/>
      <c r="D3" s="273"/>
      <c r="E3" s="273"/>
      <c r="F3" s="273"/>
      <c r="G3" s="273"/>
      <c r="H3" s="273"/>
      <c r="I3" s="273"/>
      <c r="J3" s="273"/>
      <c r="K3" s="273"/>
      <c r="L3" s="273"/>
      <c r="N3" s="275"/>
      <c r="O3" s="276"/>
      <c r="P3" s="273"/>
      <c r="Q3" s="273"/>
      <c r="R3" s="273"/>
    </row>
    <row r="4" spans="1:18" ht="25.5" customHeight="1">
      <c r="J4" s="944" t="str">
        <f>入力シート!F14</f>
        <v>(例)　202X年　X 月   X 日</v>
      </c>
      <c r="K4" s="944"/>
      <c r="L4" s="944"/>
      <c r="N4" s="277"/>
      <c r="O4" s="276"/>
      <c r="P4" s="273"/>
      <c r="Q4" s="273"/>
      <c r="R4" s="273"/>
    </row>
    <row r="5" spans="1:18" ht="25.5" customHeight="1">
      <c r="A5" s="273"/>
      <c r="B5" s="273"/>
      <c r="C5" s="273"/>
      <c r="D5" s="273"/>
      <c r="E5" s="273"/>
      <c r="F5" s="273"/>
      <c r="G5" s="273"/>
      <c r="H5" s="273"/>
      <c r="I5" s="273"/>
      <c r="J5" s="273"/>
      <c r="K5" s="273"/>
      <c r="L5" s="273"/>
      <c r="M5" s="273"/>
      <c r="N5" s="275"/>
      <c r="O5" s="276"/>
      <c r="P5" s="273"/>
      <c r="Q5" s="273"/>
      <c r="R5" s="273"/>
    </row>
    <row r="6" spans="1:18" ht="25.5" customHeight="1">
      <c r="A6" s="934" t="s">
        <v>124</v>
      </c>
      <c r="B6" s="934"/>
      <c r="C6" s="934"/>
      <c r="D6" s="273"/>
      <c r="E6" s="273"/>
      <c r="F6" s="273"/>
      <c r="G6" s="273"/>
      <c r="H6" s="273"/>
      <c r="I6" s="273"/>
      <c r="J6" s="273"/>
      <c r="K6" s="273"/>
      <c r="L6" s="273"/>
      <c r="M6" s="273"/>
      <c r="N6" s="275"/>
      <c r="O6" s="276"/>
      <c r="P6" s="273"/>
      <c r="Q6" s="273"/>
      <c r="R6" s="273"/>
    </row>
    <row r="7" spans="1:18" ht="25.5" customHeight="1">
      <c r="A7" s="934" t="s">
        <v>567</v>
      </c>
      <c r="B7" s="934"/>
      <c r="C7" s="934"/>
      <c r="D7" s="273"/>
      <c r="E7" s="273"/>
      <c r="F7" s="273"/>
      <c r="G7" s="273"/>
      <c r="H7" s="273"/>
      <c r="I7" s="273"/>
      <c r="J7" s="273"/>
      <c r="K7" s="273"/>
      <c r="L7" s="273"/>
      <c r="M7" s="273"/>
      <c r="N7" s="275"/>
      <c r="O7" s="276"/>
      <c r="P7" s="273"/>
      <c r="Q7" s="273"/>
      <c r="R7" s="273"/>
    </row>
    <row r="8" spans="1:18" ht="25.5" customHeight="1">
      <c r="C8" s="278"/>
      <c r="D8" s="278"/>
      <c r="G8" s="943" t="str">
        <f>入力シート!F33</f>
        <v>(例)　104-0000</v>
      </c>
      <c r="H8" s="943"/>
      <c r="I8" s="943"/>
      <c r="J8" s="943"/>
      <c r="K8" s="943"/>
      <c r="L8" s="943"/>
      <c r="M8" s="279"/>
      <c r="N8" s="280"/>
      <c r="O8" s="281"/>
    </row>
    <row r="9" spans="1:18" ht="39.950000000000003" customHeight="1">
      <c r="C9" s="282" t="s">
        <v>7</v>
      </c>
      <c r="D9" s="278"/>
      <c r="E9" s="274" t="s">
        <v>480</v>
      </c>
      <c r="G9" s="936" t="str">
        <f>入力シート!F34</f>
        <v>(例)　東京都中央区○○町○丁目○番○号</v>
      </c>
      <c r="H9" s="936"/>
      <c r="I9" s="936"/>
      <c r="J9" s="936"/>
      <c r="K9" s="936"/>
      <c r="L9" s="936"/>
      <c r="M9" s="283"/>
      <c r="N9" s="280"/>
      <c r="O9" s="281"/>
    </row>
    <row r="10" spans="1:18" ht="25.5" customHeight="1">
      <c r="C10" s="278"/>
      <c r="D10" s="278"/>
      <c r="E10" s="274" t="s">
        <v>481</v>
      </c>
      <c r="G10" s="936" t="str">
        <f>IF(入力シート!F28="","",入力シート!F28)</f>
        <v>(例)　〇〇〇株式会社</v>
      </c>
      <c r="H10" s="936"/>
      <c r="I10" s="936"/>
      <c r="J10" s="936"/>
      <c r="K10" s="936"/>
      <c r="L10" s="936"/>
      <c r="M10" s="283"/>
      <c r="N10" s="284"/>
      <c r="O10" s="281"/>
    </row>
    <row r="11" spans="1:18" ht="25.5" customHeight="1">
      <c r="C11" s="278"/>
      <c r="D11" s="278"/>
      <c r="E11" s="274" t="s">
        <v>145</v>
      </c>
      <c r="G11" s="940" t="str">
        <f>IF(入力シート!F29="","",入力シート!F29)</f>
        <v>(例)　代表取締役</v>
      </c>
      <c r="H11" s="940"/>
      <c r="I11" s="940"/>
      <c r="J11" s="940"/>
      <c r="K11" s="940" t="str">
        <f>IF(入力シート!F31="","",入力シート!F31)</f>
        <v>(例)　環境　太郎</v>
      </c>
      <c r="L11" s="940"/>
      <c r="M11" s="285"/>
      <c r="N11" s="277"/>
      <c r="O11" s="286"/>
    </row>
    <row r="12" spans="1:18" ht="25.5" customHeight="1">
      <c r="C12" s="278"/>
      <c r="D12" s="278"/>
      <c r="E12" s="274" t="s">
        <v>146</v>
      </c>
      <c r="G12" s="935" t="str">
        <f>IF(入力シート!F32="","",入力シート!F32)</f>
        <v/>
      </c>
      <c r="H12" s="935"/>
      <c r="I12" s="935"/>
      <c r="J12" s="935"/>
      <c r="K12" s="935"/>
      <c r="L12" s="935"/>
      <c r="M12" s="287"/>
      <c r="O12" s="281"/>
    </row>
    <row r="13" spans="1:18" ht="25.5" customHeight="1">
      <c r="C13" s="288"/>
      <c r="D13" s="288"/>
      <c r="G13" s="285"/>
      <c r="H13" s="285"/>
      <c r="I13" s="285"/>
      <c r="J13" s="285"/>
      <c r="K13" s="285"/>
      <c r="L13" s="285"/>
      <c r="M13" s="289"/>
      <c r="N13" s="277"/>
      <c r="O13" s="274"/>
    </row>
    <row r="14" spans="1:18" ht="25.5" hidden="1" customHeight="1" outlineLevel="1">
      <c r="D14" s="278"/>
      <c r="G14" s="943" t="str">
        <f>IF(入力シート!F45="","",入力シート!F45)</f>
        <v/>
      </c>
      <c r="H14" s="943"/>
      <c r="I14" s="943"/>
      <c r="J14" s="943"/>
      <c r="K14" s="943"/>
      <c r="L14" s="943"/>
      <c r="M14" s="290"/>
      <c r="N14" s="280"/>
      <c r="O14" s="281"/>
    </row>
    <row r="15" spans="1:18" ht="39.950000000000003" hidden="1" customHeight="1" outlineLevel="1">
      <c r="C15" s="282" t="s">
        <v>22</v>
      </c>
      <c r="D15" s="278"/>
      <c r="E15" s="274" t="s">
        <v>480</v>
      </c>
      <c r="G15" s="936" t="str">
        <f>IF(入力シート!F46="","",入力シート!F46)</f>
        <v/>
      </c>
      <c r="H15" s="936"/>
      <c r="I15" s="936"/>
      <c r="J15" s="936"/>
      <c r="K15" s="936"/>
      <c r="L15" s="936"/>
      <c r="M15" s="291"/>
      <c r="N15" s="280"/>
      <c r="O15" s="281"/>
    </row>
    <row r="16" spans="1:18" ht="25.5" hidden="1" customHeight="1" outlineLevel="1">
      <c r="C16" s="278"/>
      <c r="D16" s="278"/>
      <c r="E16" s="274" t="s">
        <v>481</v>
      </c>
      <c r="G16" s="936" t="str">
        <f>IF(入力シート!F40="","",入力シート!F40)</f>
        <v/>
      </c>
      <c r="H16" s="936"/>
      <c r="I16" s="936"/>
      <c r="J16" s="936"/>
      <c r="K16" s="936"/>
      <c r="L16" s="936"/>
      <c r="M16" s="291"/>
      <c r="N16" s="284"/>
      <c r="O16" s="281"/>
    </row>
    <row r="17" spans="3:15" ht="25.5" hidden="1" customHeight="1" outlineLevel="1">
      <c r="C17" s="278"/>
      <c r="D17" s="278"/>
      <c r="E17" s="274" t="s">
        <v>145</v>
      </c>
      <c r="G17" s="940" t="str">
        <f>IF(入力シート!F41="","",入力シート!F41)</f>
        <v/>
      </c>
      <c r="H17" s="940"/>
      <c r="I17" s="940"/>
      <c r="J17" s="940"/>
      <c r="K17" s="940" t="str">
        <f>IF(入力シート!F43="","",入力シート!F43)</f>
        <v/>
      </c>
      <c r="L17" s="940"/>
      <c r="M17" s="292"/>
      <c r="N17" s="277" t="s">
        <v>492</v>
      </c>
      <c r="O17" s="293"/>
    </row>
    <row r="18" spans="3:15" ht="25.5" hidden="1" customHeight="1" outlineLevel="1">
      <c r="C18" s="278"/>
      <c r="D18" s="278"/>
      <c r="E18" s="274" t="s">
        <v>146</v>
      </c>
      <c r="G18" s="935" t="str">
        <f>IF(入力シート!F44="","",入力シート!F44)</f>
        <v/>
      </c>
      <c r="H18" s="935"/>
      <c r="I18" s="935"/>
      <c r="J18" s="935"/>
      <c r="K18" s="935"/>
      <c r="L18" s="935"/>
      <c r="M18" s="294"/>
      <c r="O18" s="281"/>
    </row>
    <row r="19" spans="3:15" ht="25.5" hidden="1" customHeight="1" collapsed="1">
      <c r="C19" s="278"/>
      <c r="D19" s="278"/>
      <c r="G19" s="295"/>
      <c r="H19" s="295"/>
      <c r="I19" s="295"/>
      <c r="J19" s="295"/>
      <c r="K19" s="295"/>
      <c r="L19" s="295"/>
      <c r="M19" s="295"/>
      <c r="N19" s="277"/>
      <c r="O19" s="274"/>
    </row>
    <row r="20" spans="3:15" ht="25.5" hidden="1" customHeight="1" outlineLevel="1">
      <c r="D20" s="278"/>
      <c r="G20" s="943" t="str">
        <f>IF(入力シート!F57="","",入力シート!F57)</f>
        <v/>
      </c>
      <c r="H20" s="943"/>
      <c r="I20" s="943"/>
      <c r="J20" s="943"/>
      <c r="K20" s="943"/>
      <c r="L20" s="943"/>
      <c r="M20" s="279"/>
      <c r="N20" s="280"/>
      <c r="O20" s="281"/>
    </row>
    <row r="21" spans="3:15" s="297" customFormat="1" ht="39.950000000000003" hidden="1" customHeight="1" outlineLevel="1">
      <c r="C21" s="282" t="s">
        <v>392</v>
      </c>
      <c r="D21" s="296"/>
      <c r="E21" s="274" t="s">
        <v>480</v>
      </c>
      <c r="G21" s="936" t="str">
        <f>IF(入力シート!F58="","",入力シート!F58)</f>
        <v/>
      </c>
      <c r="H21" s="936"/>
      <c r="I21" s="936"/>
      <c r="J21" s="936"/>
      <c r="K21" s="936"/>
      <c r="L21" s="936"/>
      <c r="M21" s="283"/>
      <c r="N21" s="298"/>
      <c r="O21" s="299"/>
    </row>
    <row r="22" spans="3:15" ht="25.5" hidden="1" customHeight="1" outlineLevel="1">
      <c r="C22" s="278"/>
      <c r="D22" s="278"/>
      <c r="E22" s="274" t="s">
        <v>481</v>
      </c>
      <c r="G22" s="936" t="str">
        <f>IF(入力シート!F52="","",入力シート!F52)</f>
        <v/>
      </c>
      <c r="H22" s="936"/>
      <c r="I22" s="936"/>
      <c r="J22" s="936"/>
      <c r="K22" s="936"/>
      <c r="L22" s="936"/>
      <c r="M22" s="283"/>
      <c r="N22" s="284"/>
      <c r="O22" s="281"/>
    </row>
    <row r="23" spans="3:15" ht="25.5" hidden="1" customHeight="1" outlineLevel="1">
      <c r="C23" s="278"/>
      <c r="D23" s="278"/>
      <c r="E23" s="274" t="s">
        <v>145</v>
      </c>
      <c r="G23" s="940" t="str">
        <f>IF(入力シート!F53="","",入力シート!F53)</f>
        <v/>
      </c>
      <c r="H23" s="940"/>
      <c r="I23" s="940"/>
      <c r="J23" s="940"/>
      <c r="K23" s="940" t="str">
        <f>IF(入力シート!F55="","",入力シート!F55)</f>
        <v/>
      </c>
      <c r="L23" s="940"/>
      <c r="M23" s="285"/>
      <c r="N23" s="277" t="s">
        <v>492</v>
      </c>
      <c r="O23" s="293"/>
    </row>
    <row r="24" spans="3:15" ht="25.5" hidden="1" customHeight="1" outlineLevel="1">
      <c r="C24" s="278"/>
      <c r="D24" s="278"/>
      <c r="E24" s="274" t="s">
        <v>146</v>
      </c>
      <c r="G24" s="935" t="str">
        <f>IF(入力シート!F56="","",入力シート!F56)</f>
        <v/>
      </c>
      <c r="H24" s="935"/>
      <c r="I24" s="935"/>
      <c r="J24" s="935"/>
      <c r="K24" s="935"/>
      <c r="L24" s="935"/>
      <c r="M24" s="287"/>
      <c r="O24" s="281"/>
    </row>
    <row r="25" spans="3:15" ht="25.5" hidden="1" customHeight="1" collapsed="1">
      <c r="C25" s="278"/>
      <c r="D25" s="278"/>
      <c r="G25" s="295"/>
      <c r="H25" s="295"/>
      <c r="I25" s="295"/>
      <c r="J25" s="295"/>
      <c r="K25" s="295"/>
      <c r="L25" s="295"/>
      <c r="M25" s="295"/>
      <c r="N25" s="277"/>
      <c r="O25" s="274"/>
    </row>
    <row r="26" spans="3:15" ht="25.5" hidden="1" customHeight="1" outlineLevel="1">
      <c r="D26" s="278"/>
      <c r="G26" s="943" t="str">
        <f>IF(入力シート!F69="","",入力シート!F69)</f>
        <v/>
      </c>
      <c r="H26" s="943"/>
      <c r="I26" s="943"/>
      <c r="J26" s="943"/>
      <c r="K26" s="943"/>
      <c r="L26" s="943"/>
      <c r="M26" s="279"/>
      <c r="N26" s="280"/>
      <c r="O26" s="281"/>
    </row>
    <row r="27" spans="3:15" ht="39.950000000000003" hidden="1" customHeight="1" outlineLevel="1">
      <c r="C27" s="282" t="s">
        <v>393</v>
      </c>
      <c r="D27" s="278"/>
      <c r="E27" s="274" t="s">
        <v>480</v>
      </c>
      <c r="G27" s="936" t="str">
        <f>IF(入力シート!F70="","",入力シート!F70)</f>
        <v/>
      </c>
      <c r="H27" s="936"/>
      <c r="I27" s="936"/>
      <c r="J27" s="936"/>
      <c r="K27" s="936"/>
      <c r="L27" s="936"/>
      <c r="M27" s="283"/>
      <c r="N27" s="280"/>
      <c r="O27" s="281"/>
    </row>
    <row r="28" spans="3:15" ht="25.5" hidden="1" customHeight="1" outlineLevel="1">
      <c r="C28" s="278"/>
      <c r="D28" s="278"/>
      <c r="E28" s="274" t="s">
        <v>481</v>
      </c>
      <c r="G28" s="936" t="str">
        <f>IF(入力シート!F64="","",入力シート!F64)</f>
        <v/>
      </c>
      <c r="H28" s="936"/>
      <c r="I28" s="936"/>
      <c r="J28" s="936"/>
      <c r="K28" s="936"/>
      <c r="L28" s="936"/>
      <c r="M28" s="300"/>
      <c r="N28" s="284"/>
      <c r="O28" s="281"/>
    </row>
    <row r="29" spans="3:15" ht="25.5" hidden="1" customHeight="1" outlineLevel="1">
      <c r="C29" s="278"/>
      <c r="D29" s="278"/>
      <c r="E29" s="274" t="s">
        <v>145</v>
      </c>
      <c r="G29" s="940" t="str">
        <f>IF(入力シート!F65="","",入力シート!F65)</f>
        <v/>
      </c>
      <c r="H29" s="940"/>
      <c r="I29" s="940"/>
      <c r="J29" s="940"/>
      <c r="K29" s="940" t="str">
        <f>IF(入力シート!F67="","",入力シート!F67)</f>
        <v/>
      </c>
      <c r="L29" s="940"/>
      <c r="M29" s="285"/>
      <c r="N29" s="277" t="s">
        <v>492</v>
      </c>
      <c r="O29" s="286"/>
    </row>
    <row r="30" spans="3:15" ht="25.5" hidden="1" customHeight="1" outlineLevel="1">
      <c r="C30" s="278"/>
      <c r="D30" s="278"/>
      <c r="E30" s="274" t="s">
        <v>146</v>
      </c>
      <c r="G30" s="935" t="str">
        <f>IF(入力シート!F68="","",入力シート!F68)</f>
        <v/>
      </c>
      <c r="H30" s="935"/>
      <c r="I30" s="935"/>
      <c r="J30" s="935"/>
      <c r="K30" s="935"/>
      <c r="L30" s="935"/>
      <c r="M30" s="287"/>
      <c r="O30" s="281"/>
    </row>
    <row r="31" spans="3:15" ht="25.5" hidden="1" customHeight="1" collapsed="1">
      <c r="N31" s="277"/>
      <c r="O31" s="274"/>
    </row>
    <row r="32" spans="3:15" ht="25.5" customHeight="1">
      <c r="N32" s="277"/>
    </row>
    <row r="33" spans="1:15" ht="25.5" customHeight="1">
      <c r="A33" s="963" t="s">
        <v>777</v>
      </c>
      <c r="B33" s="949"/>
      <c r="C33" s="949"/>
      <c r="D33" s="949"/>
      <c r="E33" s="949"/>
      <c r="F33" s="949"/>
      <c r="G33" s="949"/>
      <c r="H33" s="949"/>
      <c r="I33" s="949"/>
      <c r="J33" s="949"/>
      <c r="K33" s="949"/>
      <c r="L33" s="949"/>
      <c r="M33" s="949"/>
    </row>
    <row r="34" spans="1:15" ht="25.5" customHeight="1">
      <c r="A34" s="963"/>
      <c r="B34" s="949"/>
      <c r="C34" s="949"/>
      <c r="D34" s="949"/>
      <c r="E34" s="949"/>
      <c r="F34" s="949"/>
      <c r="G34" s="949"/>
      <c r="H34" s="949"/>
      <c r="I34" s="949"/>
      <c r="J34" s="949"/>
      <c r="K34" s="949"/>
      <c r="L34" s="949"/>
      <c r="M34" s="949"/>
    </row>
    <row r="35" spans="1:15" ht="25.5" customHeight="1">
      <c r="A35" s="963"/>
      <c r="B35" s="949"/>
      <c r="C35" s="949"/>
      <c r="D35" s="949"/>
      <c r="E35" s="949"/>
      <c r="F35" s="949"/>
      <c r="G35" s="949"/>
      <c r="H35" s="949"/>
      <c r="I35" s="949"/>
      <c r="J35" s="949"/>
      <c r="K35" s="949"/>
      <c r="L35" s="949"/>
      <c r="M35" s="949"/>
    </row>
    <row r="36" spans="1:15" ht="25.5" customHeight="1">
      <c r="A36" s="949" t="s">
        <v>147</v>
      </c>
      <c r="B36" s="949"/>
      <c r="C36" s="949"/>
      <c r="D36" s="949"/>
      <c r="E36" s="949"/>
      <c r="F36" s="949"/>
      <c r="G36" s="949"/>
      <c r="H36" s="949"/>
      <c r="I36" s="949"/>
      <c r="J36" s="949"/>
      <c r="K36" s="949"/>
      <c r="L36" s="949"/>
      <c r="M36" s="949"/>
      <c r="O36" s="302"/>
    </row>
    <row r="37" spans="1:15" ht="25.5" customHeight="1">
      <c r="A37" s="303"/>
      <c r="B37" s="959" t="s">
        <v>482</v>
      </c>
      <c r="C37" s="959"/>
      <c r="D37" s="959"/>
      <c r="E37" s="959"/>
      <c r="F37" s="959"/>
      <c r="G37" s="959"/>
      <c r="H37" s="959"/>
      <c r="I37" s="959"/>
      <c r="J37" s="959"/>
      <c r="K37" s="959"/>
      <c r="L37" s="959"/>
      <c r="M37" s="303"/>
    </row>
    <row r="38" spans="1:15" ht="25.5" customHeight="1">
      <c r="A38" s="303"/>
      <c r="B38" s="959"/>
      <c r="C38" s="959"/>
      <c r="D38" s="959"/>
      <c r="E38" s="959"/>
      <c r="F38" s="959"/>
      <c r="G38" s="959"/>
      <c r="H38" s="959"/>
      <c r="I38" s="959"/>
      <c r="J38" s="959"/>
      <c r="K38" s="959"/>
      <c r="L38" s="959"/>
      <c r="M38" s="303"/>
    </row>
    <row r="39" spans="1:15" ht="25.5" customHeight="1">
      <c r="A39" s="303"/>
      <c r="B39" s="959"/>
      <c r="C39" s="959"/>
      <c r="D39" s="959"/>
      <c r="E39" s="959"/>
      <c r="F39" s="959"/>
      <c r="G39" s="959"/>
      <c r="H39" s="959"/>
      <c r="I39" s="959"/>
      <c r="J39" s="959"/>
      <c r="K39" s="959"/>
      <c r="L39" s="959"/>
      <c r="M39" s="303"/>
    </row>
    <row r="40" spans="1:15" ht="25.5" customHeight="1">
      <c r="A40" s="303"/>
      <c r="B40" s="959"/>
      <c r="C40" s="959"/>
      <c r="D40" s="959"/>
      <c r="E40" s="959"/>
      <c r="F40" s="959"/>
      <c r="G40" s="959"/>
      <c r="H40" s="959"/>
      <c r="I40" s="959"/>
      <c r="J40" s="959"/>
      <c r="K40" s="959"/>
      <c r="L40" s="959"/>
      <c r="M40" s="303"/>
    </row>
    <row r="41" spans="1:15" ht="25.5" customHeight="1">
      <c r="A41" s="303"/>
      <c r="B41" s="959"/>
      <c r="C41" s="959"/>
      <c r="D41" s="959"/>
      <c r="E41" s="959"/>
      <c r="F41" s="959"/>
      <c r="G41" s="959"/>
      <c r="H41" s="959"/>
      <c r="I41" s="959"/>
      <c r="J41" s="959"/>
      <c r="K41" s="959"/>
      <c r="L41" s="959"/>
      <c r="M41" s="303"/>
    </row>
    <row r="42" spans="1:15" ht="25.5" customHeight="1">
      <c r="A42" s="303"/>
      <c r="B42" s="959"/>
      <c r="C42" s="959"/>
      <c r="D42" s="959"/>
      <c r="E42" s="959"/>
      <c r="F42" s="959"/>
      <c r="G42" s="959"/>
      <c r="H42" s="959"/>
      <c r="I42" s="959"/>
      <c r="J42" s="959"/>
      <c r="K42" s="959"/>
      <c r="L42" s="959"/>
      <c r="M42" s="303"/>
    </row>
    <row r="43" spans="1:15" ht="25.5" customHeight="1">
      <c r="A43" s="304"/>
      <c r="B43" s="305"/>
      <c r="C43" s="305"/>
      <c r="D43" s="305"/>
      <c r="E43" s="305"/>
      <c r="F43" s="305"/>
      <c r="G43" s="305"/>
      <c r="H43" s="305"/>
      <c r="I43" s="305"/>
      <c r="J43" s="305"/>
      <c r="K43" s="305"/>
      <c r="L43" s="305"/>
      <c r="M43" s="304"/>
    </row>
    <row r="44" spans="1:15" ht="25.5" customHeight="1">
      <c r="A44" s="304"/>
      <c r="B44" s="305"/>
      <c r="C44" s="305"/>
      <c r="D44" s="305"/>
      <c r="E44" s="305"/>
      <c r="F44" s="305"/>
      <c r="G44" s="305"/>
      <c r="H44" s="305"/>
      <c r="I44" s="305"/>
      <c r="J44" s="305"/>
      <c r="K44" s="305"/>
      <c r="L44" s="305"/>
      <c r="M44" s="304"/>
    </row>
    <row r="45" spans="1:15" ht="25.5" customHeight="1">
      <c r="A45" s="304"/>
      <c r="B45" s="304"/>
      <c r="C45" s="304"/>
      <c r="D45" s="304"/>
      <c r="E45" s="304"/>
      <c r="F45" s="304"/>
      <c r="G45" s="304"/>
      <c r="H45" s="304"/>
      <c r="I45" s="304"/>
      <c r="J45" s="304"/>
      <c r="K45" s="304"/>
      <c r="L45" s="304"/>
      <c r="M45" s="304"/>
    </row>
    <row r="46" spans="1:15" ht="26.25" customHeight="1">
      <c r="L46" s="942"/>
      <c r="M46" s="942"/>
    </row>
    <row r="47" spans="1:15" ht="26.25" customHeight="1">
      <c r="A47" s="941" t="s">
        <v>148</v>
      </c>
      <c r="B47" s="941"/>
      <c r="C47" s="941"/>
      <c r="D47" s="941"/>
      <c r="E47" s="941"/>
      <c r="F47" s="941"/>
      <c r="G47" s="941"/>
      <c r="H47" s="941"/>
      <c r="I47" s="941"/>
      <c r="J47" s="941"/>
      <c r="K47" s="941"/>
      <c r="L47" s="941"/>
      <c r="M47" s="941"/>
      <c r="N47" s="275"/>
    </row>
    <row r="48" spans="1:15" ht="26.25" customHeight="1"/>
    <row r="49" spans="2:16" ht="26.25" customHeight="1">
      <c r="B49" s="274" t="s">
        <v>149</v>
      </c>
      <c r="N49" s="271"/>
      <c r="P49" s="301"/>
    </row>
    <row r="50" spans="2:16" ht="26.25" customHeight="1">
      <c r="B50" s="273" t="s">
        <v>574</v>
      </c>
      <c r="C50" s="273"/>
      <c r="D50" s="273"/>
      <c r="E50" s="273"/>
      <c r="F50" s="273"/>
      <c r="G50" s="273"/>
      <c r="H50" s="273"/>
      <c r="I50" s="273"/>
      <c r="J50" s="273"/>
      <c r="K50" s="273"/>
      <c r="L50" s="273"/>
      <c r="M50" s="273"/>
      <c r="N50" s="271"/>
      <c r="P50" s="301"/>
    </row>
    <row r="51" spans="2:16" ht="26.25" customHeight="1">
      <c r="N51" s="271"/>
      <c r="P51" s="301"/>
    </row>
    <row r="52" spans="2:16" ht="26.25" customHeight="1">
      <c r="B52" s="274" t="s">
        <v>150</v>
      </c>
      <c r="N52" s="271"/>
      <c r="P52" s="301"/>
    </row>
    <row r="53" spans="2:16" ht="26.25" customHeight="1">
      <c r="B53" s="947" t="str">
        <f>IF(入力シート!F11="","",入力シート!F11)</f>
        <v>(例)　○○○○マンション</v>
      </c>
      <c r="C53" s="947"/>
      <c r="D53" s="947"/>
      <c r="E53" s="947"/>
      <c r="F53" s="947"/>
      <c r="G53" s="947"/>
      <c r="H53" s="947"/>
      <c r="I53" s="948" t="s">
        <v>483</v>
      </c>
      <c r="J53" s="948"/>
      <c r="K53" s="948"/>
      <c r="L53" s="948"/>
      <c r="N53" s="271"/>
      <c r="P53" s="301"/>
    </row>
    <row r="54" spans="2:16" ht="26.25" customHeight="1">
      <c r="N54" s="271"/>
      <c r="P54" s="301"/>
    </row>
    <row r="55" spans="2:16" ht="26.25" customHeight="1">
      <c r="B55" s="274" t="s">
        <v>151</v>
      </c>
      <c r="N55" s="271"/>
      <c r="P55" s="301"/>
    </row>
    <row r="56" spans="2:16" ht="26.25" customHeight="1">
      <c r="B56" s="273" t="s">
        <v>486</v>
      </c>
      <c r="H56" s="960" t="str">
        <f>入力シート!F15</f>
        <v>(例)　202X年　X 月   X 日</v>
      </c>
      <c r="I56" s="960"/>
      <c r="J56" s="960"/>
      <c r="K56" s="960"/>
      <c r="L56" s="960"/>
      <c r="N56" s="271"/>
      <c r="P56" s="301"/>
    </row>
    <row r="57" spans="2:16" ht="26.25" customHeight="1">
      <c r="B57" s="273" t="s">
        <v>487</v>
      </c>
      <c r="H57" s="960" t="str">
        <f>入力シート!F16</f>
        <v>(例)　202X年　X 月   X 日</v>
      </c>
      <c r="I57" s="960"/>
      <c r="J57" s="960"/>
      <c r="K57" s="960"/>
      <c r="L57" s="960"/>
      <c r="N57" s="271"/>
      <c r="P57" s="301"/>
    </row>
    <row r="58" spans="2:16" ht="26.25" customHeight="1">
      <c r="B58" s="273" t="s">
        <v>488</v>
      </c>
      <c r="H58" s="960" t="str">
        <f>入力シート!F18</f>
        <v>(例)　202X年　X 月   X 日</v>
      </c>
      <c r="I58" s="960"/>
      <c r="J58" s="960"/>
      <c r="K58" s="960"/>
      <c r="L58" s="960"/>
      <c r="N58" s="271"/>
      <c r="P58" s="301"/>
    </row>
    <row r="59" spans="2:16" ht="26.25" customHeight="1">
      <c r="B59" s="273" t="s">
        <v>489</v>
      </c>
      <c r="N59" s="271"/>
      <c r="P59" s="301"/>
    </row>
    <row r="60" spans="2:16" ht="26.25" customHeight="1">
      <c r="N60" s="271"/>
      <c r="P60" s="301"/>
    </row>
    <row r="61" spans="2:16" ht="26.25" customHeight="1">
      <c r="B61" s="274" t="s">
        <v>484</v>
      </c>
      <c r="N61" s="271"/>
      <c r="P61" s="301"/>
    </row>
    <row r="62" spans="2:16" ht="26.25" customHeight="1">
      <c r="B62" s="273" t="s">
        <v>485</v>
      </c>
      <c r="H62" s="950">
        <f>L101</f>
        <v>0</v>
      </c>
      <c r="I62" s="950"/>
      <c r="J62" s="950"/>
      <c r="K62" s="950"/>
      <c r="L62" s="950"/>
      <c r="M62" s="306"/>
      <c r="N62" s="271"/>
      <c r="P62" s="301"/>
    </row>
    <row r="63" spans="2:16" ht="26.25" customHeight="1">
      <c r="N63" s="271"/>
      <c r="P63" s="301"/>
    </row>
    <row r="64" spans="2:16" ht="26.25" customHeight="1">
      <c r="B64" s="274" t="s">
        <v>817</v>
      </c>
      <c r="N64" s="271"/>
      <c r="P64" s="301"/>
    </row>
    <row r="65" spans="2:16" s="456" customFormat="1" ht="26.25" customHeight="1">
      <c r="B65" s="456" t="s">
        <v>818</v>
      </c>
      <c r="N65" s="271"/>
      <c r="O65" s="301"/>
      <c r="P65" s="301"/>
    </row>
    <row r="66" spans="2:16" ht="26.25" customHeight="1">
      <c r="N66" s="271"/>
      <c r="P66" s="301"/>
    </row>
    <row r="67" spans="2:16" ht="26.25" customHeight="1">
      <c r="B67" s="274" t="s">
        <v>154</v>
      </c>
      <c r="N67" s="271"/>
      <c r="P67" s="307"/>
    </row>
    <row r="68" spans="2:16" ht="26.25" customHeight="1">
      <c r="B68" s="274" t="s">
        <v>778</v>
      </c>
      <c r="N68" s="271"/>
      <c r="P68" s="301"/>
    </row>
    <row r="69" spans="2:16" ht="26.25" customHeight="1">
      <c r="B69" s="274" t="s">
        <v>779</v>
      </c>
      <c r="N69" s="271"/>
      <c r="P69" s="308"/>
    </row>
    <row r="70" spans="2:16" s="301" customFormat="1" ht="26.25" customHeight="1">
      <c r="B70" s="274" t="s">
        <v>780</v>
      </c>
      <c r="N70" s="272"/>
      <c r="P70" s="309"/>
    </row>
    <row r="71" spans="2:16" s="301" customFormat="1" ht="26.25" customHeight="1">
      <c r="N71" s="272"/>
      <c r="P71" s="309"/>
    </row>
    <row r="72" spans="2:16" s="301" customFormat="1" ht="26.25" customHeight="1">
      <c r="N72" s="272"/>
      <c r="P72" s="309"/>
    </row>
    <row r="73" spans="2:16" s="301" customFormat="1" ht="26.25" customHeight="1">
      <c r="N73" s="272"/>
      <c r="P73" s="309"/>
    </row>
    <row r="74" spans="2:16" s="301" customFormat="1" ht="26.25" customHeight="1">
      <c r="N74" s="272"/>
      <c r="P74" s="309"/>
    </row>
    <row r="75" spans="2:16" s="301" customFormat="1" ht="26.25" customHeight="1">
      <c r="N75" s="272"/>
      <c r="P75" s="309"/>
    </row>
    <row r="76" spans="2:16" s="301" customFormat="1" ht="26.25" customHeight="1">
      <c r="N76" s="272"/>
      <c r="P76" s="309"/>
    </row>
    <row r="77" spans="2:16" s="301" customFormat="1" ht="26.25" customHeight="1">
      <c r="N77" s="272"/>
      <c r="P77" s="309"/>
    </row>
    <row r="78" spans="2:16" s="301" customFormat="1" ht="26.25" customHeight="1">
      <c r="N78" s="272"/>
      <c r="P78" s="309"/>
    </row>
    <row r="79" spans="2:16" s="301" customFormat="1" ht="26.25" customHeight="1">
      <c r="N79" s="272"/>
      <c r="P79" s="309"/>
    </row>
    <row r="80" spans="2:16" s="301" customFormat="1" ht="26.25" customHeight="1">
      <c r="N80" s="272"/>
      <c r="P80" s="309"/>
    </row>
    <row r="81" spans="1:16" s="301" customFormat="1" ht="26.25" customHeight="1">
      <c r="N81" s="272"/>
      <c r="P81" s="309"/>
    </row>
    <row r="82" spans="1:16" s="301" customFormat="1" ht="26.25" customHeight="1">
      <c r="N82" s="272"/>
      <c r="P82" s="309"/>
    </row>
    <row r="83" spans="1:16" s="301" customFormat="1" ht="26.25" customHeight="1">
      <c r="N83" s="272"/>
      <c r="P83" s="309"/>
    </row>
    <row r="84" spans="1:16" s="301" customFormat="1" ht="26.25" customHeight="1">
      <c r="N84" s="272"/>
      <c r="P84" s="309"/>
    </row>
    <row r="85" spans="1:16" s="301" customFormat="1" ht="26.25" customHeight="1">
      <c r="N85" s="272"/>
      <c r="P85" s="309"/>
    </row>
    <row r="86" spans="1:16" s="301" customFormat="1" ht="26.25" customHeight="1">
      <c r="N86" s="272"/>
      <c r="P86" s="309"/>
    </row>
    <row r="87" spans="1:16" ht="26.25" customHeight="1">
      <c r="N87" s="271"/>
      <c r="P87" s="301"/>
    </row>
    <row r="88" spans="1:16" ht="26.25" customHeight="1">
      <c r="N88" s="271"/>
      <c r="P88" s="301"/>
    </row>
    <row r="89" spans="1:16" ht="26.25" customHeight="1"/>
    <row r="90" spans="1:16" ht="25.5" customHeight="1">
      <c r="L90" s="942"/>
      <c r="M90" s="942"/>
    </row>
    <row r="91" spans="1:16" ht="25.5" customHeight="1">
      <c r="A91" s="274" t="s">
        <v>819</v>
      </c>
    </row>
    <row r="92" spans="1:16" ht="25.5" customHeight="1"/>
    <row r="93" spans="1:16" ht="25.5" customHeight="1">
      <c r="A93" s="941" t="s">
        <v>155</v>
      </c>
      <c r="B93" s="941"/>
      <c r="C93" s="941"/>
      <c r="D93" s="941"/>
      <c r="E93" s="941"/>
      <c r="F93" s="941"/>
      <c r="G93" s="941"/>
      <c r="H93" s="941"/>
      <c r="I93" s="941"/>
      <c r="J93" s="941"/>
      <c r="K93" s="941"/>
      <c r="L93" s="941"/>
      <c r="M93" s="941"/>
      <c r="N93" s="275"/>
    </row>
    <row r="94" spans="1:16" ht="25.5" customHeight="1"/>
    <row r="95" spans="1:16" ht="25.5" customHeight="1"/>
    <row r="96" spans="1:16" ht="25.5" customHeight="1">
      <c r="L96" s="310" t="s">
        <v>245</v>
      </c>
    </row>
    <row r="97" spans="2:16" ht="25.5" customHeight="1">
      <c r="B97" s="311" t="s">
        <v>157</v>
      </c>
      <c r="C97" s="951" t="s">
        <v>158</v>
      </c>
      <c r="D97" s="952"/>
      <c r="E97" s="953"/>
      <c r="F97" s="952" t="s">
        <v>246</v>
      </c>
      <c r="G97" s="952"/>
      <c r="H97" s="952"/>
      <c r="I97" s="952"/>
      <c r="J97" s="937" t="s">
        <v>159</v>
      </c>
      <c r="K97" s="938"/>
      <c r="L97" s="312" t="s">
        <v>160</v>
      </c>
      <c r="M97" s="313"/>
    </row>
    <row r="98" spans="2:16" ht="25.5" customHeight="1">
      <c r="B98" s="314" t="s">
        <v>161</v>
      </c>
      <c r="C98" s="954"/>
      <c r="D98" s="955"/>
      <c r="E98" s="956"/>
      <c r="F98" s="955"/>
      <c r="G98" s="955"/>
      <c r="H98" s="955"/>
      <c r="I98" s="955"/>
      <c r="J98" s="964" t="s">
        <v>162</v>
      </c>
      <c r="K98" s="965"/>
      <c r="L98" s="315" t="s">
        <v>162</v>
      </c>
      <c r="M98" s="313"/>
    </row>
    <row r="99" spans="2:16" ht="55.5">
      <c r="B99" s="316" t="s">
        <v>163</v>
      </c>
      <c r="C99" s="939">
        <f>'11.補助対象経費総括表（まとめ）'!C15</f>
        <v>0</v>
      </c>
      <c r="D99" s="939"/>
      <c r="E99" s="939"/>
      <c r="F99" s="939">
        <f>'11.補助対象経費総括表（まとめ）'!D15</f>
        <v>0</v>
      </c>
      <c r="G99" s="939"/>
      <c r="H99" s="939"/>
      <c r="I99" s="939"/>
      <c r="J99" s="957">
        <v>0.5</v>
      </c>
      <c r="K99" s="957"/>
      <c r="L99" s="682">
        <f>IF(F99="",0,ROUNDDOWN(F99/2,0))</f>
        <v>0</v>
      </c>
      <c r="M99" s="317"/>
      <c r="O99" s="318"/>
    </row>
    <row r="100" spans="2:16" ht="55.5">
      <c r="B100" s="316" t="s">
        <v>164</v>
      </c>
      <c r="C100" s="939">
        <f>'11.補助対象経費総括表（まとめ）'!C16</f>
        <v>0</v>
      </c>
      <c r="D100" s="939"/>
      <c r="E100" s="939"/>
      <c r="F100" s="939">
        <f>'11.補助対象経費総括表（まとめ）'!D16</f>
        <v>0</v>
      </c>
      <c r="G100" s="939"/>
      <c r="H100" s="939"/>
      <c r="I100" s="939"/>
      <c r="J100" s="958"/>
      <c r="K100" s="958"/>
      <c r="L100" s="682">
        <f>IF(F100="",0,ROUNDDOWN(F100/2,0))</f>
        <v>0</v>
      </c>
      <c r="M100" s="317"/>
      <c r="O100" s="318"/>
    </row>
    <row r="101" spans="2:16" ht="55.5">
      <c r="B101" s="316" t="s">
        <v>106</v>
      </c>
      <c r="C101" s="939">
        <f>SUM(C99:E100)</f>
        <v>0</v>
      </c>
      <c r="D101" s="939"/>
      <c r="E101" s="939"/>
      <c r="F101" s="939">
        <f>SUM(F99:I100)</f>
        <v>0</v>
      </c>
      <c r="G101" s="939"/>
      <c r="H101" s="939"/>
      <c r="I101" s="939"/>
      <c r="J101" s="941" t="s">
        <v>57</v>
      </c>
      <c r="K101" s="941"/>
      <c r="L101" s="682">
        <f>IF(SUM(L99:L100)&gt;300000000,300000000,SUM(L99:L100))</f>
        <v>0</v>
      </c>
      <c r="M101" s="317"/>
      <c r="N101" s="319" t="s">
        <v>491</v>
      </c>
      <c r="O101" s="318"/>
    </row>
    <row r="102" spans="2:16" s="301" customFormat="1" ht="25.5" customHeight="1">
      <c r="B102" s="274" t="s">
        <v>554</v>
      </c>
      <c r="N102" s="272"/>
      <c r="P102" s="274"/>
    </row>
    <row r="103" spans="2:16" s="301" customFormat="1" ht="25.5" customHeight="1">
      <c r="N103" s="272"/>
      <c r="P103" s="274"/>
    </row>
    <row r="104" spans="2:16" s="301" customFormat="1" ht="25.5" customHeight="1">
      <c r="N104" s="272"/>
      <c r="P104" s="274"/>
    </row>
    <row r="105" spans="2:16" s="301" customFormat="1" ht="25.5" customHeight="1">
      <c r="N105" s="272"/>
      <c r="P105" s="274"/>
    </row>
    <row r="106" spans="2:16" ht="25.5" customHeight="1"/>
    <row r="107" spans="2:16" ht="25.5" customHeight="1"/>
    <row r="108" spans="2:16" ht="25.5" customHeight="1"/>
    <row r="109" spans="2:16" ht="25.5" customHeight="1"/>
    <row r="110" spans="2:16" ht="25.5" customHeight="1"/>
    <row r="111" spans="2:16" ht="25.5" customHeight="1"/>
    <row r="112" spans="2:16" ht="25.5" customHeight="1"/>
    <row r="113" ht="25.5" customHeight="1"/>
    <row r="114" ht="25.5" customHeight="1"/>
    <row r="115" ht="25.5" customHeight="1"/>
    <row r="116" ht="25.5" customHeight="1"/>
    <row r="117" ht="25.5" customHeight="1"/>
    <row r="118" ht="25.5" customHeight="1"/>
    <row r="119" ht="25.5" customHeight="1"/>
    <row r="120" ht="25.5" customHeight="1"/>
    <row r="121" ht="25.5" customHeight="1"/>
    <row r="122" ht="25.5" customHeight="1"/>
    <row r="123" ht="25.5" customHeight="1"/>
    <row r="124" ht="25.5" customHeight="1"/>
    <row r="125" ht="25.5" customHeight="1"/>
    <row r="126" ht="25.5" customHeight="1"/>
    <row r="127" ht="25.5" customHeight="1"/>
    <row r="128" ht="25.5" customHeight="1"/>
    <row r="129" spans="1:14" ht="25.5" customHeight="1"/>
    <row r="130" spans="1:14" ht="25.5" customHeight="1"/>
    <row r="131" spans="1:14" ht="25.5" customHeight="1">
      <c r="L131" s="942"/>
      <c r="M131" s="942"/>
    </row>
    <row r="132" spans="1:14" ht="25.5" customHeight="1">
      <c r="A132" s="274" t="s">
        <v>781</v>
      </c>
    </row>
    <row r="133" spans="1:14" ht="25.5" customHeight="1"/>
    <row r="134" spans="1:14" ht="25.5" customHeight="1">
      <c r="A134" s="941" t="s">
        <v>165</v>
      </c>
      <c r="B134" s="941"/>
      <c r="C134" s="941"/>
      <c r="D134" s="941"/>
      <c r="E134" s="941"/>
      <c r="F134" s="941"/>
      <c r="G134" s="941"/>
      <c r="H134" s="941"/>
      <c r="I134" s="941"/>
      <c r="J134" s="941"/>
      <c r="K134" s="941"/>
      <c r="L134" s="941"/>
      <c r="M134" s="941"/>
    </row>
    <row r="135" spans="1:14" ht="25.5" customHeight="1"/>
    <row r="136" spans="1:14" ht="25.5" customHeight="1"/>
    <row r="137" spans="1:14" ht="25.5" customHeight="1"/>
    <row r="138" spans="1:14" ht="25.5" customHeight="1">
      <c r="B138" s="966" t="s">
        <v>490</v>
      </c>
      <c r="C138" s="966"/>
      <c r="D138" s="966"/>
      <c r="E138" s="966"/>
      <c r="F138" s="966"/>
      <c r="G138" s="966"/>
      <c r="H138" s="966"/>
      <c r="I138" s="966"/>
      <c r="J138" s="966"/>
      <c r="K138" s="966"/>
      <c r="L138" s="966"/>
      <c r="M138" s="304"/>
    </row>
    <row r="139" spans="1:14" ht="25.5" customHeight="1">
      <c r="A139" s="273"/>
      <c r="B139" s="966"/>
      <c r="C139" s="966"/>
      <c r="D139" s="966"/>
      <c r="E139" s="966"/>
      <c r="F139" s="966"/>
      <c r="G139" s="966"/>
      <c r="H139" s="966"/>
      <c r="I139" s="966"/>
      <c r="J139" s="966"/>
      <c r="K139" s="966"/>
      <c r="L139" s="966"/>
      <c r="M139" s="304"/>
    </row>
    <row r="140" spans="1:14" ht="25.5" customHeight="1">
      <c r="A140" s="273"/>
      <c r="B140" s="966"/>
      <c r="C140" s="966"/>
      <c r="D140" s="966"/>
      <c r="E140" s="966"/>
      <c r="F140" s="966"/>
      <c r="G140" s="966"/>
      <c r="H140" s="966"/>
      <c r="I140" s="966"/>
      <c r="J140" s="966"/>
      <c r="K140" s="966"/>
      <c r="L140" s="966"/>
      <c r="M140" s="304"/>
    </row>
    <row r="141" spans="1:14" ht="25.5" customHeight="1"/>
    <row r="142" spans="1:14" ht="25.5" customHeight="1"/>
    <row r="143" spans="1:14" ht="25.5" customHeight="1"/>
    <row r="144" spans="1:14" ht="25.5" customHeight="1">
      <c r="A144" s="941" t="s">
        <v>166</v>
      </c>
      <c r="B144" s="941"/>
      <c r="C144" s="941"/>
      <c r="D144" s="941"/>
      <c r="E144" s="941"/>
      <c r="F144" s="941"/>
      <c r="G144" s="941"/>
      <c r="H144" s="941"/>
      <c r="I144" s="941"/>
      <c r="J144" s="941"/>
      <c r="K144" s="941"/>
      <c r="L144" s="941"/>
      <c r="M144" s="941"/>
      <c r="N144" s="320"/>
    </row>
    <row r="145" spans="1:14" ht="25.5" customHeight="1"/>
    <row r="146" spans="1:14" ht="25.5" customHeight="1">
      <c r="B146" s="961" t="s">
        <v>769</v>
      </c>
      <c r="C146" s="961"/>
      <c r="D146" s="961"/>
      <c r="E146" s="961"/>
      <c r="F146" s="961"/>
      <c r="G146" s="961"/>
      <c r="H146" s="961"/>
      <c r="I146" s="961"/>
      <c r="J146" s="961"/>
      <c r="K146" s="961"/>
      <c r="L146" s="961"/>
      <c r="M146" s="321"/>
      <c r="N146" s="322"/>
    </row>
    <row r="147" spans="1:14" ht="25.5" customHeight="1">
      <c r="B147" s="961"/>
      <c r="C147" s="961"/>
      <c r="D147" s="961"/>
      <c r="E147" s="961"/>
      <c r="F147" s="961"/>
      <c r="G147" s="961"/>
      <c r="H147" s="961"/>
      <c r="I147" s="961"/>
      <c r="J147" s="961"/>
      <c r="K147" s="961"/>
      <c r="L147" s="961"/>
      <c r="M147" s="321"/>
    </row>
    <row r="148" spans="1:14" ht="25.5" customHeight="1">
      <c r="B148" s="961"/>
      <c r="C148" s="961"/>
      <c r="D148" s="961"/>
      <c r="E148" s="961"/>
      <c r="F148" s="961"/>
      <c r="G148" s="961"/>
      <c r="H148" s="961"/>
      <c r="I148" s="961"/>
      <c r="J148" s="961"/>
      <c r="K148" s="961"/>
      <c r="L148" s="961"/>
      <c r="M148" s="321"/>
    </row>
    <row r="149" spans="1:14" ht="25.5" customHeight="1">
      <c r="B149" s="961"/>
      <c r="C149" s="961"/>
      <c r="D149" s="961"/>
      <c r="E149" s="961"/>
      <c r="F149" s="961"/>
      <c r="G149" s="961"/>
      <c r="H149" s="961"/>
      <c r="I149" s="961"/>
      <c r="J149" s="961"/>
      <c r="K149" s="961"/>
      <c r="L149" s="961"/>
      <c r="M149" s="321"/>
    </row>
    <row r="150" spans="1:14" ht="25.5" customHeight="1">
      <c r="A150" s="274" t="s">
        <v>41</v>
      </c>
      <c r="B150" s="323"/>
      <c r="C150" s="323"/>
      <c r="D150" s="323"/>
      <c r="E150" s="323"/>
      <c r="F150" s="323"/>
      <c r="G150" s="323"/>
      <c r="H150" s="323"/>
      <c r="I150" s="323"/>
      <c r="J150" s="323"/>
      <c r="K150" s="323"/>
      <c r="L150" s="323"/>
      <c r="M150" s="323"/>
    </row>
    <row r="151" spans="1:14" ht="25.5" customHeight="1">
      <c r="B151" s="961" t="s">
        <v>770</v>
      </c>
      <c r="C151" s="961"/>
      <c r="D151" s="961"/>
      <c r="E151" s="961"/>
      <c r="F151" s="961"/>
      <c r="G151" s="961"/>
      <c r="H151" s="961"/>
      <c r="I151" s="961"/>
      <c r="J151" s="961"/>
      <c r="K151" s="961"/>
      <c r="L151" s="961"/>
      <c r="M151" s="321"/>
      <c r="N151" s="322"/>
    </row>
    <row r="152" spans="1:14" ht="25.5" customHeight="1">
      <c r="B152" s="961"/>
      <c r="C152" s="961"/>
      <c r="D152" s="961"/>
      <c r="E152" s="961"/>
      <c r="F152" s="961"/>
      <c r="G152" s="961"/>
      <c r="H152" s="961"/>
      <c r="I152" s="961"/>
      <c r="J152" s="961"/>
      <c r="K152" s="961"/>
      <c r="L152" s="961"/>
      <c r="M152" s="321"/>
    </row>
    <row r="153" spans="1:14" ht="25.5" customHeight="1">
      <c r="B153" s="323"/>
      <c r="C153" s="323"/>
      <c r="D153" s="323"/>
      <c r="E153" s="323"/>
      <c r="F153" s="323"/>
      <c r="G153" s="323"/>
      <c r="H153" s="323"/>
      <c r="I153" s="323"/>
      <c r="J153" s="323"/>
      <c r="K153" s="323"/>
      <c r="L153" s="323"/>
      <c r="M153" s="323"/>
    </row>
    <row r="154" spans="1:14" ht="25.5" customHeight="1">
      <c r="B154" s="961" t="s">
        <v>771</v>
      </c>
      <c r="C154" s="961"/>
      <c r="D154" s="961"/>
      <c r="E154" s="961"/>
      <c r="F154" s="961"/>
      <c r="G154" s="961"/>
      <c r="H154" s="961"/>
      <c r="I154" s="961"/>
      <c r="J154" s="961"/>
      <c r="K154" s="961"/>
      <c r="L154" s="961"/>
      <c r="M154" s="321"/>
      <c r="N154" s="322"/>
    </row>
    <row r="155" spans="1:14" ht="25.5" customHeight="1">
      <c r="B155" s="961"/>
      <c r="C155" s="961"/>
      <c r="D155" s="961"/>
      <c r="E155" s="961"/>
      <c r="F155" s="961"/>
      <c r="G155" s="961"/>
      <c r="H155" s="961"/>
      <c r="I155" s="961"/>
      <c r="J155" s="961"/>
      <c r="K155" s="961"/>
      <c r="L155" s="961"/>
      <c r="M155" s="321"/>
    </row>
    <row r="156" spans="1:14" ht="25.5" customHeight="1">
      <c r="B156" s="323"/>
      <c r="C156" s="323"/>
      <c r="D156" s="323"/>
      <c r="E156" s="323"/>
      <c r="F156" s="323"/>
      <c r="G156" s="323"/>
      <c r="H156" s="323"/>
      <c r="I156" s="323"/>
      <c r="J156" s="323"/>
      <c r="K156" s="323"/>
      <c r="L156" s="323"/>
      <c r="M156" s="323"/>
    </row>
    <row r="157" spans="1:14" ht="25.5" customHeight="1">
      <c r="B157" s="961" t="s">
        <v>772</v>
      </c>
      <c r="C157" s="961"/>
      <c r="D157" s="961"/>
      <c r="E157" s="961"/>
      <c r="F157" s="961"/>
      <c r="G157" s="961"/>
      <c r="H157" s="961"/>
      <c r="I157" s="961"/>
      <c r="J157" s="961"/>
      <c r="K157" s="961"/>
      <c r="L157" s="961"/>
      <c r="M157" s="321"/>
      <c r="N157" s="320"/>
    </row>
    <row r="158" spans="1:14" ht="25.5" customHeight="1">
      <c r="B158" s="961"/>
      <c r="C158" s="961"/>
      <c r="D158" s="961"/>
      <c r="E158" s="961"/>
      <c r="F158" s="961"/>
      <c r="G158" s="961"/>
      <c r="H158" s="961"/>
      <c r="I158" s="961"/>
      <c r="J158" s="961"/>
      <c r="K158" s="961"/>
      <c r="L158" s="961"/>
      <c r="M158" s="321"/>
    </row>
    <row r="159" spans="1:14" ht="25.5" customHeight="1">
      <c r="B159" s="321"/>
      <c r="C159" s="321"/>
      <c r="D159" s="321"/>
      <c r="E159" s="321"/>
      <c r="F159" s="321"/>
      <c r="G159" s="321"/>
      <c r="H159" s="321"/>
      <c r="I159" s="321"/>
      <c r="J159" s="321"/>
      <c r="K159" s="321"/>
      <c r="L159" s="321"/>
      <c r="M159" s="321"/>
    </row>
    <row r="160" spans="1:14" ht="25.5" customHeight="1">
      <c r="B160" s="321"/>
      <c r="C160" s="321"/>
      <c r="D160" s="321"/>
      <c r="E160" s="321"/>
      <c r="F160" s="321"/>
      <c r="G160" s="321"/>
      <c r="H160" s="321"/>
      <c r="I160" s="321"/>
      <c r="J160" s="321"/>
      <c r="K160" s="321"/>
      <c r="L160" s="321"/>
      <c r="M160" s="321"/>
    </row>
    <row r="161" spans="2:15" ht="25.5" customHeight="1">
      <c r="B161" s="321"/>
      <c r="C161" s="321"/>
      <c r="D161" s="321"/>
      <c r="E161" s="321"/>
      <c r="F161" s="321"/>
      <c r="G161" s="321"/>
      <c r="H161" s="321"/>
      <c r="I161" s="321"/>
      <c r="J161" s="321"/>
      <c r="K161" s="321"/>
      <c r="L161" s="321"/>
      <c r="M161" s="321"/>
    </row>
    <row r="162" spans="2:15" ht="25.5" customHeight="1">
      <c r="B162" s="321"/>
      <c r="C162" s="321"/>
      <c r="D162" s="321"/>
      <c r="E162" s="321"/>
      <c r="F162" s="321"/>
      <c r="G162" s="321"/>
      <c r="H162" s="321"/>
      <c r="I162" s="321"/>
      <c r="J162" s="321"/>
      <c r="K162" s="321"/>
      <c r="L162" s="321"/>
      <c r="M162" s="321"/>
    </row>
    <row r="163" spans="2:15" ht="25.5" customHeight="1">
      <c r="B163" s="321"/>
      <c r="C163" s="321"/>
      <c r="D163" s="321"/>
      <c r="E163" s="321"/>
      <c r="F163" s="321"/>
      <c r="G163" s="321"/>
      <c r="H163" s="321"/>
      <c r="I163" s="321"/>
      <c r="J163" s="321"/>
      <c r="K163" s="321"/>
      <c r="L163" s="321"/>
      <c r="M163" s="321"/>
    </row>
    <row r="164" spans="2:15" ht="25.5" customHeight="1">
      <c r="B164" s="321"/>
      <c r="C164" s="321"/>
      <c r="D164" s="321"/>
      <c r="E164" s="321"/>
      <c r="F164" s="321"/>
      <c r="G164" s="321"/>
      <c r="H164" s="321"/>
      <c r="I164" s="321"/>
      <c r="J164" s="321"/>
      <c r="K164" s="321"/>
      <c r="L164" s="321"/>
      <c r="M164" s="321"/>
    </row>
    <row r="165" spans="2:15" ht="25.5" customHeight="1">
      <c r="B165" s="321"/>
      <c r="C165" s="321"/>
      <c r="D165" s="321"/>
      <c r="E165" s="321"/>
      <c r="F165" s="321"/>
      <c r="G165" s="321"/>
      <c r="H165" s="321"/>
      <c r="I165" s="321"/>
      <c r="J165" s="321"/>
      <c r="K165" s="321"/>
      <c r="L165" s="321"/>
      <c r="M165" s="321"/>
    </row>
    <row r="166" spans="2:15" ht="25.5" customHeight="1">
      <c r="B166" s="321"/>
      <c r="C166" s="321"/>
      <c r="D166" s="321"/>
      <c r="E166" s="321"/>
      <c r="F166" s="321"/>
      <c r="G166" s="321"/>
      <c r="H166" s="321"/>
      <c r="I166" s="321"/>
      <c r="J166" s="321"/>
      <c r="K166" s="321"/>
      <c r="L166" s="321"/>
      <c r="M166" s="321"/>
    </row>
    <row r="167" spans="2:15" ht="25.5" customHeight="1">
      <c r="B167" s="321"/>
      <c r="C167" s="321"/>
      <c r="D167" s="321"/>
      <c r="E167" s="321"/>
      <c r="F167" s="321"/>
      <c r="G167" s="321"/>
      <c r="H167" s="321"/>
      <c r="I167" s="321"/>
      <c r="J167" s="321"/>
      <c r="K167" s="321"/>
      <c r="L167" s="321"/>
      <c r="M167" s="321"/>
    </row>
    <row r="168" spans="2:15" ht="25.5" customHeight="1">
      <c r="B168" s="321"/>
      <c r="C168" s="321"/>
      <c r="D168" s="321"/>
      <c r="E168" s="321"/>
      <c r="F168" s="321"/>
      <c r="G168" s="321"/>
      <c r="H168" s="321"/>
      <c r="I168" s="321"/>
      <c r="J168" s="321"/>
      <c r="K168" s="321"/>
      <c r="L168" s="321"/>
      <c r="M168" s="321"/>
    </row>
    <row r="169" spans="2:15" ht="25.5" customHeight="1">
      <c r="B169" s="321"/>
      <c r="C169" s="321"/>
      <c r="D169" s="321"/>
      <c r="E169" s="321"/>
      <c r="F169" s="321"/>
      <c r="G169" s="321"/>
      <c r="H169" s="321"/>
      <c r="I169" s="321"/>
      <c r="J169" s="321"/>
      <c r="K169" s="321"/>
      <c r="L169" s="321"/>
      <c r="M169" s="321"/>
    </row>
    <row r="170" spans="2:15" ht="25.5" customHeight="1">
      <c r="B170" s="321"/>
      <c r="C170" s="321"/>
      <c r="D170" s="321"/>
      <c r="E170" s="321"/>
      <c r="F170" s="321"/>
      <c r="G170" s="321"/>
      <c r="H170" s="321"/>
      <c r="I170" s="321"/>
      <c r="J170" s="321"/>
      <c r="K170" s="321"/>
      <c r="L170" s="321"/>
      <c r="M170" s="321"/>
    </row>
    <row r="171" spans="2:15" ht="25.5" customHeight="1">
      <c r="B171" s="321"/>
      <c r="C171" s="321"/>
      <c r="D171" s="321"/>
      <c r="E171" s="321"/>
      <c r="F171" s="321"/>
      <c r="G171" s="321"/>
      <c r="H171" s="321"/>
      <c r="I171" s="321"/>
      <c r="J171" s="321"/>
      <c r="K171" s="321"/>
      <c r="L171" s="321"/>
      <c r="M171" s="321"/>
    </row>
    <row r="172" spans="2:15" ht="25.5" customHeight="1">
      <c r="B172" s="321"/>
      <c r="C172" s="321"/>
      <c r="D172" s="321"/>
      <c r="E172" s="321"/>
      <c r="F172" s="321"/>
      <c r="G172" s="321"/>
      <c r="H172" s="321"/>
      <c r="I172" s="321"/>
      <c r="J172" s="321"/>
      <c r="K172" s="321"/>
      <c r="L172" s="321"/>
      <c r="M172" s="321"/>
    </row>
    <row r="173" spans="2:15" ht="25.5" customHeight="1">
      <c r="B173" s="321"/>
      <c r="C173" s="321"/>
      <c r="D173" s="321"/>
      <c r="E173" s="321"/>
      <c r="F173" s="321"/>
      <c r="G173" s="321"/>
      <c r="H173" s="321"/>
      <c r="I173" s="321"/>
      <c r="J173" s="321"/>
      <c r="K173" s="321"/>
      <c r="L173" s="321"/>
      <c r="M173" s="321"/>
    </row>
    <row r="174" spans="2:15" ht="25.5" customHeight="1">
      <c r="O174" s="318"/>
    </row>
    <row r="175" spans="2:15" ht="25.5" customHeight="1"/>
    <row r="176" spans="2:15" ht="26.25" customHeight="1">
      <c r="L176" s="942"/>
      <c r="M176" s="942"/>
      <c r="N176" s="277" t="s">
        <v>493</v>
      </c>
    </row>
    <row r="177" spans="1:16" ht="26.25" customHeight="1">
      <c r="A177" s="274" t="s">
        <v>782</v>
      </c>
      <c r="N177" s="277"/>
    </row>
    <row r="178" spans="1:16" s="316" customFormat="1" ht="26.25" customHeight="1">
      <c r="A178" s="274"/>
      <c r="B178" s="274"/>
      <c r="C178" s="274"/>
      <c r="D178" s="274"/>
      <c r="E178" s="274"/>
      <c r="F178" s="274"/>
      <c r="G178" s="274"/>
      <c r="H178" s="274"/>
      <c r="I178" s="274"/>
      <c r="J178" s="944" t="str">
        <f>入力シート!F14</f>
        <v>(例)　202X年　X 月   X 日</v>
      </c>
      <c r="K178" s="944"/>
      <c r="L178" s="944"/>
      <c r="M178" s="274"/>
      <c r="N178" s="218" t="s">
        <v>494</v>
      </c>
      <c r="O178" s="301"/>
      <c r="P178" s="274"/>
    </row>
    <row r="179" spans="1:16" s="316" customFormat="1" ht="26.25" customHeight="1">
      <c r="A179" s="274"/>
      <c r="B179" s="274" t="s">
        <v>167</v>
      </c>
      <c r="C179" s="274"/>
      <c r="D179" s="274"/>
      <c r="E179" s="274"/>
      <c r="F179" s="274"/>
      <c r="G179" s="274"/>
      <c r="H179" s="274"/>
      <c r="I179" s="274"/>
      <c r="J179" s="274"/>
      <c r="K179" s="274"/>
      <c r="L179" s="274"/>
      <c r="M179" s="274"/>
      <c r="N179" s="272"/>
      <c r="O179" s="301"/>
      <c r="P179" s="274"/>
    </row>
    <row r="180" spans="1:16" ht="26.25" customHeight="1">
      <c r="A180" s="316"/>
      <c r="B180" s="946" t="s">
        <v>168</v>
      </c>
      <c r="C180" s="946" t="s">
        <v>169</v>
      </c>
      <c r="D180" s="946" t="s">
        <v>170</v>
      </c>
      <c r="E180" s="946"/>
      <c r="F180" s="946"/>
      <c r="G180" s="946"/>
      <c r="H180" s="962" t="s">
        <v>171</v>
      </c>
      <c r="I180" s="962"/>
      <c r="J180" s="962"/>
      <c r="K180" s="962"/>
      <c r="L180" s="946" t="s">
        <v>12</v>
      </c>
      <c r="M180" s="273"/>
      <c r="N180" s="324"/>
      <c r="O180" s="325"/>
    </row>
    <row r="181" spans="1:16" ht="26.25" customHeight="1">
      <c r="A181" s="326"/>
      <c r="B181" s="946"/>
      <c r="C181" s="946"/>
      <c r="D181" s="327" t="s">
        <v>172</v>
      </c>
      <c r="E181" s="327" t="s">
        <v>141</v>
      </c>
      <c r="F181" s="327" t="s">
        <v>142</v>
      </c>
      <c r="G181" s="327" t="s">
        <v>153</v>
      </c>
      <c r="H181" s="962"/>
      <c r="I181" s="962"/>
      <c r="J181" s="962"/>
      <c r="K181" s="962"/>
      <c r="L181" s="946"/>
      <c r="M181" s="273"/>
      <c r="N181" s="324"/>
      <c r="O181" s="325"/>
    </row>
    <row r="182" spans="1:16" ht="26.25" customHeight="1">
      <c r="A182" s="328"/>
      <c r="B182" s="92"/>
      <c r="C182" s="92"/>
      <c r="D182" s="2"/>
      <c r="E182" s="31"/>
      <c r="F182" s="31"/>
      <c r="G182" s="31"/>
      <c r="H182" s="945"/>
      <c r="I182" s="945"/>
      <c r="J182" s="945"/>
      <c r="K182" s="945"/>
      <c r="L182" s="92"/>
      <c r="M182" s="329"/>
      <c r="N182" s="277" t="s">
        <v>411</v>
      </c>
    </row>
    <row r="183" spans="1:16" ht="26.25" customHeight="1">
      <c r="A183" s="328"/>
      <c r="B183" s="92"/>
      <c r="C183" s="92"/>
      <c r="D183" s="2"/>
      <c r="E183" s="31"/>
      <c r="F183" s="31"/>
      <c r="G183" s="31"/>
      <c r="H183" s="945"/>
      <c r="I183" s="945"/>
      <c r="J183" s="945"/>
      <c r="K183" s="945"/>
      <c r="L183" s="92"/>
      <c r="M183" s="329"/>
      <c r="N183" s="277" t="s">
        <v>400</v>
      </c>
    </row>
    <row r="184" spans="1:16" ht="26.25" customHeight="1">
      <c r="A184" s="328"/>
      <c r="B184" s="92"/>
      <c r="C184" s="92"/>
      <c r="D184" s="2"/>
      <c r="E184" s="31"/>
      <c r="F184" s="31"/>
      <c r="G184" s="31"/>
      <c r="H184" s="945"/>
      <c r="I184" s="945"/>
      <c r="J184" s="945"/>
      <c r="K184" s="945"/>
      <c r="L184" s="92"/>
      <c r="M184" s="273"/>
      <c r="N184" s="218" t="s">
        <v>413</v>
      </c>
    </row>
    <row r="185" spans="1:16" ht="26.25" customHeight="1">
      <c r="A185" s="295"/>
      <c r="B185" s="92"/>
      <c r="C185" s="92"/>
      <c r="D185" s="2"/>
      <c r="E185" s="31"/>
      <c r="F185" s="31"/>
      <c r="G185" s="31"/>
      <c r="H185" s="945"/>
      <c r="I185" s="945"/>
      <c r="J185" s="945"/>
      <c r="K185" s="945"/>
      <c r="L185" s="92"/>
      <c r="M185" s="273"/>
    </row>
    <row r="186" spans="1:16" ht="26.25" customHeight="1">
      <c r="B186" s="92"/>
      <c r="C186" s="92"/>
      <c r="D186" s="2"/>
      <c r="E186" s="31"/>
      <c r="F186" s="31"/>
      <c r="G186" s="31"/>
      <c r="H186" s="945"/>
      <c r="I186" s="945"/>
      <c r="J186" s="945"/>
      <c r="K186" s="945"/>
      <c r="L186" s="92"/>
      <c r="M186" s="273"/>
    </row>
    <row r="187" spans="1:16" ht="26.25" customHeight="1">
      <c r="B187" s="92"/>
      <c r="C187" s="92"/>
      <c r="D187" s="2"/>
      <c r="E187" s="31"/>
      <c r="F187" s="31"/>
      <c r="G187" s="31"/>
      <c r="H187" s="945"/>
      <c r="I187" s="945"/>
      <c r="J187" s="945"/>
      <c r="K187" s="945"/>
      <c r="L187" s="92"/>
      <c r="M187" s="273"/>
    </row>
    <row r="188" spans="1:16" ht="26.25" customHeight="1">
      <c r="B188" s="92"/>
      <c r="C188" s="92"/>
      <c r="D188" s="2"/>
      <c r="E188" s="31"/>
      <c r="F188" s="31"/>
      <c r="G188" s="31"/>
      <c r="H188" s="945"/>
      <c r="I188" s="945"/>
      <c r="J188" s="945"/>
      <c r="K188" s="945"/>
      <c r="L188" s="92"/>
      <c r="M188" s="273"/>
    </row>
    <row r="189" spans="1:16" ht="26.25" customHeight="1">
      <c r="B189" s="92"/>
      <c r="C189" s="92"/>
      <c r="D189" s="2"/>
      <c r="E189" s="31"/>
      <c r="F189" s="31"/>
      <c r="G189" s="31"/>
      <c r="H189" s="945"/>
      <c r="I189" s="945"/>
      <c r="J189" s="945"/>
      <c r="K189" s="945"/>
      <c r="L189" s="92"/>
      <c r="M189" s="273"/>
    </row>
    <row r="190" spans="1:16" ht="26.25" customHeight="1">
      <c r="B190" s="92"/>
      <c r="C190" s="92"/>
      <c r="D190" s="2"/>
      <c r="E190" s="31"/>
      <c r="F190" s="31"/>
      <c r="G190" s="31"/>
      <c r="H190" s="945"/>
      <c r="I190" s="945"/>
      <c r="J190" s="945"/>
      <c r="K190" s="945"/>
      <c r="L190" s="92"/>
      <c r="M190" s="273"/>
    </row>
    <row r="191" spans="1:16" ht="26.25" customHeight="1">
      <c r="B191" s="92"/>
      <c r="C191" s="92"/>
      <c r="D191" s="2"/>
      <c r="E191" s="31"/>
      <c r="F191" s="31"/>
      <c r="G191" s="31"/>
      <c r="H191" s="945"/>
      <c r="I191" s="945"/>
      <c r="J191" s="945"/>
      <c r="K191" s="945"/>
      <c r="L191" s="92"/>
      <c r="M191" s="273"/>
    </row>
    <row r="192" spans="1:16" ht="26.25" customHeight="1">
      <c r="B192" s="92"/>
      <c r="C192" s="92"/>
      <c r="D192" s="2"/>
      <c r="E192" s="31"/>
      <c r="F192" s="31"/>
      <c r="G192" s="31"/>
      <c r="H192" s="945"/>
      <c r="I192" s="945"/>
      <c r="J192" s="945"/>
      <c r="K192" s="945"/>
      <c r="L192" s="92"/>
      <c r="M192" s="273"/>
    </row>
    <row r="193" spans="2:15" ht="26.25" customHeight="1">
      <c r="B193" s="92"/>
      <c r="C193" s="92"/>
      <c r="D193" s="2"/>
      <c r="E193" s="31"/>
      <c r="F193" s="31"/>
      <c r="G193" s="31"/>
      <c r="H193" s="945"/>
      <c r="I193" s="945"/>
      <c r="J193" s="945"/>
      <c r="K193" s="945"/>
      <c r="L193" s="92"/>
      <c r="M193" s="273"/>
    </row>
    <row r="194" spans="2:15" ht="26.25" customHeight="1">
      <c r="B194" s="92"/>
      <c r="C194" s="92"/>
      <c r="D194" s="2"/>
      <c r="E194" s="31"/>
      <c r="F194" s="31"/>
      <c r="G194" s="31"/>
      <c r="H194" s="945"/>
      <c r="I194" s="945"/>
      <c r="J194" s="945"/>
      <c r="K194" s="945"/>
      <c r="L194" s="92"/>
      <c r="M194" s="273"/>
    </row>
    <row r="195" spans="2:15" ht="26.25" customHeight="1">
      <c r="B195" s="92"/>
      <c r="C195" s="92"/>
      <c r="D195" s="2"/>
      <c r="E195" s="31"/>
      <c r="F195" s="31"/>
      <c r="G195" s="31"/>
      <c r="H195" s="945"/>
      <c r="I195" s="945"/>
      <c r="J195" s="945"/>
      <c r="K195" s="945"/>
      <c r="L195" s="92"/>
      <c r="M195" s="273"/>
    </row>
    <row r="196" spans="2:15" ht="26.25" customHeight="1">
      <c r="B196" s="92"/>
      <c r="C196" s="92"/>
      <c r="D196" s="2"/>
      <c r="E196" s="31"/>
      <c r="F196" s="31"/>
      <c r="G196" s="31"/>
      <c r="H196" s="945"/>
      <c r="I196" s="945"/>
      <c r="J196" s="945"/>
      <c r="K196" s="945"/>
      <c r="L196" s="92"/>
      <c r="M196" s="273"/>
    </row>
    <row r="197" spans="2:15" ht="26.25" customHeight="1">
      <c r="B197" s="92"/>
      <c r="C197" s="92"/>
      <c r="D197" s="2"/>
      <c r="E197" s="31"/>
      <c r="F197" s="31"/>
      <c r="G197" s="31"/>
      <c r="H197" s="945"/>
      <c r="I197" s="945"/>
      <c r="J197" s="945"/>
      <c r="K197" s="945"/>
      <c r="L197" s="92"/>
      <c r="M197" s="273"/>
    </row>
    <row r="198" spans="2:15" ht="26.25" customHeight="1">
      <c r="B198" s="92"/>
      <c r="C198" s="92"/>
      <c r="D198" s="2"/>
      <c r="E198" s="31"/>
      <c r="F198" s="31"/>
      <c r="G198" s="31"/>
      <c r="H198" s="945"/>
      <c r="I198" s="945"/>
      <c r="J198" s="945"/>
      <c r="K198" s="945"/>
      <c r="L198" s="92"/>
      <c r="M198" s="273"/>
    </row>
    <row r="199" spans="2:15" ht="26.25" customHeight="1">
      <c r="B199" s="92"/>
      <c r="C199" s="92"/>
      <c r="D199" s="2"/>
      <c r="E199" s="31"/>
      <c r="F199" s="31"/>
      <c r="G199" s="31"/>
      <c r="H199" s="945"/>
      <c r="I199" s="945"/>
      <c r="J199" s="945"/>
      <c r="K199" s="945"/>
      <c r="L199" s="92"/>
      <c r="M199" s="273"/>
    </row>
    <row r="200" spans="2:15" ht="26.25" customHeight="1">
      <c r="B200" s="92"/>
      <c r="C200" s="92"/>
      <c r="D200" s="2"/>
      <c r="E200" s="31"/>
      <c r="F200" s="31"/>
      <c r="G200" s="31"/>
      <c r="H200" s="945"/>
      <c r="I200" s="945"/>
      <c r="J200" s="945"/>
      <c r="K200" s="945"/>
      <c r="L200" s="92"/>
    </row>
    <row r="201" spans="2:15" ht="26.25" customHeight="1">
      <c r="B201" s="92"/>
      <c r="C201" s="92"/>
      <c r="D201" s="2"/>
      <c r="E201" s="31"/>
      <c r="F201" s="31"/>
      <c r="G201" s="31"/>
      <c r="H201" s="945"/>
      <c r="I201" s="945"/>
      <c r="J201" s="945"/>
      <c r="K201" s="945"/>
      <c r="L201" s="92"/>
    </row>
    <row r="202" spans="2:15" ht="26.25" customHeight="1">
      <c r="B202" s="92"/>
      <c r="C202" s="92"/>
      <c r="D202" s="2"/>
      <c r="E202" s="31"/>
      <c r="F202" s="31"/>
      <c r="G202" s="31"/>
      <c r="H202" s="945"/>
      <c r="I202" s="945"/>
      <c r="J202" s="945"/>
      <c r="K202" s="945"/>
      <c r="L202" s="92"/>
    </row>
    <row r="203" spans="2:15" ht="26.25" customHeight="1">
      <c r="B203" s="92"/>
      <c r="C203" s="92"/>
      <c r="D203" s="2"/>
      <c r="E203" s="31"/>
      <c r="F203" s="31"/>
      <c r="G203" s="31"/>
      <c r="H203" s="945"/>
      <c r="I203" s="945"/>
      <c r="J203" s="945"/>
      <c r="K203" s="945"/>
      <c r="L203" s="92"/>
    </row>
    <row r="204" spans="2:15" ht="26.25" customHeight="1">
      <c r="B204" s="92"/>
      <c r="C204" s="92"/>
      <c r="D204" s="2"/>
      <c r="E204" s="31"/>
      <c r="F204" s="31"/>
      <c r="G204" s="31"/>
      <c r="H204" s="945"/>
      <c r="I204" s="945"/>
      <c r="J204" s="945"/>
      <c r="K204" s="945"/>
      <c r="L204" s="92"/>
    </row>
    <row r="205" spans="2:15" ht="26.25" customHeight="1">
      <c r="B205" s="92"/>
      <c r="C205" s="92"/>
      <c r="D205" s="2"/>
      <c r="E205" s="31"/>
      <c r="F205" s="31"/>
      <c r="G205" s="31"/>
      <c r="H205" s="945"/>
      <c r="I205" s="945"/>
      <c r="J205" s="945"/>
      <c r="K205" s="945"/>
      <c r="L205" s="92"/>
    </row>
    <row r="206" spans="2:15" ht="26.25" customHeight="1">
      <c r="B206" s="92"/>
      <c r="C206" s="92"/>
      <c r="D206" s="2"/>
      <c r="E206" s="31"/>
      <c r="F206" s="31"/>
      <c r="G206" s="31"/>
      <c r="H206" s="969"/>
      <c r="I206" s="969"/>
      <c r="J206" s="969"/>
      <c r="K206" s="969"/>
      <c r="L206" s="92"/>
    </row>
    <row r="207" spans="2:15" ht="26.25" customHeight="1">
      <c r="B207" s="967" t="s">
        <v>399</v>
      </c>
      <c r="C207" s="967"/>
      <c r="D207" s="967"/>
      <c r="E207" s="967"/>
      <c r="F207" s="967"/>
      <c r="G207" s="967"/>
      <c r="H207" s="967"/>
      <c r="I207" s="967"/>
      <c r="J207" s="967"/>
      <c r="K207" s="967"/>
      <c r="L207" s="967"/>
      <c r="M207" s="321"/>
      <c r="O207" s="330"/>
    </row>
    <row r="208" spans="2:15" ht="26.25" customHeight="1">
      <c r="B208" s="321"/>
      <c r="C208" s="321"/>
      <c r="D208" s="321"/>
      <c r="E208" s="321"/>
      <c r="F208" s="321"/>
      <c r="G208" s="321"/>
      <c r="H208" s="321"/>
      <c r="I208" s="321"/>
      <c r="J208" s="321"/>
      <c r="K208" s="321"/>
      <c r="L208" s="321"/>
      <c r="M208" s="321"/>
    </row>
    <row r="209" spans="1:16" ht="26.25" customHeight="1">
      <c r="B209" s="968" t="s">
        <v>534</v>
      </c>
      <c r="C209" s="968"/>
      <c r="D209" s="968"/>
      <c r="E209" s="968"/>
      <c r="F209" s="968"/>
      <c r="G209" s="968"/>
      <c r="H209" s="968"/>
      <c r="I209" s="968"/>
      <c r="J209" s="968"/>
      <c r="K209" s="968"/>
      <c r="L209" s="968"/>
      <c r="M209" s="321"/>
    </row>
    <row r="210" spans="1:16" ht="26.25" customHeight="1">
      <c r="B210" s="968"/>
      <c r="C210" s="968"/>
      <c r="D210" s="968"/>
      <c r="E210" s="968"/>
      <c r="F210" s="968"/>
      <c r="G210" s="968"/>
      <c r="H210" s="968"/>
      <c r="I210" s="968"/>
      <c r="J210" s="968"/>
      <c r="K210" s="968"/>
      <c r="L210" s="968"/>
      <c r="M210" s="321"/>
    </row>
    <row r="211" spans="1:16" ht="26.25" customHeight="1">
      <c r="B211" s="968"/>
      <c r="C211" s="968"/>
      <c r="D211" s="968"/>
      <c r="E211" s="968"/>
      <c r="F211" s="968"/>
      <c r="G211" s="968"/>
      <c r="H211" s="968"/>
      <c r="I211" s="968"/>
      <c r="J211" s="968"/>
      <c r="K211" s="968"/>
      <c r="L211" s="968"/>
      <c r="M211" s="321"/>
    </row>
    <row r="212" spans="1:16" ht="26.25" customHeight="1">
      <c r="B212" s="968"/>
      <c r="C212" s="968"/>
      <c r="D212" s="968"/>
      <c r="E212" s="968"/>
      <c r="F212" s="968"/>
      <c r="G212" s="968"/>
      <c r="H212" s="968"/>
      <c r="I212" s="968"/>
      <c r="J212" s="968"/>
      <c r="K212" s="968"/>
      <c r="L212" s="968"/>
      <c r="M212" s="321"/>
    </row>
    <row r="213" spans="1:16" ht="26.25" customHeight="1">
      <c r="B213" s="331"/>
      <c r="C213" s="331"/>
      <c r="D213" s="331"/>
      <c r="E213" s="331"/>
      <c r="F213" s="331"/>
      <c r="G213" s="331"/>
      <c r="H213" s="331"/>
      <c r="I213" s="331"/>
      <c r="J213" s="331"/>
      <c r="K213" s="331"/>
      <c r="L213" s="331"/>
      <c r="M213" s="321"/>
    </row>
    <row r="214" spans="1:16" ht="26.25" customHeight="1">
      <c r="B214" s="331"/>
      <c r="C214" s="331"/>
      <c r="D214" s="331"/>
      <c r="E214" s="331"/>
      <c r="F214" s="331"/>
      <c r="G214" s="331"/>
      <c r="H214" s="331"/>
      <c r="I214" s="331"/>
      <c r="J214" s="331"/>
      <c r="K214" s="331"/>
      <c r="L214" s="331"/>
      <c r="M214" s="321"/>
    </row>
    <row r="215" spans="1:16" ht="26.25" customHeight="1">
      <c r="B215" s="331"/>
      <c r="C215" s="331"/>
      <c r="D215" s="331"/>
      <c r="E215" s="331"/>
      <c r="F215" s="331"/>
      <c r="G215" s="331"/>
      <c r="H215" s="331"/>
      <c r="I215" s="331"/>
      <c r="J215" s="331"/>
      <c r="K215" s="331"/>
      <c r="L215" s="331"/>
      <c r="M215" s="321"/>
    </row>
    <row r="216" spans="1:16" ht="26.25" customHeight="1">
      <c r="B216" s="331"/>
      <c r="C216" s="331"/>
      <c r="D216" s="331"/>
      <c r="E216" s="331"/>
      <c r="F216" s="331"/>
      <c r="G216" s="331"/>
      <c r="H216" s="331"/>
      <c r="I216" s="331"/>
      <c r="J216" s="331"/>
      <c r="K216" s="331"/>
      <c r="L216" s="331"/>
      <c r="M216" s="321"/>
    </row>
    <row r="217" spans="1:16" ht="26.25" customHeight="1">
      <c r="B217" s="331"/>
      <c r="C217" s="331"/>
      <c r="D217" s="331"/>
      <c r="E217" s="331"/>
      <c r="F217" s="331"/>
      <c r="G217" s="331"/>
      <c r="H217" s="331"/>
      <c r="I217" s="331"/>
      <c r="J217" s="331"/>
      <c r="K217" s="331"/>
      <c r="L217" s="331"/>
      <c r="M217" s="321"/>
    </row>
    <row r="218" spans="1:16" ht="26.25" customHeight="1">
      <c r="B218" s="321"/>
      <c r="C218" s="321"/>
      <c r="D218" s="321"/>
      <c r="E218" s="321"/>
      <c r="F218" s="321"/>
      <c r="G218" s="321"/>
      <c r="H218" s="321"/>
      <c r="I218" s="321"/>
      <c r="J218" s="321"/>
      <c r="K218" s="321"/>
      <c r="L218" s="321"/>
      <c r="M218" s="321"/>
      <c r="O218" s="332"/>
    </row>
    <row r="219" spans="1:16" ht="26.25" customHeight="1">
      <c r="C219" s="321"/>
      <c r="D219" s="321"/>
      <c r="E219" s="321"/>
      <c r="F219" s="321"/>
      <c r="G219" s="321"/>
      <c r="H219" s="321"/>
      <c r="I219" s="321"/>
      <c r="J219" s="321"/>
      <c r="K219" s="321"/>
      <c r="L219" s="321"/>
      <c r="M219" s="321"/>
    </row>
    <row r="220" spans="1:16" ht="26.25" hidden="1" customHeight="1">
      <c r="L220" s="942"/>
      <c r="M220" s="942"/>
      <c r="N220" s="277"/>
    </row>
    <row r="221" spans="1:16" ht="26.25" hidden="1" customHeight="1">
      <c r="A221" s="274" t="s">
        <v>782</v>
      </c>
      <c r="N221" s="218"/>
    </row>
    <row r="222" spans="1:16" s="316" customFormat="1" ht="26.25" hidden="1" customHeight="1">
      <c r="A222" s="274"/>
      <c r="B222" s="274"/>
      <c r="C222" s="274"/>
      <c r="D222" s="274"/>
      <c r="E222" s="274"/>
      <c r="F222" s="274"/>
      <c r="G222" s="274"/>
      <c r="H222" s="274"/>
      <c r="I222" s="274"/>
      <c r="J222" s="944" t="str">
        <f>入力シート!F14</f>
        <v>(例)　202X年　X 月   X 日</v>
      </c>
      <c r="K222" s="944"/>
      <c r="L222" s="944"/>
      <c r="M222" s="274"/>
      <c r="N222" s="272"/>
      <c r="O222" s="301"/>
      <c r="P222" s="274"/>
    </row>
    <row r="223" spans="1:16" s="316" customFormat="1" ht="26.25" hidden="1" customHeight="1">
      <c r="A223" s="274"/>
      <c r="B223" s="274" t="s">
        <v>167</v>
      </c>
      <c r="C223" s="274"/>
      <c r="D223" s="274"/>
      <c r="E223" s="274"/>
      <c r="F223" s="274"/>
      <c r="G223" s="274"/>
      <c r="H223" s="274"/>
      <c r="I223" s="274"/>
      <c r="J223" s="274"/>
      <c r="K223" s="274"/>
      <c r="L223" s="274"/>
      <c r="M223" s="274"/>
      <c r="N223" s="272"/>
      <c r="O223" s="301"/>
      <c r="P223" s="274"/>
    </row>
    <row r="224" spans="1:16" ht="26.25" hidden="1" customHeight="1">
      <c r="A224" s="316"/>
      <c r="B224" s="946" t="s">
        <v>168</v>
      </c>
      <c r="C224" s="946" t="s">
        <v>169</v>
      </c>
      <c r="D224" s="946" t="s">
        <v>170</v>
      </c>
      <c r="E224" s="946"/>
      <c r="F224" s="946"/>
      <c r="G224" s="946"/>
      <c r="H224" s="962" t="s">
        <v>171</v>
      </c>
      <c r="I224" s="962"/>
      <c r="J224" s="962"/>
      <c r="K224" s="962"/>
      <c r="L224" s="946" t="s">
        <v>12</v>
      </c>
      <c r="M224" s="273"/>
      <c r="N224" s="324"/>
      <c r="O224" s="325"/>
    </row>
    <row r="225" spans="1:15" ht="26.25" hidden="1" customHeight="1">
      <c r="A225" s="326"/>
      <c r="B225" s="946"/>
      <c r="C225" s="946"/>
      <c r="D225" s="327" t="s">
        <v>172</v>
      </c>
      <c r="E225" s="327" t="s">
        <v>141</v>
      </c>
      <c r="F225" s="327" t="s">
        <v>142</v>
      </c>
      <c r="G225" s="327" t="s">
        <v>153</v>
      </c>
      <c r="H225" s="962"/>
      <c r="I225" s="962"/>
      <c r="J225" s="962"/>
      <c r="K225" s="962"/>
      <c r="L225" s="946"/>
      <c r="M225" s="273"/>
      <c r="N225" s="324"/>
      <c r="O225" s="325"/>
    </row>
    <row r="226" spans="1:15" ht="26.25" hidden="1" customHeight="1">
      <c r="A226" s="328"/>
      <c r="B226" s="92"/>
      <c r="C226" s="92"/>
      <c r="D226" s="2"/>
      <c r="E226" s="31"/>
      <c r="F226" s="31"/>
      <c r="G226" s="31"/>
      <c r="H226" s="945"/>
      <c r="I226" s="945"/>
      <c r="J226" s="945"/>
      <c r="K226" s="945"/>
      <c r="L226" s="92"/>
      <c r="M226" s="329"/>
      <c r="N226" s="277" t="s">
        <v>411</v>
      </c>
    </row>
    <row r="227" spans="1:15" ht="26.25" hidden="1" customHeight="1">
      <c r="A227" s="328"/>
      <c r="B227" s="92"/>
      <c r="C227" s="92"/>
      <c r="D227" s="2"/>
      <c r="E227" s="31"/>
      <c r="F227" s="31"/>
      <c r="G227" s="31"/>
      <c r="H227" s="945"/>
      <c r="I227" s="945"/>
      <c r="J227" s="945"/>
      <c r="K227" s="945"/>
      <c r="L227" s="92"/>
      <c r="M227" s="329"/>
      <c r="N227" s="277" t="s">
        <v>400</v>
      </c>
    </row>
    <row r="228" spans="1:15" ht="26.25" hidden="1" customHeight="1">
      <c r="A228" s="328"/>
      <c r="B228" s="92"/>
      <c r="C228" s="92"/>
      <c r="D228" s="2"/>
      <c r="E228" s="31"/>
      <c r="F228" s="31"/>
      <c r="G228" s="31"/>
      <c r="H228" s="945"/>
      <c r="I228" s="945"/>
      <c r="J228" s="945"/>
      <c r="K228" s="945"/>
      <c r="L228" s="92"/>
      <c r="M228" s="273"/>
      <c r="N228" s="218" t="s">
        <v>413</v>
      </c>
    </row>
    <row r="229" spans="1:15" ht="26.25" hidden="1" customHeight="1">
      <c r="A229" s="295"/>
      <c r="B229" s="92"/>
      <c r="C229" s="92"/>
      <c r="D229" s="2"/>
      <c r="E229" s="31"/>
      <c r="F229" s="31"/>
      <c r="G229" s="31"/>
      <c r="H229" s="945"/>
      <c r="I229" s="945"/>
      <c r="J229" s="945"/>
      <c r="K229" s="945"/>
      <c r="L229" s="92"/>
      <c r="M229" s="273"/>
    </row>
    <row r="230" spans="1:15" ht="26.25" hidden="1" customHeight="1">
      <c r="B230" s="92"/>
      <c r="C230" s="92"/>
      <c r="D230" s="2"/>
      <c r="E230" s="31"/>
      <c r="F230" s="31"/>
      <c r="G230" s="31"/>
      <c r="H230" s="945"/>
      <c r="I230" s="945"/>
      <c r="J230" s="945"/>
      <c r="K230" s="945"/>
      <c r="L230" s="92"/>
      <c r="M230" s="273"/>
    </row>
    <row r="231" spans="1:15" ht="26.25" hidden="1" customHeight="1">
      <c r="B231" s="92"/>
      <c r="C231" s="92"/>
      <c r="D231" s="2"/>
      <c r="E231" s="31"/>
      <c r="F231" s="31"/>
      <c r="G231" s="31"/>
      <c r="H231" s="945"/>
      <c r="I231" s="945"/>
      <c r="J231" s="945"/>
      <c r="K231" s="945"/>
      <c r="L231" s="92"/>
      <c r="M231" s="273"/>
    </row>
    <row r="232" spans="1:15" ht="26.25" hidden="1" customHeight="1">
      <c r="B232" s="92"/>
      <c r="C232" s="92"/>
      <c r="D232" s="2"/>
      <c r="E232" s="31"/>
      <c r="F232" s="31"/>
      <c r="G232" s="31"/>
      <c r="H232" s="945"/>
      <c r="I232" s="945"/>
      <c r="J232" s="945"/>
      <c r="K232" s="945"/>
      <c r="L232" s="92"/>
      <c r="M232" s="273"/>
    </row>
    <row r="233" spans="1:15" ht="26.25" hidden="1" customHeight="1">
      <c r="B233" s="92"/>
      <c r="C233" s="92"/>
      <c r="D233" s="2"/>
      <c r="E233" s="31"/>
      <c r="F233" s="31"/>
      <c r="G233" s="31"/>
      <c r="H233" s="945"/>
      <c r="I233" s="945"/>
      <c r="J233" s="945"/>
      <c r="K233" s="945"/>
      <c r="L233" s="92"/>
      <c r="M233" s="273"/>
    </row>
    <row r="234" spans="1:15" ht="26.25" hidden="1" customHeight="1">
      <c r="B234" s="92"/>
      <c r="C234" s="92"/>
      <c r="D234" s="2"/>
      <c r="E234" s="31"/>
      <c r="F234" s="31"/>
      <c r="G234" s="31"/>
      <c r="H234" s="945"/>
      <c r="I234" s="945"/>
      <c r="J234" s="945"/>
      <c r="K234" s="945"/>
      <c r="L234" s="92"/>
      <c r="M234" s="273"/>
    </row>
    <row r="235" spans="1:15" ht="26.25" hidden="1" customHeight="1">
      <c r="B235" s="92"/>
      <c r="C235" s="92"/>
      <c r="D235" s="2"/>
      <c r="E235" s="31"/>
      <c r="F235" s="31"/>
      <c r="G235" s="31"/>
      <c r="H235" s="945"/>
      <c r="I235" s="945"/>
      <c r="J235" s="945"/>
      <c r="K235" s="945"/>
      <c r="L235" s="92"/>
      <c r="M235" s="273"/>
    </row>
    <row r="236" spans="1:15" ht="26.25" hidden="1" customHeight="1">
      <c r="B236" s="92"/>
      <c r="C236" s="92"/>
      <c r="D236" s="2"/>
      <c r="E236" s="31"/>
      <c r="F236" s="31"/>
      <c r="G236" s="31"/>
      <c r="H236" s="945"/>
      <c r="I236" s="945"/>
      <c r="J236" s="945"/>
      <c r="K236" s="945"/>
      <c r="L236" s="92"/>
      <c r="M236" s="273"/>
    </row>
    <row r="237" spans="1:15" ht="26.25" hidden="1" customHeight="1">
      <c r="B237" s="92"/>
      <c r="C237" s="92"/>
      <c r="D237" s="2"/>
      <c r="E237" s="31"/>
      <c r="F237" s="31"/>
      <c r="G237" s="31"/>
      <c r="H237" s="945"/>
      <c r="I237" s="945"/>
      <c r="J237" s="945"/>
      <c r="K237" s="945"/>
      <c r="L237" s="92"/>
      <c r="M237" s="273"/>
    </row>
    <row r="238" spans="1:15" ht="26.25" hidden="1" customHeight="1">
      <c r="B238" s="92"/>
      <c r="C238" s="92"/>
      <c r="D238" s="2"/>
      <c r="E238" s="31"/>
      <c r="F238" s="31"/>
      <c r="G238" s="31"/>
      <c r="H238" s="945"/>
      <c r="I238" s="945"/>
      <c r="J238" s="945"/>
      <c r="K238" s="945"/>
      <c r="L238" s="92"/>
      <c r="M238" s="273"/>
    </row>
    <row r="239" spans="1:15" ht="26.25" hidden="1" customHeight="1">
      <c r="B239" s="92"/>
      <c r="C239" s="92"/>
      <c r="D239" s="2"/>
      <c r="E239" s="31"/>
      <c r="F239" s="31"/>
      <c r="G239" s="31"/>
      <c r="H239" s="945"/>
      <c r="I239" s="945"/>
      <c r="J239" s="945"/>
      <c r="K239" s="945"/>
      <c r="L239" s="92"/>
      <c r="M239" s="273"/>
    </row>
    <row r="240" spans="1:15" ht="26.25" hidden="1" customHeight="1">
      <c r="B240" s="92"/>
      <c r="C240" s="92"/>
      <c r="D240" s="2"/>
      <c r="E240" s="31"/>
      <c r="F240" s="31"/>
      <c r="G240" s="31"/>
      <c r="H240" s="945"/>
      <c r="I240" s="945"/>
      <c r="J240" s="945"/>
      <c r="K240" s="945"/>
      <c r="L240" s="92"/>
      <c r="M240" s="273"/>
    </row>
    <row r="241" spans="2:15" ht="26.25" hidden="1" customHeight="1">
      <c r="B241" s="92"/>
      <c r="C241" s="92"/>
      <c r="D241" s="2"/>
      <c r="E241" s="31"/>
      <c r="F241" s="31"/>
      <c r="G241" s="31"/>
      <c r="H241" s="945"/>
      <c r="I241" s="945"/>
      <c r="J241" s="945"/>
      <c r="K241" s="945"/>
      <c r="L241" s="92"/>
      <c r="M241" s="273"/>
    </row>
    <row r="242" spans="2:15" ht="26.25" hidden="1" customHeight="1">
      <c r="B242" s="92"/>
      <c r="C242" s="92"/>
      <c r="D242" s="2"/>
      <c r="E242" s="31"/>
      <c r="F242" s="31"/>
      <c r="G242" s="31"/>
      <c r="H242" s="945"/>
      <c r="I242" s="945"/>
      <c r="J242" s="945"/>
      <c r="K242" s="945"/>
      <c r="L242" s="92"/>
      <c r="M242" s="273"/>
    </row>
    <row r="243" spans="2:15" ht="26.25" hidden="1" customHeight="1">
      <c r="B243" s="92"/>
      <c r="C243" s="92"/>
      <c r="D243" s="2"/>
      <c r="E243" s="31"/>
      <c r="F243" s="31"/>
      <c r="G243" s="31"/>
      <c r="H243" s="945"/>
      <c r="I243" s="945"/>
      <c r="J243" s="945"/>
      <c r="K243" s="945"/>
      <c r="L243" s="92"/>
      <c r="M243" s="273"/>
    </row>
    <row r="244" spans="2:15" ht="26.25" hidden="1" customHeight="1">
      <c r="B244" s="92"/>
      <c r="C244" s="92"/>
      <c r="D244" s="2"/>
      <c r="E244" s="31"/>
      <c r="F244" s="31"/>
      <c r="G244" s="31"/>
      <c r="H244" s="945"/>
      <c r="I244" s="945"/>
      <c r="J244" s="945"/>
      <c r="K244" s="945"/>
      <c r="L244" s="92"/>
    </row>
    <row r="245" spans="2:15" ht="26.25" hidden="1" customHeight="1">
      <c r="B245" s="92"/>
      <c r="C245" s="92"/>
      <c r="D245" s="2"/>
      <c r="E245" s="31"/>
      <c r="F245" s="31"/>
      <c r="G245" s="31"/>
      <c r="H245" s="945"/>
      <c r="I245" s="945"/>
      <c r="J245" s="945"/>
      <c r="K245" s="945"/>
      <c r="L245" s="92"/>
    </row>
    <row r="246" spans="2:15" ht="26.25" hidden="1" customHeight="1">
      <c r="B246" s="92"/>
      <c r="C246" s="92"/>
      <c r="D246" s="2"/>
      <c r="E246" s="31"/>
      <c r="F246" s="31"/>
      <c r="G246" s="31"/>
      <c r="H246" s="945"/>
      <c r="I246" s="945"/>
      <c r="J246" s="945"/>
      <c r="K246" s="945"/>
      <c r="L246" s="92"/>
    </row>
    <row r="247" spans="2:15" ht="26.25" hidden="1" customHeight="1">
      <c r="B247" s="92"/>
      <c r="C247" s="92"/>
      <c r="D247" s="2"/>
      <c r="E247" s="31"/>
      <c r="F247" s="31"/>
      <c r="G247" s="31"/>
      <c r="H247" s="945"/>
      <c r="I247" s="945"/>
      <c r="J247" s="945"/>
      <c r="K247" s="945"/>
      <c r="L247" s="92"/>
    </row>
    <row r="248" spans="2:15" ht="26.25" hidden="1" customHeight="1">
      <c r="B248" s="92"/>
      <c r="C248" s="92"/>
      <c r="D248" s="2"/>
      <c r="E248" s="31"/>
      <c r="F248" s="31"/>
      <c r="G248" s="31"/>
      <c r="H248" s="945"/>
      <c r="I248" s="945"/>
      <c r="J248" s="945"/>
      <c r="K248" s="945"/>
      <c r="L248" s="92"/>
    </row>
    <row r="249" spans="2:15" ht="26.25" hidden="1" customHeight="1">
      <c r="B249" s="92"/>
      <c r="C249" s="92"/>
      <c r="D249" s="2"/>
      <c r="E249" s="31"/>
      <c r="F249" s="31"/>
      <c r="G249" s="31"/>
      <c r="H249" s="945"/>
      <c r="I249" s="945"/>
      <c r="J249" s="945"/>
      <c r="K249" s="945"/>
      <c r="L249" s="92"/>
    </row>
    <row r="250" spans="2:15" ht="26.25" hidden="1" customHeight="1">
      <c r="B250" s="92"/>
      <c r="C250" s="92"/>
      <c r="D250" s="2"/>
      <c r="E250" s="31"/>
      <c r="F250" s="31"/>
      <c r="G250" s="31"/>
      <c r="H250" s="969"/>
      <c r="I250" s="969"/>
      <c r="J250" s="969"/>
      <c r="K250" s="969"/>
      <c r="L250" s="92"/>
    </row>
    <row r="251" spans="2:15" ht="26.25" hidden="1" customHeight="1">
      <c r="B251" s="967" t="s">
        <v>399</v>
      </c>
      <c r="C251" s="967"/>
      <c r="D251" s="967"/>
      <c r="E251" s="967"/>
      <c r="F251" s="967"/>
      <c r="G251" s="967"/>
      <c r="H251" s="967"/>
      <c r="I251" s="967"/>
      <c r="J251" s="967"/>
      <c r="K251" s="967"/>
      <c r="L251" s="967"/>
      <c r="M251" s="321"/>
      <c r="O251" s="330"/>
    </row>
    <row r="252" spans="2:15" ht="26.25" hidden="1" customHeight="1">
      <c r="B252" s="321"/>
      <c r="C252" s="321"/>
      <c r="D252" s="321"/>
      <c r="E252" s="321"/>
      <c r="F252" s="321"/>
      <c r="G252" s="321"/>
      <c r="H252" s="321"/>
      <c r="I252" s="321"/>
      <c r="J252" s="321"/>
      <c r="K252" s="321"/>
      <c r="L252" s="321"/>
      <c r="M252" s="321"/>
    </row>
    <row r="253" spans="2:15" ht="26.25" hidden="1" customHeight="1">
      <c r="B253" s="968" t="s">
        <v>534</v>
      </c>
      <c r="C253" s="968"/>
      <c r="D253" s="968"/>
      <c r="E253" s="968"/>
      <c r="F253" s="968"/>
      <c r="G253" s="968"/>
      <c r="H253" s="968"/>
      <c r="I253" s="968"/>
      <c r="J253" s="968"/>
      <c r="K253" s="968"/>
      <c r="L253" s="968"/>
      <c r="M253" s="321"/>
    </row>
    <row r="254" spans="2:15" ht="26.25" hidden="1" customHeight="1">
      <c r="B254" s="968"/>
      <c r="C254" s="968"/>
      <c r="D254" s="968"/>
      <c r="E254" s="968"/>
      <c r="F254" s="968"/>
      <c r="G254" s="968"/>
      <c r="H254" s="968"/>
      <c r="I254" s="968"/>
      <c r="J254" s="968"/>
      <c r="K254" s="968"/>
      <c r="L254" s="968"/>
      <c r="M254" s="321"/>
    </row>
    <row r="255" spans="2:15" ht="26.25" hidden="1" customHeight="1">
      <c r="B255" s="968"/>
      <c r="C255" s="968"/>
      <c r="D255" s="968"/>
      <c r="E255" s="968"/>
      <c r="F255" s="968"/>
      <c r="G255" s="968"/>
      <c r="H255" s="968"/>
      <c r="I255" s="968"/>
      <c r="J255" s="968"/>
      <c r="K255" s="968"/>
      <c r="L255" s="968"/>
      <c r="M255" s="321"/>
    </row>
    <row r="256" spans="2:15" ht="26.25" hidden="1" customHeight="1">
      <c r="B256" s="968"/>
      <c r="C256" s="968"/>
      <c r="D256" s="968"/>
      <c r="E256" s="968"/>
      <c r="F256" s="968"/>
      <c r="G256" s="968"/>
      <c r="H256" s="968"/>
      <c r="I256" s="968"/>
      <c r="J256" s="968"/>
      <c r="K256" s="968"/>
      <c r="L256" s="968"/>
      <c r="M256" s="321"/>
    </row>
    <row r="257" spans="1:16" ht="26.25" hidden="1" customHeight="1">
      <c r="B257" s="331"/>
      <c r="C257" s="331"/>
      <c r="D257" s="331"/>
      <c r="E257" s="331"/>
      <c r="F257" s="331"/>
      <c r="G257" s="331"/>
      <c r="H257" s="331"/>
      <c r="I257" s="331"/>
      <c r="J257" s="331"/>
      <c r="K257" s="331"/>
      <c r="L257" s="331"/>
      <c r="M257" s="321"/>
    </row>
    <row r="258" spans="1:16" ht="26.25" hidden="1" customHeight="1">
      <c r="B258" s="331"/>
      <c r="C258" s="331"/>
      <c r="D258" s="331"/>
      <c r="E258" s="331"/>
      <c r="F258" s="331"/>
      <c r="G258" s="331"/>
      <c r="H258" s="331"/>
      <c r="I258" s="331"/>
      <c r="J258" s="331"/>
      <c r="K258" s="331"/>
      <c r="L258" s="331"/>
      <c r="M258" s="321"/>
    </row>
    <row r="259" spans="1:16" ht="26.25" hidden="1" customHeight="1">
      <c r="B259" s="331"/>
      <c r="C259" s="331"/>
      <c r="D259" s="331"/>
      <c r="E259" s="331"/>
      <c r="F259" s="331"/>
      <c r="G259" s="331"/>
      <c r="H259" s="331"/>
      <c r="I259" s="331"/>
      <c r="J259" s="331"/>
      <c r="K259" s="331"/>
      <c r="L259" s="331"/>
      <c r="M259" s="321"/>
    </row>
    <row r="260" spans="1:16" ht="26.25" hidden="1" customHeight="1">
      <c r="B260" s="331"/>
      <c r="C260" s="331"/>
      <c r="D260" s="331"/>
      <c r="E260" s="331"/>
      <c r="F260" s="331"/>
      <c r="G260" s="331"/>
      <c r="H260" s="331"/>
      <c r="I260" s="331"/>
      <c r="J260" s="331"/>
      <c r="K260" s="331"/>
      <c r="L260" s="331"/>
      <c r="M260" s="321"/>
    </row>
    <row r="261" spans="1:16" ht="26.25" hidden="1" customHeight="1">
      <c r="B261" s="331"/>
      <c r="C261" s="331"/>
      <c r="D261" s="331"/>
      <c r="E261" s="331"/>
      <c r="F261" s="331"/>
      <c r="G261" s="331"/>
      <c r="H261" s="331"/>
      <c r="I261" s="331"/>
      <c r="J261" s="331"/>
      <c r="K261" s="331"/>
      <c r="L261" s="331"/>
      <c r="M261" s="321"/>
    </row>
    <row r="262" spans="1:16" ht="26.25" hidden="1" customHeight="1">
      <c r="B262" s="321"/>
      <c r="C262" s="321"/>
      <c r="D262" s="321"/>
      <c r="E262" s="321"/>
      <c r="F262" s="321"/>
      <c r="G262" s="321"/>
      <c r="H262" s="321"/>
      <c r="I262" s="321"/>
      <c r="J262" s="321"/>
      <c r="K262" s="321"/>
      <c r="L262" s="321"/>
      <c r="M262" s="321"/>
      <c r="O262" s="332"/>
    </row>
    <row r="263" spans="1:16" ht="26.25" hidden="1" customHeight="1">
      <c r="A263" s="274" t="s">
        <v>495</v>
      </c>
      <c r="C263" s="321"/>
      <c r="D263" s="321"/>
      <c r="E263" s="321"/>
      <c r="F263" s="321"/>
      <c r="G263" s="321"/>
      <c r="H263" s="321"/>
      <c r="I263" s="321"/>
      <c r="J263" s="321"/>
      <c r="K263" s="321"/>
      <c r="L263" s="321"/>
      <c r="M263" s="321"/>
    </row>
    <row r="264" spans="1:16" ht="26.25" hidden="1" customHeight="1">
      <c r="L264" s="942"/>
      <c r="M264" s="942"/>
      <c r="N264" s="277" t="s">
        <v>407</v>
      </c>
    </row>
    <row r="265" spans="1:16" ht="26.25" hidden="1" customHeight="1">
      <c r="A265" s="274" t="s">
        <v>782</v>
      </c>
      <c r="N265" s="218" t="s">
        <v>494</v>
      </c>
    </row>
    <row r="266" spans="1:16" s="316" customFormat="1" ht="26.25" hidden="1" customHeight="1">
      <c r="A266" s="274"/>
      <c r="B266" s="274"/>
      <c r="C266" s="274"/>
      <c r="D266" s="274"/>
      <c r="E266" s="274"/>
      <c r="F266" s="274"/>
      <c r="G266" s="274"/>
      <c r="H266" s="274"/>
      <c r="I266" s="274"/>
      <c r="J266" s="944" t="str">
        <f>入力シート!F14</f>
        <v>(例)　202X年　X 月   X 日</v>
      </c>
      <c r="K266" s="944"/>
      <c r="L266" s="944"/>
      <c r="M266" s="274"/>
      <c r="N266" s="272"/>
      <c r="O266" s="301"/>
      <c r="P266" s="274"/>
    </row>
    <row r="267" spans="1:16" s="316" customFormat="1" ht="26.25" hidden="1" customHeight="1">
      <c r="A267" s="274"/>
      <c r="B267" s="274" t="s">
        <v>167</v>
      </c>
      <c r="C267" s="274"/>
      <c r="D267" s="274"/>
      <c r="E267" s="274"/>
      <c r="F267" s="274"/>
      <c r="G267" s="274"/>
      <c r="H267" s="274"/>
      <c r="I267" s="274"/>
      <c r="J267" s="274"/>
      <c r="K267" s="274"/>
      <c r="L267" s="274"/>
      <c r="M267" s="274"/>
      <c r="N267" s="272"/>
      <c r="O267" s="301"/>
      <c r="P267" s="274"/>
    </row>
    <row r="268" spans="1:16" ht="26.25" hidden="1" customHeight="1">
      <c r="A268" s="316"/>
      <c r="B268" s="946" t="s">
        <v>168</v>
      </c>
      <c r="C268" s="946" t="s">
        <v>169</v>
      </c>
      <c r="D268" s="946" t="s">
        <v>170</v>
      </c>
      <c r="E268" s="946"/>
      <c r="F268" s="946"/>
      <c r="G268" s="946"/>
      <c r="H268" s="962" t="s">
        <v>171</v>
      </c>
      <c r="I268" s="962"/>
      <c r="J268" s="962"/>
      <c r="K268" s="962"/>
      <c r="L268" s="946" t="s">
        <v>12</v>
      </c>
      <c r="M268" s="273"/>
      <c r="N268" s="324"/>
      <c r="O268" s="325"/>
    </row>
    <row r="269" spans="1:16" ht="26.25" hidden="1" customHeight="1">
      <c r="A269" s="326"/>
      <c r="B269" s="946"/>
      <c r="C269" s="946"/>
      <c r="D269" s="327" t="s">
        <v>172</v>
      </c>
      <c r="E269" s="327" t="s">
        <v>141</v>
      </c>
      <c r="F269" s="327" t="s">
        <v>142</v>
      </c>
      <c r="G269" s="327" t="s">
        <v>153</v>
      </c>
      <c r="H269" s="962"/>
      <c r="I269" s="962"/>
      <c r="J269" s="962"/>
      <c r="K269" s="962"/>
      <c r="L269" s="946"/>
      <c r="M269" s="273"/>
      <c r="N269" s="324"/>
      <c r="O269" s="325"/>
    </row>
    <row r="270" spans="1:16" ht="26.25" hidden="1" customHeight="1">
      <c r="A270" s="328"/>
      <c r="B270" s="92"/>
      <c r="C270" s="92"/>
      <c r="D270" s="2"/>
      <c r="E270" s="31"/>
      <c r="F270" s="31"/>
      <c r="G270" s="31"/>
      <c r="H270" s="945"/>
      <c r="I270" s="945"/>
      <c r="J270" s="945"/>
      <c r="K270" s="945"/>
      <c r="L270" s="92"/>
      <c r="M270" s="329"/>
      <c r="N270" s="277" t="s">
        <v>411</v>
      </c>
    </row>
    <row r="271" spans="1:16" ht="26.25" hidden="1" customHeight="1">
      <c r="A271" s="328"/>
      <c r="B271" s="92"/>
      <c r="C271" s="92"/>
      <c r="D271" s="2"/>
      <c r="E271" s="31"/>
      <c r="F271" s="31"/>
      <c r="G271" s="31"/>
      <c r="H271" s="945"/>
      <c r="I271" s="945"/>
      <c r="J271" s="945"/>
      <c r="K271" s="945"/>
      <c r="L271" s="92"/>
      <c r="M271" s="329"/>
      <c r="N271" s="277" t="s">
        <v>400</v>
      </c>
    </row>
    <row r="272" spans="1:16" ht="26.25" hidden="1" customHeight="1">
      <c r="A272" s="328"/>
      <c r="B272" s="92"/>
      <c r="C272" s="92"/>
      <c r="D272" s="2"/>
      <c r="E272" s="31"/>
      <c r="F272" s="31"/>
      <c r="G272" s="31"/>
      <c r="H272" s="945"/>
      <c r="I272" s="945"/>
      <c r="J272" s="945"/>
      <c r="K272" s="945"/>
      <c r="L272" s="92"/>
      <c r="M272" s="273"/>
      <c r="N272" s="218" t="s">
        <v>413</v>
      </c>
    </row>
    <row r="273" spans="1:13" ht="26.25" hidden="1" customHeight="1">
      <c r="A273" s="295"/>
      <c r="B273" s="92"/>
      <c r="C273" s="92"/>
      <c r="D273" s="2"/>
      <c r="E273" s="31"/>
      <c r="F273" s="31"/>
      <c r="G273" s="31"/>
      <c r="H273" s="945"/>
      <c r="I273" s="945"/>
      <c r="J273" s="945"/>
      <c r="K273" s="945"/>
      <c r="L273" s="92"/>
      <c r="M273" s="273"/>
    </row>
    <row r="274" spans="1:13" ht="26.25" hidden="1" customHeight="1">
      <c r="B274" s="92"/>
      <c r="C274" s="92"/>
      <c r="D274" s="2"/>
      <c r="E274" s="31"/>
      <c r="F274" s="31"/>
      <c r="G274" s="31"/>
      <c r="H274" s="945"/>
      <c r="I274" s="945"/>
      <c r="J274" s="945"/>
      <c r="K274" s="945"/>
      <c r="L274" s="92"/>
      <c r="M274" s="273"/>
    </row>
    <row r="275" spans="1:13" ht="26.25" hidden="1" customHeight="1">
      <c r="B275" s="92"/>
      <c r="C275" s="92"/>
      <c r="D275" s="2"/>
      <c r="E275" s="31"/>
      <c r="F275" s="31"/>
      <c r="G275" s="31"/>
      <c r="H275" s="945"/>
      <c r="I275" s="945"/>
      <c r="J275" s="945"/>
      <c r="K275" s="945"/>
      <c r="L275" s="92"/>
      <c r="M275" s="273"/>
    </row>
    <row r="276" spans="1:13" ht="26.25" hidden="1" customHeight="1">
      <c r="B276" s="92"/>
      <c r="C276" s="92"/>
      <c r="D276" s="2"/>
      <c r="E276" s="31"/>
      <c r="F276" s="31"/>
      <c r="G276" s="31"/>
      <c r="H276" s="945"/>
      <c r="I276" s="945"/>
      <c r="J276" s="945"/>
      <c r="K276" s="945"/>
      <c r="L276" s="92"/>
      <c r="M276" s="273"/>
    </row>
    <row r="277" spans="1:13" ht="26.25" hidden="1" customHeight="1">
      <c r="B277" s="92"/>
      <c r="C277" s="92"/>
      <c r="D277" s="2"/>
      <c r="E277" s="31"/>
      <c r="F277" s="31"/>
      <c r="G277" s="31"/>
      <c r="H277" s="945"/>
      <c r="I277" s="945"/>
      <c r="J277" s="945"/>
      <c r="K277" s="945"/>
      <c r="L277" s="92"/>
      <c r="M277" s="273"/>
    </row>
    <row r="278" spans="1:13" ht="26.25" hidden="1" customHeight="1">
      <c r="B278" s="92"/>
      <c r="C278" s="92"/>
      <c r="D278" s="2"/>
      <c r="E278" s="31"/>
      <c r="F278" s="31"/>
      <c r="G278" s="31"/>
      <c r="H278" s="945"/>
      <c r="I278" s="945"/>
      <c r="J278" s="945"/>
      <c r="K278" s="945"/>
      <c r="L278" s="92"/>
      <c r="M278" s="273"/>
    </row>
    <row r="279" spans="1:13" ht="26.25" hidden="1" customHeight="1">
      <c r="B279" s="92"/>
      <c r="C279" s="92"/>
      <c r="D279" s="2"/>
      <c r="E279" s="31"/>
      <c r="F279" s="31"/>
      <c r="G279" s="31"/>
      <c r="H279" s="945"/>
      <c r="I279" s="945"/>
      <c r="J279" s="945"/>
      <c r="K279" s="945"/>
      <c r="L279" s="92"/>
      <c r="M279" s="273"/>
    </row>
    <row r="280" spans="1:13" ht="26.25" hidden="1" customHeight="1">
      <c r="B280" s="92"/>
      <c r="C280" s="92"/>
      <c r="D280" s="2"/>
      <c r="E280" s="31"/>
      <c r="F280" s="31"/>
      <c r="G280" s="31"/>
      <c r="H280" s="945"/>
      <c r="I280" s="945"/>
      <c r="J280" s="945"/>
      <c r="K280" s="945"/>
      <c r="L280" s="92"/>
      <c r="M280" s="273"/>
    </row>
    <row r="281" spans="1:13" ht="26.25" hidden="1" customHeight="1">
      <c r="B281" s="92"/>
      <c r="C281" s="92"/>
      <c r="D281" s="2"/>
      <c r="E281" s="31"/>
      <c r="F281" s="31"/>
      <c r="G281" s="31"/>
      <c r="H281" s="945"/>
      <c r="I281" s="945"/>
      <c r="J281" s="945"/>
      <c r="K281" s="945"/>
      <c r="L281" s="92"/>
      <c r="M281" s="273"/>
    </row>
    <row r="282" spans="1:13" ht="26.25" hidden="1" customHeight="1">
      <c r="B282" s="92"/>
      <c r="C282" s="92"/>
      <c r="D282" s="2"/>
      <c r="E282" s="31"/>
      <c r="F282" s="31"/>
      <c r="G282" s="31"/>
      <c r="H282" s="945"/>
      <c r="I282" s="945"/>
      <c r="J282" s="945"/>
      <c r="K282" s="945"/>
      <c r="L282" s="92"/>
      <c r="M282" s="273"/>
    </row>
    <row r="283" spans="1:13" ht="26.25" hidden="1" customHeight="1">
      <c r="B283" s="92"/>
      <c r="C283" s="92"/>
      <c r="D283" s="2"/>
      <c r="E283" s="31"/>
      <c r="F283" s="31"/>
      <c r="G283" s="31"/>
      <c r="H283" s="945"/>
      <c r="I283" s="945"/>
      <c r="J283" s="945"/>
      <c r="K283" s="945"/>
      <c r="L283" s="92"/>
      <c r="M283" s="273"/>
    </row>
    <row r="284" spans="1:13" ht="26.25" hidden="1" customHeight="1">
      <c r="B284" s="92"/>
      <c r="C284" s="92"/>
      <c r="D284" s="2"/>
      <c r="E284" s="31"/>
      <c r="F284" s="31"/>
      <c r="G284" s="31"/>
      <c r="H284" s="945"/>
      <c r="I284" s="945"/>
      <c r="J284" s="945"/>
      <c r="K284" s="945"/>
      <c r="L284" s="92"/>
      <c r="M284" s="273"/>
    </row>
    <row r="285" spans="1:13" ht="26.25" hidden="1" customHeight="1">
      <c r="B285" s="92"/>
      <c r="C285" s="92"/>
      <c r="D285" s="2"/>
      <c r="E285" s="31"/>
      <c r="F285" s="31"/>
      <c r="G285" s="31"/>
      <c r="H285" s="945"/>
      <c r="I285" s="945"/>
      <c r="J285" s="945"/>
      <c r="K285" s="945"/>
      <c r="L285" s="92"/>
      <c r="M285" s="273"/>
    </row>
    <row r="286" spans="1:13" ht="26.25" hidden="1" customHeight="1">
      <c r="B286" s="92"/>
      <c r="C286" s="92"/>
      <c r="D286" s="2"/>
      <c r="E286" s="31"/>
      <c r="F286" s="31"/>
      <c r="G286" s="31"/>
      <c r="H286" s="945"/>
      <c r="I286" s="945"/>
      <c r="J286" s="945"/>
      <c r="K286" s="945"/>
      <c r="L286" s="92"/>
      <c r="M286" s="273"/>
    </row>
    <row r="287" spans="1:13" ht="26.25" hidden="1" customHeight="1">
      <c r="B287" s="92"/>
      <c r="C287" s="92"/>
      <c r="D287" s="2"/>
      <c r="E287" s="31"/>
      <c r="F287" s="31"/>
      <c r="G287" s="31"/>
      <c r="H287" s="945"/>
      <c r="I287" s="945"/>
      <c r="J287" s="945"/>
      <c r="K287" s="945"/>
      <c r="L287" s="92"/>
      <c r="M287" s="273"/>
    </row>
    <row r="288" spans="1:13" ht="26.25" hidden="1" customHeight="1">
      <c r="B288" s="92"/>
      <c r="C288" s="92"/>
      <c r="D288" s="2"/>
      <c r="E288" s="31"/>
      <c r="F288" s="31"/>
      <c r="G288" s="31"/>
      <c r="H288" s="945"/>
      <c r="I288" s="945"/>
      <c r="J288" s="945"/>
      <c r="K288" s="945"/>
      <c r="L288" s="92"/>
    </row>
    <row r="289" spans="2:15" ht="26.25" hidden="1" customHeight="1">
      <c r="B289" s="92"/>
      <c r="C289" s="92"/>
      <c r="D289" s="2"/>
      <c r="E289" s="31"/>
      <c r="F289" s="31"/>
      <c r="G289" s="31"/>
      <c r="H289" s="945"/>
      <c r="I289" s="945"/>
      <c r="J289" s="945"/>
      <c r="K289" s="945"/>
      <c r="L289" s="92"/>
    </row>
    <row r="290" spans="2:15" ht="26.25" hidden="1" customHeight="1">
      <c r="B290" s="92"/>
      <c r="C290" s="92"/>
      <c r="D290" s="2"/>
      <c r="E290" s="31"/>
      <c r="F290" s="31"/>
      <c r="G290" s="31"/>
      <c r="H290" s="945"/>
      <c r="I290" s="945"/>
      <c r="J290" s="945"/>
      <c r="K290" s="945"/>
      <c r="L290" s="92"/>
    </row>
    <row r="291" spans="2:15" ht="26.25" hidden="1" customHeight="1">
      <c r="B291" s="92"/>
      <c r="C291" s="92"/>
      <c r="D291" s="2"/>
      <c r="E291" s="31"/>
      <c r="F291" s="31"/>
      <c r="G291" s="31"/>
      <c r="H291" s="945"/>
      <c r="I291" s="945"/>
      <c r="J291" s="945"/>
      <c r="K291" s="945"/>
      <c r="L291" s="92"/>
    </row>
    <row r="292" spans="2:15" ht="26.25" hidden="1" customHeight="1">
      <c r="B292" s="92"/>
      <c r="C292" s="92"/>
      <c r="D292" s="2"/>
      <c r="E292" s="31"/>
      <c r="F292" s="31"/>
      <c r="G292" s="31"/>
      <c r="H292" s="945"/>
      <c r="I292" s="945"/>
      <c r="J292" s="945"/>
      <c r="K292" s="945"/>
      <c r="L292" s="92"/>
    </row>
    <row r="293" spans="2:15" ht="26.25" hidden="1" customHeight="1">
      <c r="B293" s="92"/>
      <c r="C293" s="92"/>
      <c r="D293" s="2"/>
      <c r="E293" s="31"/>
      <c r="F293" s="31"/>
      <c r="G293" s="31"/>
      <c r="H293" s="945"/>
      <c r="I293" s="945"/>
      <c r="J293" s="945"/>
      <c r="K293" s="945"/>
      <c r="L293" s="92"/>
    </row>
    <row r="294" spans="2:15" ht="26.25" hidden="1" customHeight="1">
      <c r="B294" s="92"/>
      <c r="C294" s="92"/>
      <c r="D294" s="2"/>
      <c r="E294" s="31"/>
      <c r="F294" s="31"/>
      <c r="G294" s="31"/>
      <c r="H294" s="969"/>
      <c r="I294" s="969"/>
      <c r="J294" s="969"/>
      <c r="K294" s="969"/>
      <c r="L294" s="92"/>
    </row>
    <row r="295" spans="2:15" ht="26.25" hidden="1" customHeight="1">
      <c r="B295" s="967" t="s">
        <v>399</v>
      </c>
      <c r="C295" s="967"/>
      <c r="D295" s="967"/>
      <c r="E295" s="967"/>
      <c r="F295" s="967"/>
      <c r="G295" s="967"/>
      <c r="H295" s="967"/>
      <c r="I295" s="967"/>
      <c r="J295" s="967"/>
      <c r="K295" s="967"/>
      <c r="L295" s="967"/>
      <c r="M295" s="321"/>
      <c r="O295" s="330"/>
    </row>
    <row r="296" spans="2:15" ht="26.25" hidden="1" customHeight="1">
      <c r="B296" s="321"/>
      <c r="C296" s="321"/>
      <c r="D296" s="321"/>
      <c r="E296" s="321"/>
      <c r="F296" s="321"/>
      <c r="G296" s="321"/>
      <c r="H296" s="321"/>
      <c r="I296" s="321"/>
      <c r="J296" s="321"/>
      <c r="K296" s="321"/>
      <c r="L296" s="321"/>
      <c r="M296" s="321"/>
    </row>
    <row r="297" spans="2:15" ht="26.25" hidden="1" customHeight="1">
      <c r="B297" s="968" t="s">
        <v>534</v>
      </c>
      <c r="C297" s="968"/>
      <c r="D297" s="968"/>
      <c r="E297" s="968"/>
      <c r="F297" s="968"/>
      <c r="G297" s="968"/>
      <c r="H297" s="968"/>
      <c r="I297" s="968"/>
      <c r="J297" s="968"/>
      <c r="K297" s="968"/>
      <c r="L297" s="968"/>
      <c r="M297" s="321"/>
    </row>
    <row r="298" spans="2:15" ht="26.25" hidden="1" customHeight="1">
      <c r="B298" s="968"/>
      <c r="C298" s="968"/>
      <c r="D298" s="968"/>
      <c r="E298" s="968"/>
      <c r="F298" s="968"/>
      <c r="G298" s="968"/>
      <c r="H298" s="968"/>
      <c r="I298" s="968"/>
      <c r="J298" s="968"/>
      <c r="K298" s="968"/>
      <c r="L298" s="968"/>
      <c r="M298" s="321"/>
    </row>
    <row r="299" spans="2:15" ht="26.25" hidden="1" customHeight="1">
      <c r="B299" s="968"/>
      <c r="C299" s="968"/>
      <c r="D299" s="968"/>
      <c r="E299" s="968"/>
      <c r="F299" s="968"/>
      <c r="G299" s="968"/>
      <c r="H299" s="968"/>
      <c r="I299" s="968"/>
      <c r="J299" s="968"/>
      <c r="K299" s="968"/>
      <c r="L299" s="968"/>
      <c r="M299" s="321"/>
    </row>
    <row r="300" spans="2:15" ht="26.25" hidden="1" customHeight="1">
      <c r="B300" s="968"/>
      <c r="C300" s="968"/>
      <c r="D300" s="968"/>
      <c r="E300" s="968"/>
      <c r="F300" s="968"/>
      <c r="G300" s="968"/>
      <c r="H300" s="968"/>
      <c r="I300" s="968"/>
      <c r="J300" s="968"/>
      <c r="K300" s="968"/>
      <c r="L300" s="968"/>
      <c r="M300" s="321"/>
    </row>
    <row r="301" spans="2:15" ht="26.25" hidden="1" customHeight="1">
      <c r="B301" s="331"/>
      <c r="C301" s="331"/>
      <c r="D301" s="331"/>
      <c r="E301" s="331"/>
      <c r="F301" s="331"/>
      <c r="G301" s="331"/>
      <c r="H301" s="331"/>
      <c r="I301" s="331"/>
      <c r="J301" s="331"/>
      <c r="K301" s="331"/>
      <c r="L301" s="331"/>
      <c r="M301" s="321"/>
    </row>
    <row r="302" spans="2:15" ht="26.25" hidden="1" customHeight="1">
      <c r="B302" s="331"/>
      <c r="C302" s="331"/>
      <c r="D302" s="331"/>
      <c r="E302" s="331"/>
      <c r="F302" s="331"/>
      <c r="G302" s="331"/>
      <c r="H302" s="331"/>
      <c r="I302" s="331"/>
      <c r="J302" s="331"/>
      <c r="K302" s="331"/>
      <c r="L302" s="331"/>
      <c r="M302" s="321"/>
    </row>
    <row r="303" spans="2:15" ht="26.25" hidden="1" customHeight="1">
      <c r="B303" s="331"/>
      <c r="C303" s="331"/>
      <c r="D303" s="331"/>
      <c r="E303" s="331"/>
      <c r="F303" s="331"/>
      <c r="G303" s="331"/>
      <c r="H303" s="331"/>
      <c r="I303" s="331"/>
      <c r="J303" s="331"/>
      <c r="K303" s="331"/>
      <c r="L303" s="331"/>
      <c r="M303" s="321"/>
    </row>
    <row r="304" spans="2:15" ht="26.25" hidden="1" customHeight="1">
      <c r="B304" s="331"/>
      <c r="C304" s="331"/>
      <c r="D304" s="331"/>
      <c r="E304" s="331"/>
      <c r="F304" s="331"/>
      <c r="G304" s="331"/>
      <c r="H304" s="331"/>
      <c r="I304" s="331"/>
      <c r="J304" s="331"/>
      <c r="K304" s="331"/>
      <c r="L304" s="331"/>
      <c r="M304" s="321"/>
    </row>
    <row r="305" spans="1:16" ht="26.25" hidden="1" customHeight="1">
      <c r="B305" s="331"/>
      <c r="C305" s="331"/>
      <c r="D305" s="331"/>
      <c r="E305" s="331"/>
      <c r="F305" s="331"/>
      <c r="G305" s="331"/>
      <c r="H305" s="331"/>
      <c r="I305" s="331"/>
      <c r="J305" s="331"/>
      <c r="K305" s="331"/>
      <c r="L305" s="331"/>
      <c r="M305" s="321"/>
    </row>
    <row r="306" spans="1:16" ht="26.25" hidden="1" customHeight="1">
      <c r="B306" s="321"/>
      <c r="C306" s="321"/>
      <c r="D306" s="321"/>
      <c r="E306" s="321"/>
      <c r="F306" s="321"/>
      <c r="G306" s="321"/>
      <c r="H306" s="321"/>
      <c r="I306" s="321"/>
      <c r="J306" s="321"/>
      <c r="K306" s="321"/>
      <c r="L306" s="321"/>
      <c r="M306" s="321"/>
      <c r="O306" s="332"/>
    </row>
    <row r="307" spans="1:16" ht="26.25" hidden="1" customHeight="1">
      <c r="A307" s="274" t="s">
        <v>495</v>
      </c>
      <c r="C307" s="321"/>
      <c r="D307" s="321"/>
      <c r="E307" s="321"/>
      <c r="F307" s="321"/>
      <c r="G307" s="321"/>
      <c r="H307" s="321"/>
      <c r="I307" s="321"/>
      <c r="J307" s="321"/>
      <c r="K307" s="321"/>
      <c r="L307" s="321"/>
      <c r="M307" s="321"/>
    </row>
    <row r="308" spans="1:16" ht="26.25" hidden="1" customHeight="1">
      <c r="L308" s="942"/>
      <c r="M308" s="942"/>
      <c r="N308" s="277" t="s">
        <v>407</v>
      </c>
    </row>
    <row r="309" spans="1:16" ht="26.25" hidden="1" customHeight="1">
      <c r="A309" s="274" t="s">
        <v>782</v>
      </c>
      <c r="N309" s="218" t="s">
        <v>494</v>
      </c>
    </row>
    <row r="310" spans="1:16" s="316" customFormat="1" ht="26.25" hidden="1" customHeight="1">
      <c r="A310" s="274"/>
      <c r="B310" s="274"/>
      <c r="C310" s="274"/>
      <c r="D310" s="274"/>
      <c r="E310" s="274"/>
      <c r="F310" s="274"/>
      <c r="G310" s="274"/>
      <c r="H310" s="274"/>
      <c r="I310" s="274"/>
      <c r="J310" s="944" t="str">
        <f>入力シート!F14</f>
        <v>(例)　202X年　X 月   X 日</v>
      </c>
      <c r="K310" s="944"/>
      <c r="L310" s="944"/>
      <c r="M310" s="274"/>
      <c r="N310" s="272"/>
      <c r="O310" s="301"/>
      <c r="P310" s="274"/>
    </row>
    <row r="311" spans="1:16" s="316" customFormat="1" ht="26.25" hidden="1" customHeight="1">
      <c r="A311" s="274"/>
      <c r="B311" s="274" t="s">
        <v>167</v>
      </c>
      <c r="C311" s="274"/>
      <c r="D311" s="274"/>
      <c r="E311" s="274"/>
      <c r="F311" s="274"/>
      <c r="G311" s="274"/>
      <c r="H311" s="274"/>
      <c r="I311" s="274"/>
      <c r="J311" s="274"/>
      <c r="K311" s="274"/>
      <c r="L311" s="274"/>
      <c r="M311" s="274"/>
      <c r="N311" s="272"/>
      <c r="O311" s="301"/>
      <c r="P311" s="274"/>
    </row>
    <row r="312" spans="1:16" ht="26.25" hidden="1" customHeight="1">
      <c r="A312" s="316"/>
      <c r="B312" s="946" t="s">
        <v>168</v>
      </c>
      <c r="C312" s="946" t="s">
        <v>169</v>
      </c>
      <c r="D312" s="946" t="s">
        <v>170</v>
      </c>
      <c r="E312" s="946"/>
      <c r="F312" s="946"/>
      <c r="G312" s="946"/>
      <c r="H312" s="962" t="s">
        <v>171</v>
      </c>
      <c r="I312" s="962"/>
      <c r="J312" s="962"/>
      <c r="K312" s="962"/>
      <c r="L312" s="946" t="s">
        <v>12</v>
      </c>
      <c r="M312" s="273"/>
      <c r="N312" s="324"/>
      <c r="O312" s="325"/>
    </row>
    <row r="313" spans="1:16" ht="26.25" hidden="1" customHeight="1">
      <c r="A313" s="326"/>
      <c r="B313" s="946"/>
      <c r="C313" s="946"/>
      <c r="D313" s="327" t="s">
        <v>172</v>
      </c>
      <c r="E313" s="327" t="s">
        <v>141</v>
      </c>
      <c r="F313" s="327" t="s">
        <v>142</v>
      </c>
      <c r="G313" s="327" t="s">
        <v>153</v>
      </c>
      <c r="H313" s="962"/>
      <c r="I313" s="962"/>
      <c r="J313" s="962"/>
      <c r="K313" s="962"/>
      <c r="L313" s="946"/>
      <c r="M313" s="273"/>
      <c r="N313" s="324"/>
      <c r="O313" s="325"/>
    </row>
    <row r="314" spans="1:16" ht="26.25" hidden="1" customHeight="1">
      <c r="A314" s="328"/>
      <c r="B314" s="92"/>
      <c r="C314" s="92"/>
      <c r="D314" s="2"/>
      <c r="E314" s="31"/>
      <c r="F314" s="31"/>
      <c r="G314" s="31"/>
      <c r="H314" s="945"/>
      <c r="I314" s="945"/>
      <c r="J314" s="945"/>
      <c r="K314" s="945"/>
      <c r="L314" s="92"/>
      <c r="M314" s="329"/>
      <c r="N314" s="277" t="s">
        <v>411</v>
      </c>
    </row>
    <row r="315" spans="1:16" ht="26.25" hidden="1" customHeight="1">
      <c r="A315" s="328"/>
      <c r="B315" s="92"/>
      <c r="C315" s="92"/>
      <c r="D315" s="2"/>
      <c r="E315" s="31"/>
      <c r="F315" s="31"/>
      <c r="G315" s="31"/>
      <c r="H315" s="945"/>
      <c r="I315" s="945"/>
      <c r="J315" s="945"/>
      <c r="K315" s="945"/>
      <c r="L315" s="92"/>
      <c r="M315" s="329"/>
      <c r="N315" s="277" t="s">
        <v>400</v>
      </c>
    </row>
    <row r="316" spans="1:16" ht="26.25" hidden="1" customHeight="1">
      <c r="A316" s="328"/>
      <c r="B316" s="92"/>
      <c r="C316" s="92"/>
      <c r="D316" s="2"/>
      <c r="E316" s="31"/>
      <c r="F316" s="31"/>
      <c r="G316" s="31"/>
      <c r="H316" s="945"/>
      <c r="I316" s="945"/>
      <c r="J316" s="945"/>
      <c r="K316" s="945"/>
      <c r="L316" s="92"/>
      <c r="M316" s="273"/>
      <c r="N316" s="218" t="s">
        <v>413</v>
      </c>
    </row>
    <row r="317" spans="1:16" ht="26.25" hidden="1" customHeight="1">
      <c r="A317" s="295"/>
      <c r="B317" s="92"/>
      <c r="C317" s="92"/>
      <c r="D317" s="2"/>
      <c r="E317" s="31"/>
      <c r="F317" s="31"/>
      <c r="G317" s="31"/>
      <c r="H317" s="945"/>
      <c r="I317" s="945"/>
      <c r="J317" s="945"/>
      <c r="K317" s="945"/>
      <c r="L317" s="92"/>
      <c r="M317" s="273"/>
    </row>
    <row r="318" spans="1:16" ht="26.25" hidden="1" customHeight="1">
      <c r="B318" s="92"/>
      <c r="C318" s="92"/>
      <c r="D318" s="2"/>
      <c r="E318" s="31"/>
      <c r="F318" s="31"/>
      <c r="G318" s="31"/>
      <c r="H318" s="945"/>
      <c r="I318" s="945"/>
      <c r="J318" s="945"/>
      <c r="K318" s="945"/>
      <c r="L318" s="92"/>
      <c r="M318" s="273"/>
    </row>
    <row r="319" spans="1:16" ht="26.25" hidden="1" customHeight="1">
      <c r="B319" s="92"/>
      <c r="C319" s="92"/>
      <c r="D319" s="2"/>
      <c r="E319" s="31"/>
      <c r="F319" s="31"/>
      <c r="G319" s="31"/>
      <c r="H319" s="945"/>
      <c r="I319" s="945"/>
      <c r="J319" s="945"/>
      <c r="K319" s="945"/>
      <c r="L319" s="92"/>
      <c r="M319" s="273"/>
    </row>
    <row r="320" spans="1:16" ht="26.25" hidden="1" customHeight="1">
      <c r="B320" s="92"/>
      <c r="C320" s="92"/>
      <c r="D320" s="2"/>
      <c r="E320" s="31"/>
      <c r="F320" s="31"/>
      <c r="G320" s="31"/>
      <c r="H320" s="945"/>
      <c r="I320" s="945"/>
      <c r="J320" s="945"/>
      <c r="K320" s="945"/>
      <c r="L320" s="92"/>
      <c r="M320" s="273"/>
    </row>
    <row r="321" spans="2:13" ht="26.25" hidden="1" customHeight="1">
      <c r="B321" s="92"/>
      <c r="C321" s="92"/>
      <c r="D321" s="2"/>
      <c r="E321" s="31"/>
      <c r="F321" s="31"/>
      <c r="G321" s="31"/>
      <c r="H321" s="945"/>
      <c r="I321" s="945"/>
      <c r="J321" s="945"/>
      <c r="K321" s="945"/>
      <c r="L321" s="92"/>
      <c r="M321" s="273"/>
    </row>
    <row r="322" spans="2:13" ht="26.25" hidden="1" customHeight="1">
      <c r="B322" s="92"/>
      <c r="C322" s="92"/>
      <c r="D322" s="2"/>
      <c r="E322" s="31"/>
      <c r="F322" s="31"/>
      <c r="G322" s="31"/>
      <c r="H322" s="945"/>
      <c r="I322" s="945"/>
      <c r="J322" s="945"/>
      <c r="K322" s="945"/>
      <c r="L322" s="92"/>
      <c r="M322" s="273"/>
    </row>
    <row r="323" spans="2:13" ht="26.25" hidden="1" customHeight="1">
      <c r="B323" s="92"/>
      <c r="C323" s="92"/>
      <c r="D323" s="2"/>
      <c r="E323" s="31"/>
      <c r="F323" s="31"/>
      <c r="G323" s="31"/>
      <c r="H323" s="945"/>
      <c r="I323" s="945"/>
      <c r="J323" s="945"/>
      <c r="K323" s="945"/>
      <c r="L323" s="92"/>
      <c r="M323" s="273"/>
    </row>
    <row r="324" spans="2:13" ht="26.25" hidden="1" customHeight="1">
      <c r="B324" s="92"/>
      <c r="C324" s="92"/>
      <c r="D324" s="2"/>
      <c r="E324" s="31"/>
      <c r="F324" s="31"/>
      <c r="G324" s="31"/>
      <c r="H324" s="945"/>
      <c r="I324" s="945"/>
      <c r="J324" s="945"/>
      <c r="K324" s="945"/>
      <c r="L324" s="92"/>
      <c r="M324" s="273"/>
    </row>
    <row r="325" spans="2:13" ht="26.25" hidden="1" customHeight="1">
      <c r="B325" s="92"/>
      <c r="C325" s="92"/>
      <c r="D325" s="2"/>
      <c r="E325" s="31"/>
      <c r="F325" s="31"/>
      <c r="G325" s="31"/>
      <c r="H325" s="945"/>
      <c r="I325" s="945"/>
      <c r="J325" s="945"/>
      <c r="K325" s="945"/>
      <c r="L325" s="92"/>
      <c r="M325" s="273"/>
    </row>
    <row r="326" spans="2:13" ht="26.25" hidden="1" customHeight="1">
      <c r="B326" s="92"/>
      <c r="C326" s="92"/>
      <c r="D326" s="2"/>
      <c r="E326" s="31"/>
      <c r="F326" s="31"/>
      <c r="G326" s="31"/>
      <c r="H326" s="945"/>
      <c r="I326" s="945"/>
      <c r="J326" s="945"/>
      <c r="K326" s="945"/>
      <c r="L326" s="92"/>
      <c r="M326" s="273"/>
    </row>
    <row r="327" spans="2:13" ht="26.25" hidden="1" customHeight="1">
      <c r="B327" s="92"/>
      <c r="C327" s="92"/>
      <c r="D327" s="2"/>
      <c r="E327" s="31"/>
      <c r="F327" s="31"/>
      <c r="G327" s="31"/>
      <c r="H327" s="945"/>
      <c r="I327" s="945"/>
      <c r="J327" s="945"/>
      <c r="K327" s="945"/>
      <c r="L327" s="92"/>
      <c r="M327" s="273"/>
    </row>
    <row r="328" spans="2:13" ht="26.25" hidden="1" customHeight="1">
      <c r="B328" s="92"/>
      <c r="C328" s="92"/>
      <c r="D328" s="2"/>
      <c r="E328" s="31"/>
      <c r="F328" s="31"/>
      <c r="G328" s="31"/>
      <c r="H328" s="945"/>
      <c r="I328" s="945"/>
      <c r="J328" s="945"/>
      <c r="K328" s="945"/>
      <c r="L328" s="92"/>
      <c r="M328" s="273"/>
    </row>
    <row r="329" spans="2:13" ht="26.25" hidden="1" customHeight="1">
      <c r="B329" s="92"/>
      <c r="C329" s="92"/>
      <c r="D329" s="2"/>
      <c r="E329" s="31"/>
      <c r="F329" s="31"/>
      <c r="G329" s="31"/>
      <c r="H329" s="945"/>
      <c r="I329" s="945"/>
      <c r="J329" s="945"/>
      <c r="K329" s="945"/>
      <c r="L329" s="92"/>
      <c r="M329" s="273"/>
    </row>
    <row r="330" spans="2:13" ht="26.25" hidden="1" customHeight="1">
      <c r="B330" s="92"/>
      <c r="C330" s="92"/>
      <c r="D330" s="2"/>
      <c r="E330" s="31"/>
      <c r="F330" s="31"/>
      <c r="G330" s="31"/>
      <c r="H330" s="945"/>
      <c r="I330" s="945"/>
      <c r="J330" s="945"/>
      <c r="K330" s="945"/>
      <c r="L330" s="92"/>
      <c r="M330" s="273"/>
    </row>
    <row r="331" spans="2:13" ht="26.25" hidden="1" customHeight="1">
      <c r="B331" s="92"/>
      <c r="C331" s="92"/>
      <c r="D331" s="2"/>
      <c r="E331" s="31"/>
      <c r="F331" s="31"/>
      <c r="G331" s="31"/>
      <c r="H331" s="945"/>
      <c r="I331" s="945"/>
      <c r="J331" s="945"/>
      <c r="K331" s="945"/>
      <c r="L331" s="92"/>
      <c r="M331" s="273"/>
    </row>
    <row r="332" spans="2:13" ht="26.25" hidden="1" customHeight="1">
      <c r="B332" s="92"/>
      <c r="C332" s="92"/>
      <c r="D332" s="2"/>
      <c r="E332" s="31"/>
      <c r="F332" s="31"/>
      <c r="G332" s="31"/>
      <c r="H332" s="945"/>
      <c r="I332" s="945"/>
      <c r="J332" s="945"/>
      <c r="K332" s="945"/>
      <c r="L332" s="92"/>
    </row>
    <row r="333" spans="2:13" ht="26.25" hidden="1" customHeight="1">
      <c r="B333" s="92"/>
      <c r="C333" s="92"/>
      <c r="D333" s="2"/>
      <c r="E333" s="31"/>
      <c r="F333" s="31"/>
      <c r="G333" s="31"/>
      <c r="H333" s="945"/>
      <c r="I333" s="945"/>
      <c r="J333" s="945"/>
      <c r="K333" s="945"/>
      <c r="L333" s="92"/>
    </row>
    <row r="334" spans="2:13" ht="26.25" hidden="1" customHeight="1">
      <c r="B334" s="92"/>
      <c r="C334" s="92"/>
      <c r="D334" s="2"/>
      <c r="E334" s="31"/>
      <c r="F334" s="31"/>
      <c r="G334" s="31"/>
      <c r="H334" s="945"/>
      <c r="I334" s="945"/>
      <c r="J334" s="945"/>
      <c r="K334" s="945"/>
      <c r="L334" s="92"/>
    </row>
    <row r="335" spans="2:13" ht="26.25" hidden="1" customHeight="1">
      <c r="B335" s="92"/>
      <c r="C335" s="92"/>
      <c r="D335" s="2"/>
      <c r="E335" s="31"/>
      <c r="F335" s="31"/>
      <c r="G335" s="31"/>
      <c r="H335" s="945"/>
      <c r="I335" s="945"/>
      <c r="J335" s="945"/>
      <c r="K335" s="945"/>
      <c r="L335" s="92"/>
    </row>
    <row r="336" spans="2:13" ht="26.25" hidden="1" customHeight="1">
      <c r="B336" s="92"/>
      <c r="C336" s="92"/>
      <c r="D336" s="2"/>
      <c r="E336" s="31"/>
      <c r="F336" s="31"/>
      <c r="G336" s="31"/>
      <c r="H336" s="945"/>
      <c r="I336" s="945"/>
      <c r="J336" s="945"/>
      <c r="K336" s="945"/>
      <c r="L336" s="92"/>
    </row>
    <row r="337" spans="1:15" ht="26.25" hidden="1" customHeight="1">
      <c r="B337" s="92"/>
      <c r="C337" s="92"/>
      <c r="D337" s="2"/>
      <c r="E337" s="31"/>
      <c r="F337" s="31"/>
      <c r="G337" s="31"/>
      <c r="H337" s="945"/>
      <c r="I337" s="945"/>
      <c r="J337" s="945"/>
      <c r="K337" s="945"/>
      <c r="L337" s="92"/>
    </row>
    <row r="338" spans="1:15" ht="26.25" hidden="1" customHeight="1">
      <c r="B338" s="92"/>
      <c r="C338" s="92"/>
      <c r="D338" s="2"/>
      <c r="E338" s="31"/>
      <c r="F338" s="31"/>
      <c r="G338" s="31"/>
      <c r="H338" s="969"/>
      <c r="I338" s="969"/>
      <c r="J338" s="969"/>
      <c r="K338" s="969"/>
      <c r="L338" s="92"/>
    </row>
    <row r="339" spans="1:15" ht="26.25" hidden="1" customHeight="1">
      <c r="B339" s="967" t="s">
        <v>399</v>
      </c>
      <c r="C339" s="967"/>
      <c r="D339" s="967"/>
      <c r="E339" s="967"/>
      <c r="F339" s="967"/>
      <c r="G339" s="967"/>
      <c r="H339" s="967"/>
      <c r="I339" s="967"/>
      <c r="J339" s="967"/>
      <c r="K339" s="967"/>
      <c r="L339" s="967"/>
      <c r="M339" s="321"/>
      <c r="O339" s="330"/>
    </row>
    <row r="340" spans="1:15" ht="26.25" hidden="1" customHeight="1">
      <c r="B340" s="321"/>
      <c r="C340" s="321"/>
      <c r="D340" s="321"/>
      <c r="E340" s="321"/>
      <c r="F340" s="321"/>
      <c r="G340" s="321"/>
      <c r="H340" s="321"/>
      <c r="I340" s="321"/>
      <c r="J340" s="321"/>
      <c r="K340" s="321"/>
      <c r="L340" s="321"/>
      <c r="M340" s="321"/>
    </row>
    <row r="341" spans="1:15" ht="26.25" hidden="1" customHeight="1">
      <c r="B341" s="968" t="s">
        <v>534</v>
      </c>
      <c r="C341" s="968"/>
      <c r="D341" s="968"/>
      <c r="E341" s="968"/>
      <c r="F341" s="968"/>
      <c r="G341" s="968"/>
      <c r="H341" s="968"/>
      <c r="I341" s="968"/>
      <c r="J341" s="968"/>
      <c r="K341" s="968"/>
      <c r="L341" s="968"/>
      <c r="M341" s="321"/>
    </row>
    <row r="342" spans="1:15" ht="26.25" hidden="1" customHeight="1">
      <c r="B342" s="968"/>
      <c r="C342" s="968"/>
      <c r="D342" s="968"/>
      <c r="E342" s="968"/>
      <c r="F342" s="968"/>
      <c r="G342" s="968"/>
      <c r="H342" s="968"/>
      <c r="I342" s="968"/>
      <c r="J342" s="968"/>
      <c r="K342" s="968"/>
      <c r="L342" s="968"/>
      <c r="M342" s="321"/>
    </row>
    <row r="343" spans="1:15" ht="26.25" hidden="1" customHeight="1">
      <c r="B343" s="968"/>
      <c r="C343" s="968"/>
      <c r="D343" s="968"/>
      <c r="E343" s="968"/>
      <c r="F343" s="968"/>
      <c r="G343" s="968"/>
      <c r="H343" s="968"/>
      <c r="I343" s="968"/>
      <c r="J343" s="968"/>
      <c r="K343" s="968"/>
      <c r="L343" s="968"/>
      <c r="M343" s="321"/>
    </row>
    <row r="344" spans="1:15" ht="26.25" hidden="1" customHeight="1">
      <c r="B344" s="968"/>
      <c r="C344" s="968"/>
      <c r="D344" s="968"/>
      <c r="E344" s="968"/>
      <c r="F344" s="968"/>
      <c r="G344" s="968"/>
      <c r="H344" s="968"/>
      <c r="I344" s="968"/>
      <c r="J344" s="968"/>
      <c r="K344" s="968"/>
      <c r="L344" s="968"/>
      <c r="M344" s="321"/>
    </row>
    <row r="345" spans="1:15" ht="26.25" hidden="1" customHeight="1">
      <c r="B345" s="331"/>
      <c r="C345" s="331"/>
      <c r="D345" s="331"/>
      <c r="E345" s="331"/>
      <c r="F345" s="331"/>
      <c r="G345" s="331"/>
      <c r="H345" s="331"/>
      <c r="I345" s="331"/>
      <c r="J345" s="331"/>
      <c r="K345" s="331"/>
      <c r="L345" s="331"/>
      <c r="M345" s="321"/>
    </row>
    <row r="346" spans="1:15" ht="26.25" hidden="1" customHeight="1">
      <c r="B346" s="331"/>
      <c r="C346" s="331"/>
      <c r="D346" s="331"/>
      <c r="E346" s="331"/>
      <c r="F346" s="331"/>
      <c r="G346" s="331"/>
      <c r="H346" s="331"/>
      <c r="I346" s="331"/>
      <c r="J346" s="331"/>
      <c r="K346" s="331"/>
      <c r="L346" s="331"/>
      <c r="M346" s="321"/>
    </row>
    <row r="347" spans="1:15" ht="26.25" hidden="1" customHeight="1">
      <c r="B347" s="331"/>
      <c r="C347" s="331"/>
      <c r="D347" s="331"/>
      <c r="E347" s="331"/>
      <c r="F347" s="331"/>
      <c r="G347" s="331"/>
      <c r="H347" s="331"/>
      <c r="I347" s="331"/>
      <c r="J347" s="331"/>
      <c r="K347" s="331"/>
      <c r="L347" s="331"/>
      <c r="M347" s="321"/>
    </row>
    <row r="348" spans="1:15" ht="26.25" hidden="1" customHeight="1">
      <c r="B348" s="331"/>
      <c r="C348" s="331"/>
      <c r="D348" s="331"/>
      <c r="E348" s="331"/>
      <c r="F348" s="331"/>
      <c r="G348" s="331"/>
      <c r="H348" s="331"/>
      <c r="I348" s="331"/>
      <c r="J348" s="331"/>
      <c r="K348" s="331"/>
      <c r="L348" s="331"/>
      <c r="M348" s="321"/>
    </row>
    <row r="349" spans="1:15" ht="26.25" hidden="1" customHeight="1">
      <c r="B349" s="331"/>
      <c r="C349" s="331"/>
      <c r="D349" s="331"/>
      <c r="E349" s="331"/>
      <c r="F349" s="331"/>
      <c r="G349" s="331"/>
      <c r="H349" s="331"/>
      <c r="I349" s="331"/>
      <c r="J349" s="331"/>
      <c r="K349" s="331"/>
      <c r="L349" s="331"/>
      <c r="M349" s="321"/>
    </row>
    <row r="350" spans="1:15" ht="26.25" hidden="1" customHeight="1">
      <c r="B350" s="321"/>
      <c r="C350" s="321"/>
      <c r="D350" s="321"/>
      <c r="E350" s="321"/>
      <c r="F350" s="321"/>
      <c r="G350" s="321"/>
      <c r="H350" s="321"/>
      <c r="I350" s="321"/>
      <c r="J350" s="321"/>
      <c r="K350" s="321"/>
      <c r="L350" s="321"/>
      <c r="M350" s="321"/>
      <c r="O350" s="332"/>
    </row>
    <row r="351" spans="1:15" ht="26.25" hidden="1" customHeight="1">
      <c r="A351" s="274" t="s">
        <v>495</v>
      </c>
      <c r="C351" s="321"/>
      <c r="D351" s="321"/>
      <c r="E351" s="321"/>
      <c r="F351" s="321"/>
      <c r="G351" s="321"/>
      <c r="H351" s="321"/>
      <c r="I351" s="321"/>
      <c r="J351" s="321"/>
      <c r="K351" s="321"/>
      <c r="L351" s="321"/>
      <c r="M351" s="321"/>
    </row>
  </sheetData>
  <sheetProtection sheet="1" formatRows="0" selectLockedCells="1"/>
  <mergeCells count="196">
    <mergeCell ref="B339:L339"/>
    <mergeCell ref="B341:L344"/>
    <mergeCell ref="H334:K334"/>
    <mergeCell ref="H335:K335"/>
    <mergeCell ref="H336:K336"/>
    <mergeCell ref="H337:K337"/>
    <mergeCell ref="H338:K338"/>
    <mergeCell ref="H329:K329"/>
    <mergeCell ref="H330:K330"/>
    <mergeCell ref="H331:K331"/>
    <mergeCell ref="H332:K332"/>
    <mergeCell ref="H333:K333"/>
    <mergeCell ref="H324:K324"/>
    <mergeCell ref="H325:K325"/>
    <mergeCell ref="H326:K326"/>
    <mergeCell ref="H327:K327"/>
    <mergeCell ref="H328:K328"/>
    <mergeCell ref="H319:K319"/>
    <mergeCell ref="H320:K320"/>
    <mergeCell ref="H321:K321"/>
    <mergeCell ref="H322:K322"/>
    <mergeCell ref="H323:K323"/>
    <mergeCell ref="H314:K314"/>
    <mergeCell ref="H315:K315"/>
    <mergeCell ref="H316:K316"/>
    <mergeCell ref="H317:K317"/>
    <mergeCell ref="H318:K318"/>
    <mergeCell ref="B295:L295"/>
    <mergeCell ref="B297:L300"/>
    <mergeCell ref="L308:M308"/>
    <mergeCell ref="J310:L310"/>
    <mergeCell ref="B312:B313"/>
    <mergeCell ref="C312:C313"/>
    <mergeCell ref="D312:G312"/>
    <mergeCell ref="H312:K313"/>
    <mergeCell ref="L312:L313"/>
    <mergeCell ref="H290:K290"/>
    <mergeCell ref="H291:K291"/>
    <mergeCell ref="H292:K292"/>
    <mergeCell ref="H293:K293"/>
    <mergeCell ref="H294:K294"/>
    <mergeCell ref="H285:K285"/>
    <mergeCell ref="H286:K286"/>
    <mergeCell ref="H287:K287"/>
    <mergeCell ref="H288:K288"/>
    <mergeCell ref="H289:K289"/>
    <mergeCell ref="H280:K280"/>
    <mergeCell ref="H281:K281"/>
    <mergeCell ref="H282:K282"/>
    <mergeCell ref="H283:K283"/>
    <mergeCell ref="H284:K284"/>
    <mergeCell ref="H275:K275"/>
    <mergeCell ref="H276:K276"/>
    <mergeCell ref="H277:K277"/>
    <mergeCell ref="H278:K278"/>
    <mergeCell ref="H279:K279"/>
    <mergeCell ref="H270:K270"/>
    <mergeCell ref="H271:K271"/>
    <mergeCell ref="H272:K272"/>
    <mergeCell ref="H273:K273"/>
    <mergeCell ref="H274:K274"/>
    <mergeCell ref="B251:L251"/>
    <mergeCell ref="B253:L256"/>
    <mergeCell ref="L264:M264"/>
    <mergeCell ref="J266:L266"/>
    <mergeCell ref="B268:B269"/>
    <mergeCell ref="C268:C269"/>
    <mergeCell ref="D268:G268"/>
    <mergeCell ref="H268:K269"/>
    <mergeCell ref="L268:L269"/>
    <mergeCell ref="H246:K246"/>
    <mergeCell ref="H247:K247"/>
    <mergeCell ref="H248:K248"/>
    <mergeCell ref="H249:K249"/>
    <mergeCell ref="H250:K250"/>
    <mergeCell ref="H241:K241"/>
    <mergeCell ref="H242:K242"/>
    <mergeCell ref="H243:K243"/>
    <mergeCell ref="H244:K244"/>
    <mergeCell ref="H245:K245"/>
    <mergeCell ref="H236:K236"/>
    <mergeCell ref="H237:K237"/>
    <mergeCell ref="H238:K238"/>
    <mergeCell ref="H239:K239"/>
    <mergeCell ref="H240:K240"/>
    <mergeCell ref="H231:K231"/>
    <mergeCell ref="H232:K232"/>
    <mergeCell ref="H233:K233"/>
    <mergeCell ref="H234:K234"/>
    <mergeCell ref="H235:K235"/>
    <mergeCell ref="B224:B225"/>
    <mergeCell ref="C224:C225"/>
    <mergeCell ref="D224:G224"/>
    <mergeCell ref="H224:K225"/>
    <mergeCell ref="L224:L225"/>
    <mergeCell ref="H192:K192"/>
    <mergeCell ref="H193:K193"/>
    <mergeCell ref="B207:L207"/>
    <mergeCell ref="B209:L212"/>
    <mergeCell ref="H198:K198"/>
    <mergeCell ref="H199:K199"/>
    <mergeCell ref="H200:K200"/>
    <mergeCell ref="H201:K201"/>
    <mergeCell ref="H202:K202"/>
    <mergeCell ref="H203:K203"/>
    <mergeCell ref="H204:K204"/>
    <mergeCell ref="H205:K205"/>
    <mergeCell ref="H206:K206"/>
    <mergeCell ref="H189:K189"/>
    <mergeCell ref="H190:K190"/>
    <mergeCell ref="H191:K191"/>
    <mergeCell ref="H226:K226"/>
    <mergeCell ref="H227:K227"/>
    <mergeCell ref="H228:K228"/>
    <mergeCell ref="H229:K229"/>
    <mergeCell ref="H230:K230"/>
    <mergeCell ref="J222:L222"/>
    <mergeCell ref="F101:I101"/>
    <mergeCell ref="J101:K101"/>
    <mergeCell ref="A33:M35"/>
    <mergeCell ref="H186:K186"/>
    <mergeCell ref="H187:K187"/>
    <mergeCell ref="H188:K188"/>
    <mergeCell ref="L220:M220"/>
    <mergeCell ref="C99:E99"/>
    <mergeCell ref="C100:E100"/>
    <mergeCell ref="J98:K98"/>
    <mergeCell ref="H183:K183"/>
    <mergeCell ref="H184:K184"/>
    <mergeCell ref="H182:K182"/>
    <mergeCell ref="L131:M131"/>
    <mergeCell ref="L176:M176"/>
    <mergeCell ref="A134:M134"/>
    <mergeCell ref="A144:M144"/>
    <mergeCell ref="F99:I99"/>
    <mergeCell ref="H194:K194"/>
    <mergeCell ref="H195:K195"/>
    <mergeCell ref="H196:K196"/>
    <mergeCell ref="H197:K197"/>
    <mergeCell ref="B138:L140"/>
    <mergeCell ref="B146:L149"/>
    <mergeCell ref="H185:K185"/>
    <mergeCell ref="L180:L181"/>
    <mergeCell ref="C180:C181"/>
    <mergeCell ref="B53:H53"/>
    <mergeCell ref="I53:L53"/>
    <mergeCell ref="A36:M36"/>
    <mergeCell ref="H62:L62"/>
    <mergeCell ref="C97:E98"/>
    <mergeCell ref="J99:K100"/>
    <mergeCell ref="C101:E101"/>
    <mergeCell ref="B37:L42"/>
    <mergeCell ref="H56:L56"/>
    <mergeCell ref="H57:L57"/>
    <mergeCell ref="H58:L58"/>
    <mergeCell ref="B151:L152"/>
    <mergeCell ref="B154:L155"/>
    <mergeCell ref="B157:L158"/>
    <mergeCell ref="H180:K181"/>
    <mergeCell ref="F97:I98"/>
    <mergeCell ref="L90:M90"/>
    <mergeCell ref="J178:L178"/>
    <mergeCell ref="B180:B181"/>
    <mergeCell ref="D180:G180"/>
    <mergeCell ref="A47:M47"/>
    <mergeCell ref="J4:L4"/>
    <mergeCell ref="G17:J17"/>
    <mergeCell ref="G11:J11"/>
    <mergeCell ref="K17:L17"/>
    <mergeCell ref="K11:L11"/>
    <mergeCell ref="G8:L8"/>
    <mergeCell ref="G9:L9"/>
    <mergeCell ref="G10:L10"/>
    <mergeCell ref="G12:L12"/>
    <mergeCell ref="G14:L14"/>
    <mergeCell ref="G15:L15"/>
    <mergeCell ref="G16:L16"/>
    <mergeCell ref="A6:C6"/>
    <mergeCell ref="A7:C7"/>
    <mergeCell ref="G18:L18"/>
    <mergeCell ref="G28:L28"/>
    <mergeCell ref="G30:L30"/>
    <mergeCell ref="J97:K97"/>
    <mergeCell ref="F100:I100"/>
    <mergeCell ref="G29:J29"/>
    <mergeCell ref="G23:J23"/>
    <mergeCell ref="K23:L23"/>
    <mergeCell ref="A93:M93"/>
    <mergeCell ref="K29:L29"/>
    <mergeCell ref="L46:M46"/>
    <mergeCell ref="G20:L20"/>
    <mergeCell ref="G21:L21"/>
    <mergeCell ref="G22:L22"/>
    <mergeCell ref="G24:L24"/>
    <mergeCell ref="G26:L26"/>
    <mergeCell ref="G27:L27"/>
  </mergeCells>
  <phoneticPr fontId="8"/>
  <conditionalFormatting sqref="B99:L101">
    <cfRule type="expression" dxfId="413" priority="61">
      <formula>$B$97&lt;&gt;""</formula>
    </cfRule>
  </conditionalFormatting>
  <conditionalFormatting sqref="B183:G206 B180:H180 B181:G181 B182:H182 L180:L206 B224:H224 B225:G225 B226:H226 L224:L250 B268:H268 B269:G269 B270:H270 L268:L294 B312:H312 B313:G313 B314:H314 L312:L338">
    <cfRule type="expression" dxfId="412" priority="63">
      <formula>$B$179&lt;&gt;""</formula>
    </cfRule>
  </conditionalFormatting>
  <conditionalFormatting sqref="J4:L4 C99:L101 J178:L178">
    <cfRule type="containsBlanks" dxfId="411" priority="64">
      <formula>LEN(TRIM(C4))=0</formula>
    </cfRule>
  </conditionalFormatting>
  <conditionalFormatting sqref="A37:B37 A38:A44 M37:XFD44 A11:M11 A8:G10 M8:XFD10 A13:XFD13 A12:G12 M12:XFD12 A14:F18 M14:XFD16 A20:F24 M20:XFD22 A26:F30 M26:XFD28 A141:XFD145 A138:B138 A139:A140 M138:XFD140 A150:XFD150 A146:B146 A147:A149 M146:XFD149 A151:B151 A154:B154 A157:B157 A152 M151:XFD152 A153:XFD153 A155 M154:XFD155 A156:XFD156 A158 M157:XFD158 A180:H180 A181:G181 A182:H182 A183:G206 L180:XFD206 A208:XFD208 A207:B207 M207:XFD207 A218:XFD219 A209:B211 A212:A217 M209:XFD217 A352:XFD1048576 P11:XFD11 M18:XFD18 M17 P17:XFD17 M24:XFD24 M23 P23:XFD23 M30:XFD30 M29 P29:XFD29 A102:XFD137 A101:M101 O101:XFD101 A159:XFD177 A179:XFD179 A178:M178 O178:XFD178 A31:XFD36 A25:XFD25 A19:XFD19 A45:XFD61 A6:A7 D6:XFD7 A63:XFD100 A62:B62 H62:XFD62 A1:XFD5">
    <cfRule type="containsText" dxfId="410" priority="60" operator="containsText" text="(例)">
      <formula>NOT(ISERROR(SEARCH("(例)",A1)))</formula>
    </cfRule>
  </conditionalFormatting>
  <conditionalFormatting sqref="H56:L58">
    <cfRule type="containsBlanks" dxfId="409" priority="29">
      <formula>LEN(TRIM(H56))=0</formula>
    </cfRule>
  </conditionalFormatting>
  <conditionalFormatting sqref="H56:L58">
    <cfRule type="expression" dxfId="408" priority="25">
      <formula>AND(MONTH(H56)&lt;10,DAY(H56)&lt;10)</formula>
    </cfRule>
    <cfRule type="expression" dxfId="407" priority="26">
      <formula>AND(MONTH(H56)&lt;10,DAY(H56)&gt;=10)</formula>
    </cfRule>
    <cfRule type="expression" dxfId="406" priority="27">
      <formula>AND(MONTH(H56)&gt;=10,DAY(H56)&lt;10)</formula>
    </cfRule>
    <cfRule type="expression" dxfId="405" priority="28">
      <formula>AND(MONTH(H56)&gt;=10,DAY(H56)&gt;=10)</formula>
    </cfRule>
  </conditionalFormatting>
  <conditionalFormatting sqref="G17:L17 G14:G16 G18">
    <cfRule type="containsText" dxfId="404" priority="24" operator="containsText" text="(例)">
      <formula>NOT(ISERROR(SEARCH("(例)",G14)))</formula>
    </cfRule>
  </conditionalFormatting>
  <conditionalFormatting sqref="G23:L23 G20:G22 G24">
    <cfRule type="containsText" dxfId="403" priority="23" operator="containsText" text="(例)">
      <formula>NOT(ISERROR(SEARCH("(例)",G20)))</formula>
    </cfRule>
  </conditionalFormatting>
  <conditionalFormatting sqref="G29:L29 G26:G28 G30">
    <cfRule type="containsText" dxfId="402" priority="22" operator="containsText" text="(例)">
      <formula>NOT(ISERROR(SEARCH("(例)",G26)))</formula>
    </cfRule>
  </conditionalFormatting>
  <conditionalFormatting sqref="H183:H206">
    <cfRule type="expression" dxfId="401" priority="21">
      <formula>$B$179&lt;&gt;""</formula>
    </cfRule>
  </conditionalFormatting>
  <conditionalFormatting sqref="H183:H206">
    <cfRule type="containsText" dxfId="400" priority="20" operator="containsText" text="(例)">
      <formula>NOT(ISERROR(SEARCH("(例)",H183)))</formula>
    </cfRule>
  </conditionalFormatting>
  <conditionalFormatting sqref="B227:G250">
    <cfRule type="expression" dxfId="399" priority="18">
      <formula>$B$179&lt;&gt;""</formula>
    </cfRule>
  </conditionalFormatting>
  <conditionalFormatting sqref="J222:L222">
    <cfRule type="containsBlanks" dxfId="398" priority="19">
      <formula>LEN(TRIM(J222))=0</formula>
    </cfRule>
  </conditionalFormatting>
  <conditionalFormatting sqref="A220:XFD220 A224:H224 A225:G225 A226:H226 A227:G250 L224:XFD250 A252:XFD252 A251:B251 M251:XFD251 A262:XFD263 A253:B255 A256:A261 M253:XFD261 A222:XFD223 A221:M221 O221:XFD221">
    <cfRule type="containsText" dxfId="397" priority="17" operator="containsText" text="(例)">
      <formula>NOT(ISERROR(SEARCH("(例)",A220)))</formula>
    </cfRule>
  </conditionalFormatting>
  <conditionalFormatting sqref="H227:H250">
    <cfRule type="expression" dxfId="396" priority="16">
      <formula>$B$179&lt;&gt;""</formula>
    </cfRule>
  </conditionalFormatting>
  <conditionalFormatting sqref="H227:H250">
    <cfRule type="containsText" dxfId="395" priority="15" operator="containsText" text="(例)">
      <formula>NOT(ISERROR(SEARCH("(例)",H227)))</formula>
    </cfRule>
  </conditionalFormatting>
  <conditionalFormatting sqref="B271:G294">
    <cfRule type="expression" dxfId="394" priority="13">
      <formula>$B$179&lt;&gt;""</formula>
    </cfRule>
  </conditionalFormatting>
  <conditionalFormatting sqref="J266:L266">
    <cfRule type="containsBlanks" dxfId="393" priority="14">
      <formula>LEN(TRIM(J266))=0</formula>
    </cfRule>
  </conditionalFormatting>
  <conditionalFormatting sqref="A264:XFD264 A268:H268 A269:G269 A270:H270 A271:G294 L268:XFD294 A296:XFD296 A295:B295 M295:XFD295 A306:XFD307 A297:B299 A300:A305 M297:XFD305 A266:XFD267 A265:M265 O265:XFD265">
    <cfRule type="containsText" dxfId="392" priority="12" operator="containsText" text="(例)">
      <formula>NOT(ISERROR(SEARCH("(例)",A264)))</formula>
    </cfRule>
  </conditionalFormatting>
  <conditionalFormatting sqref="H271:H294">
    <cfRule type="expression" dxfId="391" priority="11">
      <formula>$B$179&lt;&gt;""</formula>
    </cfRule>
  </conditionalFormatting>
  <conditionalFormatting sqref="H271:H294">
    <cfRule type="containsText" dxfId="390" priority="10" operator="containsText" text="(例)">
      <formula>NOT(ISERROR(SEARCH("(例)",H271)))</formula>
    </cfRule>
  </conditionalFormatting>
  <conditionalFormatting sqref="B315:G338">
    <cfRule type="expression" dxfId="389" priority="8">
      <formula>$B$179&lt;&gt;""</formula>
    </cfRule>
  </conditionalFormatting>
  <conditionalFormatting sqref="J310:L310">
    <cfRule type="containsBlanks" dxfId="388" priority="9">
      <formula>LEN(TRIM(J310))=0</formula>
    </cfRule>
  </conditionalFormatting>
  <conditionalFormatting sqref="A308:XFD308 A312:H312 A313:G313 A314:H314 A315:G338 L312:XFD338 A340:XFD340 A339:B339 M339:XFD339 A350:XFD351 A341:B343 A344:A349 M341:XFD349 A310:XFD311 A309:M309 O309:XFD309">
    <cfRule type="containsText" dxfId="387" priority="7" operator="containsText" text="(例)">
      <formula>NOT(ISERROR(SEARCH("(例)",A308)))</formula>
    </cfRule>
  </conditionalFormatting>
  <conditionalFormatting sqref="H315:H338">
    <cfRule type="expression" dxfId="386" priority="6">
      <formula>$B$179&lt;&gt;""</formula>
    </cfRule>
  </conditionalFormatting>
  <conditionalFormatting sqref="H315:H338">
    <cfRule type="containsText" dxfId="385" priority="5" operator="containsText" text="(例)">
      <formula>NOT(ISERROR(SEARCH("(例)",H315)))</formula>
    </cfRule>
  </conditionalFormatting>
  <conditionalFormatting sqref="N11">
    <cfRule type="containsText" dxfId="384" priority="4" operator="containsText" text="(例)">
      <formula>NOT(ISERROR(SEARCH("(例)",N11)))</formula>
    </cfRule>
  </conditionalFormatting>
  <conditionalFormatting sqref="N17:O17">
    <cfRule type="containsText" dxfId="383" priority="3" operator="containsText" text="(例)">
      <formula>NOT(ISERROR(SEARCH("(例)",N17)))</formula>
    </cfRule>
  </conditionalFormatting>
  <conditionalFormatting sqref="N23:O23">
    <cfRule type="containsText" dxfId="382" priority="2" operator="containsText" text="(例)">
      <formula>NOT(ISERROR(SEARCH("(例)",N23)))</formula>
    </cfRule>
  </conditionalFormatting>
  <conditionalFormatting sqref="N29">
    <cfRule type="containsText" dxfId="381" priority="1" operator="containsText" text="(例)">
      <formula>NOT(ISERROR(SEARCH("(例)",N29)))</formula>
    </cfRule>
  </conditionalFormatting>
  <dataValidations count="5">
    <dataValidation imeMode="fullKatakana" allowBlank="1" showInputMessage="1" showErrorMessage="1" prompt="姓と名の間を全角で１マス空け" sqref="B182:B206 B226:B250 B270:B294 B314:B338" xr:uid="{15A757D5-7425-4F16-B3B6-52932C08C335}"/>
    <dataValidation type="list" imeMode="fullAlpha" allowBlank="1" showInputMessage="1" showErrorMessage="1" sqref="D182:D206 D226:D250 D270:D294 D314:D338" xr:uid="{1D125D54-BC82-40FD-8603-F4025D6BB70A}">
      <formula1>"Ｔ,Ｓ,Ｈ"</formula1>
    </dataValidation>
    <dataValidation imeMode="hiragana" allowBlank="1" showInputMessage="1" showErrorMessage="1" prompt="姓と名の間を全角で１マス空け" sqref="C182:C206 C226:C250 C270:C294 C314:C338" xr:uid="{9A36F77E-01BD-4297-8242-AF6C8111E777}"/>
    <dataValidation imeMode="off" allowBlank="1" showInputMessage="1" showErrorMessage="1" sqref="E182:G206 E226:G250 E270:G294 E314:G338" xr:uid="{2C99FFF1-6229-4B08-93B9-DF29D5AB706B}"/>
    <dataValidation imeMode="hiragana" allowBlank="1" showInputMessage="1" showErrorMessage="1" prompt="商業登記簿記載の役職名と完全一致するよう入力すること_x000a_役職が複数ある場合は、上位の役職名を入力すること_x000a_" sqref="L182:L206 L226:L250 L270:L294 L314:L338" xr:uid="{88AECB96-319C-4AD8-B0F9-A3A2DA67CCD7}"/>
  </dataValidations>
  <printOptions horizontalCentered="1"/>
  <pageMargins left="0.59055118110236227" right="0.39370078740157483" top="0.59055118110236227" bottom="0.35433070866141736" header="0.31496062992125984" footer="0.11811023622047245"/>
  <pageSetup paperSize="9" scale="67" fitToHeight="0" orientation="portrait" r:id="rId1"/>
  <headerFooter scaleWithDoc="0">
    <oddFooter>&amp;R&amp;8R4超高層ZEH-M_ver.1</oddFooter>
  </headerFooter>
  <rowBreaks count="7" manualBreakCount="7">
    <brk id="45" max="16383" man="1"/>
    <brk id="89" max="16383" man="1"/>
    <brk id="130" max="16383" man="1"/>
    <brk id="175" max="16383" man="1"/>
    <brk id="219" max="12" man="1"/>
    <brk id="263" max="12" man="1"/>
    <brk id="307" max="12" man="1"/>
  </rowBreaks>
  <ignoredErrors>
    <ignoredError sqref="G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E066-0294-485B-9A6E-19A508AE3801}">
  <sheetPr codeName="Sheet4">
    <pageSetUpPr fitToPage="1"/>
  </sheetPr>
  <dimension ref="A1:R75"/>
  <sheetViews>
    <sheetView showGridLines="0" view="pageBreakPreview" zoomScale="85" zoomScaleNormal="100" zoomScaleSheetLayoutView="85" workbookViewId="0">
      <selection activeCell="J65" sqref="J65"/>
    </sheetView>
  </sheetViews>
  <sheetFormatPr defaultColWidth="9" defaultRowHeight="17.25" outlineLevelRow="1"/>
  <cols>
    <col min="1" max="1" width="2.625" style="4" customWidth="1"/>
    <col min="2" max="2" width="7.25" style="4" customWidth="1"/>
    <col min="3" max="3" width="15.625" style="4" customWidth="1"/>
    <col min="4" max="4" width="11.625" style="4" customWidth="1"/>
    <col min="5" max="5" width="14.625" style="4" customWidth="1"/>
    <col min="6" max="6" width="47.75" style="4" customWidth="1"/>
    <col min="7" max="7" width="28.875" style="4" customWidth="1"/>
    <col min="8" max="8" width="5.625" style="4" customWidth="1"/>
    <col min="9" max="9" width="6.625" style="4" customWidth="1"/>
    <col min="10" max="16384" width="9" style="4"/>
  </cols>
  <sheetData>
    <row r="1" spans="1:9" s="174" customFormat="1" ht="18.75">
      <c r="A1" s="333"/>
      <c r="B1" s="333"/>
    </row>
    <row r="2" spans="1:9" s="174" customFormat="1" ht="18.75">
      <c r="A2" s="333"/>
      <c r="B2" s="333"/>
    </row>
    <row r="3" spans="1:9">
      <c r="B3" s="4" t="s">
        <v>124</v>
      </c>
    </row>
    <row r="4" spans="1:9">
      <c r="B4" s="4" t="s">
        <v>568</v>
      </c>
    </row>
    <row r="5" spans="1:9" ht="25.5" customHeight="1">
      <c r="B5" s="971" t="str">
        <f>定型様式1_交付申請書!A33</f>
        <v>令和４年度
住宅・建築物需給一体型等省エネルギー投資促進事業費補助金
（ネット・ゼロ・エネルギー・ハウス実証事業）</v>
      </c>
      <c r="C5" s="971"/>
      <c r="D5" s="971"/>
      <c r="E5" s="971"/>
      <c r="F5" s="971"/>
      <c r="G5" s="971"/>
      <c r="H5" s="971"/>
      <c r="I5" s="971"/>
    </row>
    <row r="6" spans="1:9">
      <c r="B6" s="971"/>
      <c r="C6" s="971"/>
      <c r="D6" s="971"/>
      <c r="E6" s="971"/>
      <c r="F6" s="971"/>
      <c r="G6" s="971"/>
      <c r="H6" s="971"/>
      <c r="I6" s="971"/>
    </row>
    <row r="7" spans="1:9">
      <c r="B7" s="971"/>
      <c r="C7" s="971"/>
      <c r="D7" s="971"/>
      <c r="E7" s="971"/>
      <c r="F7" s="971"/>
      <c r="G7" s="971"/>
      <c r="H7" s="971"/>
      <c r="I7" s="971"/>
    </row>
    <row r="8" spans="1:9">
      <c r="B8" s="971" t="s">
        <v>388</v>
      </c>
      <c r="C8" s="971"/>
      <c r="D8" s="971"/>
      <c r="E8" s="971"/>
      <c r="F8" s="971"/>
      <c r="G8" s="971"/>
      <c r="H8" s="971"/>
      <c r="I8" s="971"/>
    </row>
    <row r="9" spans="1:9" s="334" customFormat="1" ht="24">
      <c r="A9" s="4"/>
      <c r="B9" s="973" t="s">
        <v>783</v>
      </c>
      <c r="C9" s="973"/>
      <c r="D9" s="973"/>
      <c r="E9" s="973"/>
      <c r="F9" s="973"/>
      <c r="G9" s="973"/>
      <c r="H9" s="973"/>
      <c r="I9" s="973"/>
    </row>
    <row r="10" spans="1:9" s="334" customFormat="1" ht="24">
      <c r="A10" s="4"/>
      <c r="B10" s="973"/>
      <c r="C10" s="973"/>
      <c r="D10" s="973"/>
      <c r="E10" s="973"/>
      <c r="F10" s="973"/>
      <c r="G10" s="973"/>
      <c r="H10" s="973"/>
      <c r="I10" s="973"/>
    </row>
    <row r="11" spans="1:9" s="334" customFormat="1" ht="24">
      <c r="A11" s="4"/>
      <c r="B11" s="973"/>
      <c r="C11" s="973"/>
      <c r="D11" s="973"/>
      <c r="E11" s="973"/>
      <c r="F11" s="973"/>
      <c r="G11" s="973"/>
      <c r="H11" s="973"/>
      <c r="I11" s="973"/>
    </row>
    <row r="12" spans="1:9" s="336" customFormat="1">
      <c r="A12" s="4"/>
      <c r="B12" s="335"/>
      <c r="C12" s="335"/>
      <c r="D12" s="335"/>
      <c r="E12" s="335"/>
      <c r="F12" s="335"/>
      <c r="G12" s="335"/>
      <c r="H12" s="335"/>
      <c r="I12" s="4"/>
    </row>
    <row r="13" spans="1:9">
      <c r="B13" s="4" t="s">
        <v>125</v>
      </c>
      <c r="C13" s="337" t="s">
        <v>126</v>
      </c>
    </row>
    <row r="14" spans="1:9">
      <c r="C14" s="4" t="s">
        <v>784</v>
      </c>
    </row>
    <row r="15" spans="1:9" s="338" customFormat="1">
      <c r="A15" s="4"/>
      <c r="B15" s="4"/>
      <c r="C15" s="4"/>
      <c r="D15" s="4"/>
      <c r="E15" s="4"/>
      <c r="F15" s="4"/>
      <c r="G15" s="4"/>
      <c r="H15" s="4"/>
      <c r="I15" s="4"/>
    </row>
    <row r="16" spans="1:9">
      <c r="B16" s="4" t="s">
        <v>127</v>
      </c>
      <c r="C16" s="337" t="s">
        <v>128</v>
      </c>
    </row>
    <row r="17" spans="1:9">
      <c r="C17" s="4" t="s">
        <v>785</v>
      </c>
    </row>
    <row r="18" spans="1:9" s="338" customFormat="1">
      <c r="A18" s="4"/>
      <c r="B18" s="4"/>
      <c r="C18" s="4"/>
      <c r="D18" s="4"/>
      <c r="E18" s="4"/>
      <c r="F18" s="4"/>
      <c r="G18" s="4"/>
      <c r="H18" s="4"/>
      <c r="I18" s="4"/>
    </row>
    <row r="19" spans="1:9">
      <c r="B19" s="4" t="s">
        <v>129</v>
      </c>
      <c r="C19" s="337" t="s">
        <v>130</v>
      </c>
    </row>
    <row r="20" spans="1:9">
      <c r="C20" s="4" t="s">
        <v>786</v>
      </c>
    </row>
    <row r="21" spans="1:9" s="338" customFormat="1">
      <c r="A21" s="4"/>
      <c r="B21" s="4"/>
      <c r="C21" s="4"/>
      <c r="D21" s="4"/>
      <c r="E21" s="4"/>
      <c r="F21" s="4"/>
      <c r="G21" s="4"/>
      <c r="H21" s="4"/>
      <c r="I21" s="4"/>
    </row>
    <row r="22" spans="1:9">
      <c r="B22" s="4" t="s">
        <v>131</v>
      </c>
      <c r="C22" s="337" t="s">
        <v>132</v>
      </c>
    </row>
    <row r="23" spans="1:9">
      <c r="C23" s="4" t="s">
        <v>787</v>
      </c>
    </row>
    <row r="24" spans="1:9" s="338" customFormat="1">
      <c r="A24" s="4"/>
      <c r="B24" s="4"/>
      <c r="C24" s="4"/>
      <c r="D24" s="4"/>
      <c r="E24" s="4"/>
      <c r="F24" s="4"/>
      <c r="G24" s="4"/>
      <c r="H24" s="4"/>
      <c r="I24" s="4"/>
    </row>
    <row r="25" spans="1:9">
      <c r="B25" s="4" t="s">
        <v>133</v>
      </c>
      <c r="C25" s="337" t="s">
        <v>134</v>
      </c>
    </row>
    <row r="26" spans="1:9">
      <c r="C26" s="4" t="s">
        <v>788</v>
      </c>
    </row>
    <row r="27" spans="1:9">
      <c r="C27" s="4" t="s">
        <v>789</v>
      </c>
    </row>
    <row r="28" spans="1:9" s="338" customFormat="1">
      <c r="A28" s="4"/>
      <c r="B28" s="4"/>
      <c r="C28" s="4"/>
      <c r="D28" s="4"/>
      <c r="E28" s="4"/>
      <c r="F28" s="4"/>
      <c r="G28" s="4"/>
      <c r="H28" s="4"/>
      <c r="I28" s="4"/>
    </row>
    <row r="29" spans="1:9">
      <c r="B29" s="4" t="s">
        <v>135</v>
      </c>
      <c r="C29" s="337" t="s">
        <v>136</v>
      </c>
    </row>
    <row r="30" spans="1:9">
      <c r="C30" s="4" t="s">
        <v>790</v>
      </c>
    </row>
    <row r="31" spans="1:9">
      <c r="C31" s="4" t="s">
        <v>791</v>
      </c>
    </row>
    <row r="32" spans="1:9">
      <c r="C32" s="4" t="s">
        <v>137</v>
      </c>
    </row>
    <row r="33" spans="1:9">
      <c r="C33" s="4" t="s">
        <v>792</v>
      </c>
    </row>
    <row r="34" spans="1:9">
      <c r="C34" s="4" t="s">
        <v>793</v>
      </c>
    </row>
    <row r="35" spans="1:9" s="338" customFormat="1">
      <c r="A35" s="4"/>
      <c r="B35" s="4"/>
      <c r="C35" s="4"/>
      <c r="D35" s="4"/>
      <c r="E35" s="4"/>
      <c r="F35" s="4"/>
      <c r="G35" s="4"/>
      <c r="H35" s="4"/>
      <c r="I35" s="4"/>
    </row>
    <row r="36" spans="1:9">
      <c r="B36" s="4" t="s">
        <v>138</v>
      </c>
      <c r="C36" s="337" t="s">
        <v>794</v>
      </c>
    </row>
    <row r="37" spans="1:9">
      <c r="C37" s="4" t="s">
        <v>795</v>
      </c>
    </row>
    <row r="38" spans="1:9">
      <c r="C38" s="4" t="s">
        <v>796</v>
      </c>
    </row>
    <row r="39" spans="1:9" s="338" customFormat="1">
      <c r="A39" s="4"/>
      <c r="B39" s="4"/>
      <c r="C39" s="4"/>
      <c r="D39" s="4"/>
      <c r="E39" s="4"/>
      <c r="F39" s="4"/>
      <c r="G39" s="4"/>
      <c r="H39" s="4"/>
      <c r="I39" s="4"/>
    </row>
    <row r="40" spans="1:9">
      <c r="B40" s="4" t="s">
        <v>139</v>
      </c>
      <c r="C40" s="337" t="s">
        <v>797</v>
      </c>
    </row>
    <row r="41" spans="1:9">
      <c r="C41" s="4" t="s">
        <v>798</v>
      </c>
    </row>
    <row r="42" spans="1:9" s="338" customFormat="1">
      <c r="A42" s="4"/>
      <c r="B42" s="4"/>
      <c r="C42" s="4"/>
      <c r="D42" s="4"/>
      <c r="E42" s="4"/>
      <c r="F42" s="4"/>
      <c r="G42" s="4"/>
      <c r="H42" s="4"/>
      <c r="I42" s="4"/>
    </row>
    <row r="43" spans="1:9">
      <c r="B43" s="4" t="s">
        <v>140</v>
      </c>
      <c r="C43" s="337" t="s">
        <v>799</v>
      </c>
    </row>
    <row r="44" spans="1:9">
      <c r="C44" s="4" t="s">
        <v>800</v>
      </c>
    </row>
    <row r="45" spans="1:9">
      <c r="C45" s="4" t="s">
        <v>801</v>
      </c>
    </row>
    <row r="46" spans="1:9" s="338" customFormat="1">
      <c r="A46" s="4"/>
      <c r="B46" s="4"/>
      <c r="C46" s="4"/>
      <c r="D46" s="4"/>
      <c r="E46" s="4"/>
      <c r="F46" s="4"/>
      <c r="G46" s="4"/>
      <c r="H46" s="4"/>
      <c r="I46" s="4"/>
    </row>
    <row r="47" spans="1:9">
      <c r="B47" s="339" t="s">
        <v>527</v>
      </c>
      <c r="C47" s="337" t="s">
        <v>802</v>
      </c>
    </row>
    <row r="48" spans="1:9">
      <c r="C48" s="4" t="s">
        <v>803</v>
      </c>
    </row>
    <row r="49" spans="1:10">
      <c r="C49" s="4" t="s">
        <v>804</v>
      </c>
    </row>
    <row r="50" spans="1:10" s="338" customFormat="1">
      <c r="A50" s="4"/>
      <c r="B50" s="4"/>
      <c r="C50" s="4"/>
      <c r="D50" s="4"/>
      <c r="E50" s="4"/>
      <c r="F50" s="4"/>
      <c r="G50" s="4"/>
      <c r="H50" s="4"/>
      <c r="I50" s="4"/>
    </row>
    <row r="51" spans="1:10">
      <c r="B51" s="339" t="s">
        <v>528</v>
      </c>
      <c r="C51" s="337" t="s">
        <v>805</v>
      </c>
    </row>
    <row r="52" spans="1:10">
      <c r="C52" s="4" t="s">
        <v>806</v>
      </c>
    </row>
    <row r="53" spans="1:10" s="338" customFormat="1">
      <c r="A53" s="4"/>
      <c r="B53" s="4"/>
      <c r="C53" s="4"/>
      <c r="D53" s="4"/>
      <c r="E53" s="4"/>
      <c r="F53" s="4"/>
      <c r="G53" s="4"/>
      <c r="H53" s="4"/>
      <c r="I53" s="4"/>
    </row>
    <row r="54" spans="1:10">
      <c r="B54" s="339" t="s">
        <v>529</v>
      </c>
      <c r="C54" s="4" t="s">
        <v>497</v>
      </c>
    </row>
    <row r="55" spans="1:10">
      <c r="C55" s="4" t="s">
        <v>498</v>
      </c>
    </row>
    <row r="56" spans="1:10">
      <c r="C56" s="4" t="s">
        <v>499</v>
      </c>
    </row>
    <row r="57" spans="1:10">
      <c r="C57" s="4" t="s">
        <v>500</v>
      </c>
    </row>
    <row r="58" spans="1:10">
      <c r="C58" s="4" t="s">
        <v>501</v>
      </c>
    </row>
    <row r="60" spans="1:10">
      <c r="B60" s="4" t="s">
        <v>496</v>
      </c>
    </row>
    <row r="61" spans="1:10" s="338" customFormat="1">
      <c r="A61" s="4"/>
      <c r="B61" s="4"/>
      <c r="C61" s="4"/>
      <c r="D61" s="4"/>
      <c r="E61" s="4"/>
      <c r="F61" s="4"/>
      <c r="G61" s="4"/>
      <c r="H61" s="4"/>
      <c r="I61" s="4"/>
    </row>
    <row r="62" spans="1:10" s="338" customFormat="1">
      <c r="A62" s="4"/>
      <c r="B62" s="4"/>
      <c r="C62" s="4"/>
      <c r="D62" s="4"/>
      <c r="E62" s="4"/>
      <c r="F62" s="4"/>
      <c r="G62" s="4"/>
      <c r="H62" s="4"/>
      <c r="I62" s="4"/>
    </row>
    <row r="63" spans="1:10">
      <c r="G63" s="944" t="str">
        <f>IF(定型様式1_交付申請書!J4="","",定型様式1_交付申請書!J4)</f>
        <v>(例)　202X年　X 月   X 日</v>
      </c>
      <c r="H63" s="944"/>
      <c r="J63" s="155" t="s">
        <v>913</v>
      </c>
    </row>
    <row r="64" spans="1:10" ht="26.25" customHeight="1">
      <c r="D64" s="4" t="s">
        <v>7</v>
      </c>
      <c r="E64" s="4" t="s">
        <v>143</v>
      </c>
      <c r="F64" s="972" t="str">
        <f>入力シート!F28</f>
        <v>(例)　〇〇〇株式会社</v>
      </c>
      <c r="G64" s="972"/>
      <c r="H64" s="972"/>
      <c r="J64" s="340"/>
    </row>
    <row r="65" spans="1:18" s="26" customFormat="1" ht="26.25" customHeight="1">
      <c r="E65" s="26" t="s">
        <v>144</v>
      </c>
      <c r="F65" s="341" t="str">
        <f>IF(入力シート!F29="","",入力シート!F29)</f>
        <v>(例)　代表取締役</v>
      </c>
      <c r="G65" s="970" t="str">
        <f>IF(入力シート!F31="","",入力シート!F31)</f>
        <v>(例)　環境　太郎</v>
      </c>
      <c r="H65" s="970"/>
      <c r="J65" s="342"/>
    </row>
    <row r="66" spans="1:18" s="32" customFormat="1" ht="26.25" customHeight="1">
      <c r="A66" s="26"/>
      <c r="B66" s="26"/>
      <c r="C66" s="26"/>
      <c r="D66" s="26"/>
      <c r="E66" s="26"/>
      <c r="F66" s="343"/>
      <c r="G66" s="343"/>
      <c r="H66" s="343"/>
      <c r="I66" s="26"/>
      <c r="J66" s="344"/>
      <c r="K66" s="344"/>
      <c r="L66" s="344"/>
      <c r="M66" s="344"/>
      <c r="N66" s="344"/>
      <c r="O66" s="344"/>
      <c r="P66" s="344"/>
      <c r="Q66" s="344"/>
      <c r="R66" s="344"/>
    </row>
    <row r="67" spans="1:18" s="26" customFormat="1" ht="26.25" hidden="1" customHeight="1" outlineLevel="1">
      <c r="D67" s="4" t="s">
        <v>22</v>
      </c>
      <c r="E67" s="4" t="s">
        <v>143</v>
      </c>
      <c r="F67" s="972" t="str">
        <f>IF(入力シート!F40="","",入力シート!F40)</f>
        <v/>
      </c>
      <c r="G67" s="972"/>
      <c r="H67" s="972"/>
      <c r="J67" s="344"/>
      <c r="K67" s="344"/>
      <c r="L67" s="344"/>
      <c r="M67" s="344"/>
      <c r="N67" s="344"/>
      <c r="O67" s="344"/>
      <c r="P67" s="344"/>
      <c r="Q67" s="344"/>
      <c r="R67" s="344"/>
    </row>
    <row r="68" spans="1:18" s="26" customFormat="1" ht="26.25" hidden="1" customHeight="1" outlineLevel="1">
      <c r="E68" s="26" t="s">
        <v>144</v>
      </c>
      <c r="F68" s="341" t="str">
        <f>IF(入力シート!F41="","",入力シート!F41)</f>
        <v/>
      </c>
      <c r="G68" s="970" t="str">
        <f>IF(入力シート!F43="","",入力シート!F43)</f>
        <v/>
      </c>
      <c r="H68" s="970"/>
      <c r="J68" s="344"/>
      <c r="K68" s="344"/>
      <c r="L68" s="344"/>
      <c r="M68" s="344"/>
      <c r="N68" s="344"/>
      <c r="O68" s="344"/>
      <c r="P68" s="344"/>
      <c r="Q68" s="344"/>
      <c r="R68" s="344"/>
    </row>
    <row r="69" spans="1:18" s="32" customFormat="1" ht="26.25" hidden="1" customHeight="1" collapsed="1">
      <c r="A69" s="26"/>
      <c r="B69" s="26"/>
      <c r="C69" s="26"/>
      <c r="D69" s="34"/>
      <c r="E69" s="34"/>
      <c r="F69" s="34"/>
      <c r="G69" s="34"/>
      <c r="H69" s="34"/>
      <c r="I69" s="26"/>
      <c r="J69" s="344"/>
      <c r="K69" s="344"/>
      <c r="L69" s="344"/>
      <c r="M69" s="344"/>
      <c r="N69" s="344"/>
      <c r="O69" s="344"/>
      <c r="P69" s="344"/>
      <c r="Q69" s="344"/>
      <c r="R69" s="344"/>
    </row>
    <row r="70" spans="1:18" s="26" customFormat="1" ht="26.25" hidden="1" customHeight="1" outlineLevel="1">
      <c r="D70" s="4" t="s">
        <v>392</v>
      </c>
      <c r="E70" s="4" t="s">
        <v>143</v>
      </c>
      <c r="F70" s="972" t="str">
        <f>IF(入力シート!F52="","",入力シート!F52)</f>
        <v/>
      </c>
      <c r="G70" s="972"/>
      <c r="H70" s="972"/>
      <c r="J70" s="344"/>
      <c r="K70" s="344"/>
      <c r="L70" s="344"/>
      <c r="M70" s="344"/>
      <c r="N70" s="344"/>
      <c r="O70" s="344"/>
      <c r="P70" s="344"/>
      <c r="Q70" s="344"/>
      <c r="R70" s="344"/>
    </row>
    <row r="71" spans="1:18" s="26" customFormat="1" ht="26.25" hidden="1" customHeight="1" outlineLevel="1">
      <c r="E71" s="26" t="s">
        <v>144</v>
      </c>
      <c r="F71" s="341" t="str">
        <f>IF(入力シート!F53="","",入力シート!F53)</f>
        <v/>
      </c>
      <c r="G71" s="970" t="str">
        <f>IF(入力シート!F55="","",入力シート!F55)</f>
        <v/>
      </c>
      <c r="H71" s="970"/>
      <c r="J71" s="344"/>
      <c r="K71" s="344"/>
      <c r="L71" s="344"/>
      <c r="M71" s="344"/>
      <c r="N71" s="344"/>
      <c r="O71" s="344"/>
      <c r="P71" s="344"/>
      <c r="Q71" s="344"/>
      <c r="R71" s="344"/>
    </row>
    <row r="72" spans="1:18" s="32" customFormat="1" ht="26.25" hidden="1" customHeight="1" collapsed="1">
      <c r="A72" s="26"/>
      <c r="B72" s="26"/>
      <c r="C72" s="26"/>
      <c r="D72" s="34"/>
      <c r="E72" s="34"/>
      <c r="F72" s="34"/>
      <c r="G72" s="34"/>
      <c r="H72" s="34"/>
      <c r="I72" s="26"/>
      <c r="J72" s="344"/>
      <c r="K72" s="344"/>
      <c r="L72" s="344"/>
      <c r="M72" s="344"/>
      <c r="N72" s="344"/>
      <c r="O72" s="344"/>
      <c r="P72" s="344"/>
      <c r="Q72" s="344"/>
      <c r="R72" s="344"/>
    </row>
    <row r="73" spans="1:18" s="26" customFormat="1" ht="26.25" hidden="1" customHeight="1" outlineLevel="1">
      <c r="D73" s="4" t="s">
        <v>393</v>
      </c>
      <c r="E73" s="4" t="s">
        <v>143</v>
      </c>
      <c r="F73" s="972" t="str">
        <f>IF(入力シート!F64="","",入力シート!F64)</f>
        <v/>
      </c>
      <c r="G73" s="972"/>
      <c r="H73" s="972"/>
    </row>
    <row r="74" spans="1:18" s="26" customFormat="1" ht="26.25" hidden="1" customHeight="1" outlineLevel="1">
      <c r="E74" s="26" t="s">
        <v>144</v>
      </c>
      <c r="F74" s="341" t="str">
        <f>IF(入力シート!F65="","",入力シート!F65)</f>
        <v/>
      </c>
      <c r="G74" s="970" t="str">
        <f>IF(入力シート!F67="","",入力シート!F67)</f>
        <v/>
      </c>
      <c r="H74" s="970"/>
    </row>
    <row r="75" spans="1:18" hidden="1" collapsed="1">
      <c r="J75" s="344"/>
    </row>
  </sheetData>
  <sheetProtection sheet="1" formatRows="0" selectLockedCells="1"/>
  <dataConsolidate link="1"/>
  <mergeCells count="12">
    <mergeCell ref="G74:H74"/>
    <mergeCell ref="B5:I7"/>
    <mergeCell ref="B8:I8"/>
    <mergeCell ref="F70:H70"/>
    <mergeCell ref="F73:H73"/>
    <mergeCell ref="F67:H67"/>
    <mergeCell ref="F64:H64"/>
    <mergeCell ref="B9:I11"/>
    <mergeCell ref="G63:H63"/>
    <mergeCell ref="G65:H65"/>
    <mergeCell ref="G68:H68"/>
    <mergeCell ref="G71:H71"/>
  </mergeCells>
  <phoneticPr fontId="9"/>
  <conditionalFormatting sqref="F63:H64 F66:H66 F65:G65">
    <cfRule type="containsText" dxfId="380" priority="43" operator="containsText" text="(例)">
      <formula>NOT(ISERROR(SEARCH("(例)",F63)))</formula>
    </cfRule>
  </conditionalFormatting>
  <conditionalFormatting sqref="F67:H67 F68:G68">
    <cfRule type="containsText" dxfId="379" priority="6" operator="containsText" text="(例)">
      <formula>NOT(ISERROR(SEARCH("(例)",F67)))</formula>
    </cfRule>
  </conditionalFormatting>
  <conditionalFormatting sqref="F70:H70 F71:G71">
    <cfRule type="containsText" dxfId="378" priority="4" operator="containsText" text="(例)">
      <formula>NOT(ISERROR(SEARCH("(例)",F70)))</formula>
    </cfRule>
  </conditionalFormatting>
  <conditionalFormatting sqref="F73:H73 F74:G74">
    <cfRule type="containsText" dxfId="377" priority="2" operator="containsText" text="(例)">
      <formula>NOT(ISERROR(SEARCH("(例)",F73)))</formula>
    </cfRule>
  </conditionalFormatting>
  <printOptions horizontalCentered="1"/>
  <pageMargins left="0.59055118110236227" right="0.39370078740157483" top="0.59055118110236227" bottom="0.35433070866141736" header="0.31496062992125984" footer="0.11811023622047245"/>
  <pageSetup paperSize="9" scale="62" orientation="portrait" r:id="rId1"/>
  <headerFooter scaleWithDoc="0">
    <oddFooter>&amp;R&amp;8R4超高層ZEH-M_ver.1</oddFooter>
  </headerFooter>
  <ignoredErrors>
    <ignoredError sqref="B13:B46 B48:B50 B52:B5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DF72F-C284-4DA5-8CBC-4B55244DCB0E}">
  <sheetPr>
    <pageSetUpPr fitToPage="1"/>
  </sheetPr>
  <dimension ref="A1:K218"/>
  <sheetViews>
    <sheetView showGridLines="0" view="pageBreakPreview" zoomScale="85" zoomScaleNormal="70" zoomScaleSheetLayoutView="85" workbookViewId="0"/>
  </sheetViews>
  <sheetFormatPr defaultColWidth="9" defaultRowHeight="21"/>
  <cols>
    <col min="1" max="1" width="2.625" style="114" customWidth="1"/>
    <col min="2" max="2" width="30.625" style="4" customWidth="1"/>
    <col min="3" max="3" width="20.625" style="4" customWidth="1"/>
    <col min="4" max="4" width="10.625" style="4" customWidth="1"/>
    <col min="5" max="5" width="6.625" style="4" customWidth="1"/>
    <col min="6" max="6" width="15.625" style="4" customWidth="1"/>
    <col min="7" max="7" width="20.625" style="4" customWidth="1"/>
    <col min="8" max="8" width="10.625" style="4" customWidth="1"/>
    <col min="9" max="9" width="6.625" style="4" customWidth="1"/>
    <col min="10" max="10" width="2.625" style="4" customWidth="1"/>
    <col min="11" max="11" width="9" style="415"/>
    <col min="12" max="16384" width="9" style="4"/>
  </cols>
  <sheetData>
    <row r="1" spans="1:11" s="174" customFormat="1" ht="18.75">
      <c r="A1" s="333"/>
      <c r="B1" s="333"/>
      <c r="C1" s="333"/>
      <c r="D1" s="333"/>
      <c r="E1" s="333"/>
      <c r="F1" s="333"/>
      <c r="G1" s="333"/>
      <c r="H1" s="333"/>
      <c r="I1" s="333"/>
      <c r="J1" s="333"/>
      <c r="K1" s="415"/>
    </row>
    <row r="2" spans="1:11" s="174" customFormat="1" ht="18.75">
      <c r="A2" s="333"/>
      <c r="B2" s="333"/>
      <c r="C2" s="333"/>
      <c r="D2" s="333"/>
      <c r="E2" s="333"/>
      <c r="F2" s="333"/>
      <c r="G2" s="333"/>
      <c r="H2" s="333"/>
      <c r="I2" s="333"/>
      <c r="J2" s="333"/>
      <c r="K2" s="415"/>
    </row>
    <row r="3" spans="1:11" ht="24.75" customHeight="1">
      <c r="A3" s="991" t="s">
        <v>107</v>
      </c>
      <c r="B3" s="991"/>
      <c r="C3" s="991"/>
      <c r="D3" s="991"/>
      <c r="E3" s="991"/>
      <c r="F3" s="991"/>
      <c r="G3" s="991"/>
      <c r="H3" s="991"/>
      <c r="I3" s="991"/>
    </row>
    <row r="4" spans="1:11" ht="24.75" customHeight="1">
      <c r="B4" s="401" t="s">
        <v>108</v>
      </c>
    </row>
    <row r="5" spans="1:11" ht="24.75" customHeight="1">
      <c r="B5" s="4" t="s">
        <v>644</v>
      </c>
    </row>
    <row r="6" spans="1:11" ht="24.75" customHeight="1">
      <c r="A6" s="334"/>
      <c r="B6" s="416" t="s">
        <v>110</v>
      </c>
      <c r="C6" s="980" t="str">
        <f>IF(入力シート!F27="","",入力シート!F27)</f>
        <v>(例)　まるまるまるかぶしきがいしゃ</v>
      </c>
      <c r="D6" s="980"/>
      <c r="E6" s="980"/>
      <c r="F6" s="980"/>
      <c r="G6" s="980"/>
      <c r="H6" s="980"/>
      <c r="I6" s="980"/>
      <c r="K6" s="333"/>
    </row>
    <row r="7" spans="1:11" ht="24.75" customHeight="1">
      <c r="A7" s="334"/>
      <c r="B7" s="416" t="s">
        <v>111</v>
      </c>
      <c r="C7" s="980" t="str">
        <f>IF(入力シート!F28="","",入力シート!F28)</f>
        <v>(例)　〇〇〇株式会社</v>
      </c>
      <c r="D7" s="980"/>
      <c r="E7" s="980"/>
      <c r="F7" s="980"/>
      <c r="G7" s="980"/>
      <c r="H7" s="980"/>
      <c r="I7" s="980"/>
      <c r="K7" s="333"/>
    </row>
    <row r="8" spans="1:11" ht="24.75" customHeight="1">
      <c r="A8" s="334"/>
      <c r="B8" s="416" t="s">
        <v>112</v>
      </c>
      <c r="C8" s="980" t="str">
        <f>IF(入力シート!F37="","",入力シート!F37)</f>
        <v>(例)　1234567890123</v>
      </c>
      <c r="D8" s="980"/>
      <c r="E8" s="980"/>
      <c r="F8" s="980"/>
      <c r="G8" s="980"/>
      <c r="H8" s="980"/>
      <c r="I8" s="980"/>
    </row>
    <row r="9" spans="1:11" ht="24.75" customHeight="1">
      <c r="A9" s="334"/>
      <c r="B9" s="416" t="s">
        <v>113</v>
      </c>
      <c r="C9" s="980" t="str">
        <f>IF(入力シート!F29="","",入力シート!F29)</f>
        <v>(例)　代表取締役</v>
      </c>
      <c r="D9" s="980"/>
      <c r="E9" s="980"/>
      <c r="F9" s="980"/>
      <c r="G9" s="980"/>
      <c r="H9" s="980"/>
      <c r="I9" s="980"/>
    </row>
    <row r="10" spans="1:11" ht="24.75" customHeight="1">
      <c r="A10" s="334"/>
      <c r="B10" s="416" t="s">
        <v>110</v>
      </c>
      <c r="C10" s="980" t="str">
        <f>IF(入力シート!F30="","",入力シート!F30)</f>
        <v>(例)　かんきょう　たろう</v>
      </c>
      <c r="D10" s="980"/>
      <c r="E10" s="980"/>
      <c r="F10" s="980"/>
      <c r="G10" s="980"/>
      <c r="H10" s="980"/>
      <c r="I10" s="980"/>
    </row>
    <row r="11" spans="1:11" ht="24.75" customHeight="1">
      <c r="A11" s="334"/>
      <c r="B11" s="416" t="s">
        <v>114</v>
      </c>
      <c r="C11" s="980" t="str">
        <f>IF(入力シート!F31="","",入力シート!F31)</f>
        <v>(例)　環境　太郎</v>
      </c>
      <c r="D11" s="980"/>
      <c r="E11" s="980"/>
      <c r="F11" s="980"/>
      <c r="G11" s="980"/>
      <c r="H11" s="980"/>
      <c r="I11" s="980"/>
    </row>
    <row r="12" spans="1:11" ht="24.75" customHeight="1">
      <c r="A12" s="334"/>
      <c r="B12" s="982" t="s">
        <v>115</v>
      </c>
      <c r="C12" s="983" t="str">
        <f>IF(入力シート!F33="","",入力シート!F33)</f>
        <v>(例)　104-0000</v>
      </c>
      <c r="D12" s="983"/>
      <c r="E12" s="983"/>
      <c r="F12" s="983"/>
      <c r="G12" s="983"/>
      <c r="H12" s="983"/>
      <c r="I12" s="983"/>
    </row>
    <row r="13" spans="1:11" ht="24.75" customHeight="1">
      <c r="A13" s="334"/>
      <c r="B13" s="982"/>
      <c r="C13" s="980" t="str">
        <f>IF(入力シート!F34="","",入力シート!F34)</f>
        <v>(例)　東京都中央区○○町○丁目○番○号</v>
      </c>
      <c r="D13" s="980"/>
      <c r="E13" s="980"/>
      <c r="F13" s="980"/>
      <c r="G13" s="980"/>
      <c r="H13" s="980"/>
      <c r="I13" s="980"/>
    </row>
    <row r="14" spans="1:11" ht="24.75" customHeight="1">
      <c r="A14" s="334"/>
      <c r="B14" s="416" t="s">
        <v>17</v>
      </c>
      <c r="C14" s="980" t="str">
        <f>IF(入力シート!F35="","",入力シート!F35)</f>
        <v>(例)　03-0000-1111</v>
      </c>
      <c r="D14" s="980"/>
      <c r="E14" s="980"/>
      <c r="F14" s="980"/>
      <c r="G14" s="980"/>
      <c r="H14" s="980"/>
      <c r="I14" s="980"/>
    </row>
    <row r="15" spans="1:11" ht="24.75" customHeight="1">
      <c r="A15" s="334"/>
      <c r="B15" s="416" t="s">
        <v>247</v>
      </c>
      <c r="C15" s="980" t="str">
        <f>IF(入力シート!F36="","",入力シート!F36)</f>
        <v/>
      </c>
      <c r="D15" s="980"/>
      <c r="E15" s="980"/>
      <c r="F15" s="980"/>
      <c r="G15" s="980"/>
      <c r="H15" s="980"/>
      <c r="I15" s="980"/>
    </row>
    <row r="16" spans="1:11" ht="7.5" customHeight="1">
      <c r="A16" s="334"/>
      <c r="B16" s="417"/>
      <c r="C16" s="418"/>
      <c r="D16" s="418"/>
      <c r="E16" s="418"/>
      <c r="F16" s="418"/>
      <c r="G16" s="418"/>
      <c r="H16" s="418"/>
      <c r="I16" s="418"/>
    </row>
    <row r="17" spans="1:11" ht="24.75" customHeight="1">
      <c r="A17" s="419"/>
      <c r="B17" s="981" t="s">
        <v>645</v>
      </c>
      <c r="C17" s="981"/>
    </row>
    <row r="18" spans="1:11" ht="24.75" customHeight="1">
      <c r="A18" s="334"/>
      <c r="B18" s="416" t="s">
        <v>25</v>
      </c>
      <c r="C18" s="980" t="str">
        <f>IF(入力シート!F77="","",入力シート!F77)</f>
        <v>(例)　▽▽株式会社</v>
      </c>
      <c r="D18" s="980"/>
      <c r="E18" s="980"/>
      <c r="F18" s="980"/>
      <c r="G18" s="980"/>
      <c r="H18" s="980"/>
      <c r="I18" s="980"/>
      <c r="K18" s="333"/>
    </row>
    <row r="19" spans="1:11" ht="24.75" customHeight="1">
      <c r="A19" s="334"/>
      <c r="B19" s="416" t="s">
        <v>27</v>
      </c>
      <c r="C19" s="980" t="str">
        <f>IF(入力シート!F78="","",入力シート!F78)</f>
        <v>(例)　登録済（プルダウン選択する）</v>
      </c>
      <c r="D19" s="980"/>
      <c r="E19" s="980"/>
      <c r="F19" s="980"/>
      <c r="G19" s="980"/>
      <c r="H19" s="980"/>
      <c r="I19" s="980"/>
    </row>
    <row r="20" spans="1:11" ht="24.75" customHeight="1">
      <c r="A20" s="334"/>
      <c r="B20" s="416" t="s">
        <v>26</v>
      </c>
      <c r="C20" s="980" t="str">
        <f>IF(入力シート!F79="","",入力シート!F79)</f>
        <v>(例)　ZEHM00-00000-A</v>
      </c>
      <c r="D20" s="980"/>
      <c r="E20" s="980"/>
      <c r="F20" s="980"/>
      <c r="G20" s="980"/>
      <c r="H20" s="980"/>
      <c r="I20" s="980"/>
    </row>
    <row r="21" spans="1:11" ht="7.5" customHeight="1">
      <c r="A21" s="334"/>
      <c r="B21" s="417"/>
      <c r="C21" s="418"/>
      <c r="D21" s="418"/>
      <c r="E21" s="418"/>
      <c r="F21" s="418"/>
      <c r="G21" s="418"/>
      <c r="H21" s="418"/>
      <c r="I21" s="418"/>
    </row>
    <row r="22" spans="1:11" ht="24.75" customHeight="1">
      <c r="A22" s="334"/>
      <c r="B22" s="981" t="s">
        <v>646</v>
      </c>
      <c r="C22" s="981"/>
    </row>
    <row r="23" spans="1:11" ht="24.75" customHeight="1">
      <c r="A23" s="334"/>
      <c r="B23" s="416" t="s">
        <v>109</v>
      </c>
      <c r="C23" s="416" t="s">
        <v>248</v>
      </c>
      <c r="D23" s="420" t="str">
        <f>IF(入力シート!F82="","",入力シート!F82)</f>
        <v>●</v>
      </c>
    </row>
    <row r="24" spans="1:11" ht="24.75" customHeight="1">
      <c r="A24" s="334"/>
      <c r="B24" s="416" t="s">
        <v>117</v>
      </c>
      <c r="C24" s="980" t="str">
        <f>IF(入力シート!F83="","",入力シート!F83)</f>
        <v>(例)　○○〇部○○課</v>
      </c>
      <c r="D24" s="980"/>
      <c r="E24" s="980"/>
      <c r="F24" s="980"/>
      <c r="G24" s="980"/>
      <c r="H24" s="980"/>
      <c r="I24" s="980"/>
    </row>
    <row r="25" spans="1:11" ht="24.75" customHeight="1">
      <c r="A25" s="334"/>
      <c r="B25" s="416" t="s">
        <v>118</v>
      </c>
      <c r="C25" s="980" t="str">
        <f>IF(入力シート!F84="","",入力シート!F84)</f>
        <v>(例)　課長</v>
      </c>
      <c r="D25" s="980"/>
      <c r="E25" s="980"/>
      <c r="F25" s="980"/>
      <c r="G25" s="980"/>
      <c r="H25" s="980"/>
      <c r="I25" s="980"/>
    </row>
    <row r="26" spans="1:11" ht="24.75" customHeight="1">
      <c r="A26" s="334"/>
      <c r="B26" s="416" t="s">
        <v>110</v>
      </c>
      <c r="C26" s="980" t="str">
        <f>IF(入力シート!F85="","",入力シート!F85)</f>
        <v>(例)　まる　たろう</v>
      </c>
      <c r="D26" s="980"/>
      <c r="E26" s="980"/>
      <c r="F26" s="980"/>
      <c r="G26" s="980"/>
      <c r="H26" s="980"/>
      <c r="I26" s="980"/>
    </row>
    <row r="27" spans="1:11" ht="24.75" customHeight="1">
      <c r="A27" s="334"/>
      <c r="B27" s="416" t="s">
        <v>30</v>
      </c>
      <c r="C27" s="980" t="str">
        <f>IF(入力シート!F86="","",入力シート!F86)</f>
        <v>(例)　丸　太郎</v>
      </c>
      <c r="D27" s="980"/>
      <c r="E27" s="980"/>
      <c r="F27" s="980"/>
      <c r="G27" s="980"/>
      <c r="H27" s="980"/>
      <c r="I27" s="980"/>
    </row>
    <row r="28" spans="1:11" s="18" customFormat="1" ht="24.75" customHeight="1">
      <c r="B28" s="982" t="s">
        <v>115</v>
      </c>
      <c r="C28" s="983" t="str">
        <f>IF(入力シート!F87="","",入力シート!F87)</f>
        <v>(例)　104-0000</v>
      </c>
      <c r="D28" s="983"/>
      <c r="E28" s="983"/>
      <c r="F28" s="983"/>
      <c r="G28" s="983"/>
      <c r="H28" s="983"/>
      <c r="I28" s="983"/>
      <c r="K28" s="415"/>
    </row>
    <row r="29" spans="1:11" s="18" customFormat="1" ht="24.75" customHeight="1">
      <c r="B29" s="982"/>
      <c r="C29" s="980" t="str">
        <f>IF(入力シート!F88="","",入力シート!F88)</f>
        <v>(例)　東京都中央区○○町○○丁目○○番○○号</v>
      </c>
      <c r="D29" s="980"/>
      <c r="E29" s="980"/>
      <c r="F29" s="980"/>
      <c r="G29" s="980"/>
      <c r="H29" s="980"/>
      <c r="I29" s="980"/>
      <c r="K29" s="415"/>
    </row>
    <row r="30" spans="1:11" s="18" customFormat="1" ht="24.75" customHeight="1">
      <c r="B30" s="416" t="s">
        <v>17</v>
      </c>
      <c r="C30" s="980" t="str">
        <f>IF(入力シート!F89="","",入力シート!F89)</f>
        <v>(例)　03-0000-1111</v>
      </c>
      <c r="D30" s="980"/>
      <c r="E30" s="980"/>
      <c r="F30" s="980"/>
      <c r="G30" s="980"/>
      <c r="H30" s="980"/>
      <c r="I30" s="980"/>
      <c r="K30" s="415"/>
    </row>
    <row r="31" spans="1:11" s="18" customFormat="1" ht="24.75" customHeight="1">
      <c r="B31" s="416" t="s">
        <v>119</v>
      </c>
      <c r="C31" s="980" t="str">
        <f>IF(入力シート!F90="","",入力シート!F90)</f>
        <v>(例)　090-0000-1112</v>
      </c>
      <c r="D31" s="980"/>
      <c r="E31" s="980"/>
      <c r="F31" s="980"/>
      <c r="G31" s="980"/>
      <c r="H31" s="980"/>
      <c r="I31" s="980"/>
      <c r="K31" s="415"/>
    </row>
    <row r="32" spans="1:11" s="18" customFormat="1" ht="24.75" customHeight="1">
      <c r="B32" s="416" t="s">
        <v>555</v>
      </c>
      <c r="C32" s="980" t="str">
        <f>IF(入力シート!F91="","",入力シート!F91)</f>
        <v>(例)　t-maru@zehzeh.com</v>
      </c>
      <c r="D32" s="980"/>
      <c r="E32" s="980"/>
      <c r="F32" s="980"/>
      <c r="G32" s="980"/>
      <c r="H32" s="980"/>
      <c r="I32" s="980"/>
      <c r="K32" s="415"/>
    </row>
    <row r="33" spans="2:11" s="18" customFormat="1" ht="24.75" customHeight="1">
      <c r="B33" s="981" t="s">
        <v>647</v>
      </c>
      <c r="C33" s="981"/>
      <c r="D33" s="4"/>
      <c r="E33" s="4"/>
      <c r="F33" s="4"/>
      <c r="G33" s="4"/>
      <c r="H33" s="4"/>
      <c r="I33" s="4"/>
      <c r="K33" s="415"/>
    </row>
    <row r="34" spans="2:11" s="18" customFormat="1" ht="24.75" customHeight="1">
      <c r="B34" s="416" t="s">
        <v>122</v>
      </c>
      <c r="C34" s="990" t="str">
        <f>IF(入力シート!F238="","",入力シート!F238)</f>
        <v/>
      </c>
      <c r="D34" s="990"/>
      <c r="E34" s="990"/>
      <c r="F34" s="990"/>
      <c r="G34" s="990"/>
      <c r="H34" s="990"/>
      <c r="I34" s="990"/>
      <c r="K34" s="415"/>
    </row>
    <row r="35" spans="2:11" s="18" customFormat="1" ht="24.75" customHeight="1">
      <c r="B35" s="416" t="s">
        <v>123</v>
      </c>
      <c r="C35" s="990" t="str">
        <f>IF(入力シート!F239="","",入力シート!F239)</f>
        <v>(例)　〇▽□補助金</v>
      </c>
      <c r="D35" s="990"/>
      <c r="E35" s="990"/>
      <c r="F35" s="990"/>
      <c r="G35" s="990"/>
      <c r="H35" s="990"/>
      <c r="I35" s="990"/>
      <c r="K35" s="415"/>
    </row>
    <row r="36" spans="2:11" s="18" customFormat="1" ht="24.75" customHeight="1">
      <c r="B36" s="421" t="s">
        <v>123</v>
      </c>
      <c r="C36" s="990" t="str">
        <f>IF(入力シート!F240="","",入力シート!F240)</f>
        <v/>
      </c>
      <c r="D36" s="990"/>
      <c r="E36" s="990"/>
      <c r="F36" s="990"/>
      <c r="G36" s="990"/>
      <c r="H36" s="990"/>
      <c r="I36" s="990"/>
      <c r="K36" s="415"/>
    </row>
    <row r="37" spans="2:11" s="18" customFormat="1" ht="24.75" customHeight="1">
      <c r="B37" s="421" t="s">
        <v>123</v>
      </c>
      <c r="C37" s="990" t="str">
        <f>IF(入力シート!F241="","",入力シート!F241)</f>
        <v/>
      </c>
      <c r="D37" s="990"/>
      <c r="E37" s="990"/>
      <c r="F37" s="990"/>
      <c r="G37" s="990"/>
      <c r="H37" s="990"/>
      <c r="I37" s="990"/>
      <c r="K37" s="415"/>
    </row>
    <row r="38" spans="2:11" s="18" customFormat="1" ht="7.5" customHeight="1">
      <c r="B38" s="422"/>
      <c r="K38" s="415"/>
    </row>
    <row r="39" spans="2:11" s="18" customFormat="1" ht="7.5" customHeight="1">
      <c r="B39" s="422"/>
      <c r="K39" s="415"/>
    </row>
    <row r="40" spans="2:11" s="18" customFormat="1" ht="24.75" customHeight="1">
      <c r="B40" s="981" t="s">
        <v>658</v>
      </c>
      <c r="C40" s="981"/>
      <c r="D40" s="4"/>
      <c r="E40" s="4"/>
      <c r="F40" s="4"/>
      <c r="G40" s="4"/>
      <c r="K40" s="415"/>
    </row>
    <row r="41" spans="2:11" s="18" customFormat="1" ht="24.75" customHeight="1">
      <c r="B41" s="416" t="s">
        <v>120</v>
      </c>
      <c r="C41" s="976" t="str">
        <f>IF(入力シート!F128="","",入力シート!F128)</f>
        <v>(例)　2021年　4 月  　1 日</v>
      </c>
      <c r="D41" s="977"/>
      <c r="E41" s="423" t="s">
        <v>121</v>
      </c>
      <c r="F41" s="978" t="str">
        <f>IF(入力シート!F129="","",入力シート!F129)</f>
        <v>(例)　 2022 年　3 月　31 日</v>
      </c>
      <c r="G41" s="979"/>
      <c r="K41" s="415"/>
    </row>
    <row r="42" spans="2:11" s="18" customFormat="1" ht="24.75" customHeight="1">
      <c r="B42" s="416" t="s">
        <v>648</v>
      </c>
      <c r="C42" s="974" t="str">
        <f>IF(入力シート!F130="","",入力シート!F130)</f>
        <v>(例)　10,000,000,000</v>
      </c>
      <c r="D42" s="974"/>
      <c r="E42" s="974"/>
      <c r="F42" s="975"/>
      <c r="G42" s="424"/>
      <c r="K42" s="415"/>
    </row>
    <row r="43" spans="2:11" s="18" customFormat="1" ht="24.75" customHeight="1">
      <c r="B43" s="416" t="s">
        <v>649</v>
      </c>
      <c r="C43" s="974" t="str">
        <f>IF(入力シート!F131="","",入力シート!F131)</f>
        <v>(例)　10,000,000,000</v>
      </c>
      <c r="D43" s="974"/>
      <c r="E43" s="974"/>
      <c r="F43" s="975"/>
      <c r="G43" s="425"/>
      <c r="K43" s="415"/>
    </row>
    <row r="44" spans="2:11" s="18" customFormat="1" ht="24.75" customHeight="1">
      <c r="B44" s="416" t="s">
        <v>650</v>
      </c>
      <c r="C44" s="974" t="str">
        <f>IF(入力シート!F132="","",入力シート!F132)</f>
        <v>(例)　10,000,000,000</v>
      </c>
      <c r="D44" s="974"/>
      <c r="E44" s="974"/>
      <c r="F44" s="975"/>
      <c r="G44" s="425"/>
      <c r="K44" s="415"/>
    </row>
    <row r="45" spans="2:11" s="18" customFormat="1" ht="24.75" customHeight="1">
      <c r="B45" s="416" t="s">
        <v>651</v>
      </c>
      <c r="C45" s="974" t="str">
        <f>IF(入力シート!F133="","",入力シート!F133)</f>
        <v>(例)　10,000,000,000</v>
      </c>
      <c r="D45" s="974"/>
      <c r="E45" s="974"/>
      <c r="F45" s="975"/>
      <c r="G45" s="425"/>
      <c r="K45" s="415"/>
    </row>
    <row r="46" spans="2:11" s="18" customFormat="1" ht="24.75" customHeight="1">
      <c r="B46" s="416" t="s">
        <v>652</v>
      </c>
      <c r="C46" s="974" t="str">
        <f>IF(入力シート!F134="","",入力シート!F134)</f>
        <v>(例)　10,000,000,000</v>
      </c>
      <c r="D46" s="974"/>
      <c r="E46" s="974"/>
      <c r="F46" s="975"/>
      <c r="G46" s="425"/>
      <c r="K46" s="415"/>
    </row>
    <row r="47" spans="2:11" s="18" customFormat="1" ht="24.75" customHeight="1">
      <c r="B47" s="416" t="s">
        <v>653</v>
      </c>
      <c r="C47" s="974" t="str">
        <f>IF(入力シート!F135="","",入力シート!F135)</f>
        <v>(例)　10,000,000,000</v>
      </c>
      <c r="D47" s="974"/>
      <c r="E47" s="974"/>
      <c r="F47" s="975"/>
      <c r="G47" s="425"/>
      <c r="K47" s="415"/>
    </row>
    <row r="48" spans="2:11" s="18" customFormat="1" ht="7.5" customHeight="1">
      <c r="B48" s="422"/>
      <c r="K48" s="415"/>
    </row>
    <row r="49" spans="2:11" s="18" customFormat="1" ht="24.75" customHeight="1">
      <c r="B49" s="416" t="s">
        <v>120</v>
      </c>
      <c r="C49" s="976" t="str">
        <f>IF(入力シート!F137="","",入力シート!F137)</f>
        <v>(例)　2021年　4 月  　1 日</v>
      </c>
      <c r="D49" s="977"/>
      <c r="E49" s="423" t="s">
        <v>121</v>
      </c>
      <c r="F49" s="978" t="str">
        <f>IF(入力シート!F138="","",入力シート!F138)</f>
        <v>(例)　 2022 年　3 月　31 日</v>
      </c>
      <c r="G49" s="979"/>
      <c r="K49" s="415"/>
    </row>
    <row r="50" spans="2:11" s="18" customFormat="1" ht="24.75" customHeight="1">
      <c r="B50" s="416" t="s">
        <v>648</v>
      </c>
      <c r="C50" s="974" t="str">
        <f>IF(入力シート!F139="","",入力シート!F139)</f>
        <v>(例)　10,000,000,000</v>
      </c>
      <c r="D50" s="974"/>
      <c r="E50" s="974"/>
      <c r="F50" s="975"/>
      <c r="G50" s="424"/>
      <c r="K50" s="415"/>
    </row>
    <row r="51" spans="2:11" s="18" customFormat="1" ht="24.75" customHeight="1">
      <c r="B51" s="416" t="s">
        <v>649</v>
      </c>
      <c r="C51" s="974" t="str">
        <f>IF(入力シート!F140="","",入力シート!F140)</f>
        <v>(例)　10,000,000,000</v>
      </c>
      <c r="D51" s="974"/>
      <c r="E51" s="974"/>
      <c r="F51" s="975"/>
      <c r="G51" s="425"/>
      <c r="K51" s="415"/>
    </row>
    <row r="52" spans="2:11" s="18" customFormat="1" ht="24.75" customHeight="1">
      <c r="B52" s="416" t="s">
        <v>650</v>
      </c>
      <c r="C52" s="974" t="str">
        <f>IF(入力シート!F141="","",入力シート!F141)</f>
        <v>(例)　10,000,000,000</v>
      </c>
      <c r="D52" s="974"/>
      <c r="E52" s="974"/>
      <c r="F52" s="975"/>
      <c r="G52" s="425"/>
      <c r="K52" s="415"/>
    </row>
    <row r="53" spans="2:11" s="18" customFormat="1" ht="24.75" customHeight="1">
      <c r="B53" s="416" t="s">
        <v>651</v>
      </c>
      <c r="C53" s="974" t="str">
        <f>IF(入力シート!F142="","",入力シート!F142)</f>
        <v>(例)　10,000,000,000</v>
      </c>
      <c r="D53" s="974"/>
      <c r="E53" s="974"/>
      <c r="F53" s="975"/>
      <c r="G53" s="425"/>
      <c r="K53" s="415"/>
    </row>
    <row r="54" spans="2:11" s="18" customFormat="1" ht="24.75" customHeight="1">
      <c r="B54" s="416" t="s">
        <v>652</v>
      </c>
      <c r="C54" s="974" t="str">
        <f>IF(入力シート!F143="","",入力シート!F143)</f>
        <v>(例)　10,000,000,000</v>
      </c>
      <c r="D54" s="974"/>
      <c r="E54" s="974"/>
      <c r="F54" s="975"/>
      <c r="G54" s="425"/>
      <c r="K54" s="415"/>
    </row>
    <row r="55" spans="2:11" s="18" customFormat="1" ht="24.75" customHeight="1">
      <c r="B55" s="416" t="s">
        <v>653</v>
      </c>
      <c r="C55" s="974" t="str">
        <f>IF(入力シート!F144="","",入力シート!F144)</f>
        <v>(例)　10,000,000,000</v>
      </c>
      <c r="D55" s="974"/>
      <c r="E55" s="974"/>
      <c r="F55" s="975"/>
      <c r="G55" s="425"/>
      <c r="K55" s="415"/>
    </row>
    <row r="56" spans="2:11" s="18" customFormat="1" ht="7.5" customHeight="1">
      <c r="B56" s="422"/>
      <c r="K56" s="415"/>
    </row>
    <row r="57" spans="2:11" s="18" customFormat="1" ht="24.75" customHeight="1">
      <c r="B57" s="416" t="s">
        <v>120</v>
      </c>
      <c r="C57" s="976" t="str">
        <f>IF(入力シート!F146="","",入力シート!F146)</f>
        <v>(例)　2021年　4 月  　1 日</v>
      </c>
      <c r="D57" s="977"/>
      <c r="E57" s="423" t="s">
        <v>121</v>
      </c>
      <c r="F57" s="978" t="str">
        <f>IF(入力シート!F147="","",入力シート!F147)</f>
        <v>(例)　 2022 年　3 月　31 日</v>
      </c>
      <c r="G57" s="979"/>
      <c r="K57" s="415"/>
    </row>
    <row r="58" spans="2:11" s="18" customFormat="1" ht="24.75" customHeight="1">
      <c r="B58" s="416" t="s">
        <v>648</v>
      </c>
      <c r="C58" s="974" t="str">
        <f>IF(入力シート!F148="","",入力シート!F148)</f>
        <v>(例)　10,000,000,000</v>
      </c>
      <c r="D58" s="974"/>
      <c r="E58" s="974"/>
      <c r="F58" s="975"/>
      <c r="G58" s="424"/>
      <c r="K58" s="415"/>
    </row>
    <row r="59" spans="2:11" s="18" customFormat="1" ht="24.75" customHeight="1">
      <c r="B59" s="416" t="s">
        <v>649</v>
      </c>
      <c r="C59" s="974" t="str">
        <f>IF(入力シート!F149="","",入力シート!F149)</f>
        <v>(例)　10,000,000,000</v>
      </c>
      <c r="D59" s="974"/>
      <c r="E59" s="974"/>
      <c r="F59" s="975"/>
      <c r="G59" s="425"/>
      <c r="K59" s="415"/>
    </row>
    <row r="60" spans="2:11" s="18" customFormat="1" ht="24.75" customHeight="1">
      <c r="B60" s="416" t="s">
        <v>650</v>
      </c>
      <c r="C60" s="974" t="str">
        <f>IF(入力シート!F150="","",入力シート!F150)</f>
        <v>(例)　10,000,000,000</v>
      </c>
      <c r="D60" s="974"/>
      <c r="E60" s="974"/>
      <c r="F60" s="975"/>
      <c r="G60" s="425"/>
      <c r="K60" s="415"/>
    </row>
    <row r="61" spans="2:11" s="18" customFormat="1" ht="24.75" customHeight="1">
      <c r="B61" s="416" t="s">
        <v>651</v>
      </c>
      <c r="C61" s="974" t="str">
        <f>IF(入力シート!F151="","",入力シート!F151)</f>
        <v>(例)　10,000,000,000</v>
      </c>
      <c r="D61" s="974"/>
      <c r="E61" s="974"/>
      <c r="F61" s="975"/>
      <c r="G61" s="425"/>
      <c r="K61" s="415"/>
    </row>
    <row r="62" spans="2:11" s="18" customFormat="1" ht="24.75" customHeight="1">
      <c r="B62" s="416" t="s">
        <v>652</v>
      </c>
      <c r="C62" s="974" t="str">
        <f>IF(入力シート!F152="","",入力シート!F152)</f>
        <v>(例)　10,000,000,000</v>
      </c>
      <c r="D62" s="974"/>
      <c r="E62" s="974"/>
      <c r="F62" s="975"/>
      <c r="G62" s="425"/>
      <c r="K62" s="415"/>
    </row>
    <row r="63" spans="2:11" s="18" customFormat="1" ht="24.75" customHeight="1">
      <c r="B63" s="416" t="s">
        <v>653</v>
      </c>
      <c r="C63" s="974" t="str">
        <f>IF(入力シート!F153="","",入力シート!F153)</f>
        <v>(例)　10,000,000,000</v>
      </c>
      <c r="D63" s="974"/>
      <c r="E63" s="974"/>
      <c r="F63" s="975"/>
      <c r="G63" s="425"/>
      <c r="K63" s="415"/>
    </row>
    <row r="64" spans="2:11" s="18" customFormat="1" ht="7.5" customHeight="1">
      <c r="B64" s="422"/>
      <c r="K64" s="415"/>
    </row>
    <row r="65" spans="2:11" s="18" customFormat="1" ht="7.5" hidden="1" customHeight="1">
      <c r="B65" s="422"/>
      <c r="K65" s="415"/>
    </row>
    <row r="66" spans="2:11" s="18" customFormat="1" ht="24.75" hidden="1" customHeight="1">
      <c r="B66" s="401" t="s">
        <v>654</v>
      </c>
      <c r="K66" s="333" t="s">
        <v>407</v>
      </c>
    </row>
    <row r="67" spans="2:11" s="18" customFormat="1" ht="24.75" hidden="1" customHeight="1">
      <c r="B67" s="4" t="s">
        <v>644</v>
      </c>
      <c r="C67" s="4"/>
      <c r="D67" s="4"/>
      <c r="E67" s="4"/>
      <c r="F67" s="4"/>
      <c r="G67" s="4"/>
      <c r="H67" s="4"/>
      <c r="I67" s="4"/>
      <c r="K67" s="333"/>
    </row>
    <row r="68" spans="2:11" s="18" customFormat="1" ht="24.75" hidden="1" customHeight="1">
      <c r="B68" s="416" t="s">
        <v>110</v>
      </c>
      <c r="C68" s="980" t="str">
        <f>IF(入力シート!F39="","",入力シート!F39)</f>
        <v/>
      </c>
      <c r="D68" s="980"/>
      <c r="E68" s="980"/>
      <c r="F68" s="980"/>
      <c r="G68" s="980"/>
      <c r="H68" s="980"/>
      <c r="I68" s="980"/>
      <c r="K68" s="415"/>
    </row>
    <row r="69" spans="2:11" s="18" customFormat="1" ht="24.75" hidden="1" customHeight="1">
      <c r="B69" s="416" t="s">
        <v>111</v>
      </c>
      <c r="C69" s="980" t="str">
        <f>IF(入力シート!F40="","",入力シート!F40)</f>
        <v/>
      </c>
      <c r="D69" s="980"/>
      <c r="E69" s="980"/>
      <c r="F69" s="980"/>
      <c r="G69" s="980"/>
      <c r="H69" s="980"/>
      <c r="I69" s="980"/>
      <c r="K69" s="415"/>
    </row>
    <row r="70" spans="2:11" s="18" customFormat="1" ht="24.75" hidden="1" customHeight="1">
      <c r="B70" s="416" t="s">
        <v>112</v>
      </c>
      <c r="C70" s="984" t="str">
        <f>IF(入力シート!F49="","",入力シート!F49)</f>
        <v/>
      </c>
      <c r="D70" s="985"/>
      <c r="E70" s="985"/>
      <c r="F70" s="985"/>
      <c r="G70" s="985"/>
      <c r="H70" s="985"/>
      <c r="I70" s="986"/>
      <c r="K70" s="415"/>
    </row>
    <row r="71" spans="2:11" s="18" customFormat="1" ht="24.75" hidden="1" customHeight="1">
      <c r="B71" s="416" t="s">
        <v>113</v>
      </c>
      <c r="C71" s="984" t="str">
        <f>IF(入力シート!F41="","",入力シート!F41)</f>
        <v/>
      </c>
      <c r="D71" s="985"/>
      <c r="E71" s="985"/>
      <c r="F71" s="985"/>
      <c r="G71" s="985"/>
      <c r="H71" s="985"/>
      <c r="I71" s="986"/>
      <c r="K71" s="415"/>
    </row>
    <row r="72" spans="2:11" s="18" customFormat="1" ht="24.75" hidden="1" customHeight="1">
      <c r="B72" s="416" t="s">
        <v>110</v>
      </c>
      <c r="C72" s="984" t="str">
        <f>IF(入力シート!F42="","",入力シート!F42)</f>
        <v/>
      </c>
      <c r="D72" s="985"/>
      <c r="E72" s="985"/>
      <c r="F72" s="985"/>
      <c r="G72" s="985"/>
      <c r="H72" s="985"/>
      <c r="I72" s="986"/>
      <c r="K72" s="415"/>
    </row>
    <row r="73" spans="2:11" s="18" customFormat="1" ht="24.75" hidden="1" customHeight="1">
      <c r="B73" s="416" t="s">
        <v>114</v>
      </c>
      <c r="C73" s="984" t="str">
        <f>IF(入力シート!F43="","",入力シート!F43)</f>
        <v/>
      </c>
      <c r="D73" s="985"/>
      <c r="E73" s="985"/>
      <c r="F73" s="985"/>
      <c r="G73" s="985"/>
      <c r="H73" s="985"/>
      <c r="I73" s="986"/>
      <c r="K73" s="415"/>
    </row>
    <row r="74" spans="2:11" s="18" customFormat="1" ht="24.75" hidden="1" customHeight="1">
      <c r="B74" s="982" t="s">
        <v>115</v>
      </c>
      <c r="C74" s="987" t="str">
        <f>IF(入力シート!F45="","",入力シート!F45)</f>
        <v/>
      </c>
      <c r="D74" s="988"/>
      <c r="E74" s="988"/>
      <c r="F74" s="988"/>
      <c r="G74" s="988"/>
      <c r="H74" s="988"/>
      <c r="I74" s="989"/>
      <c r="K74" s="415"/>
    </row>
    <row r="75" spans="2:11" s="18" customFormat="1" ht="24.75" hidden="1" customHeight="1">
      <c r="B75" s="982"/>
      <c r="C75" s="984" t="str">
        <f>IF(入力シート!F46="","",入力シート!F46)</f>
        <v/>
      </c>
      <c r="D75" s="985"/>
      <c r="E75" s="985"/>
      <c r="F75" s="985"/>
      <c r="G75" s="985"/>
      <c r="H75" s="985"/>
      <c r="I75" s="986"/>
      <c r="K75" s="415"/>
    </row>
    <row r="76" spans="2:11" s="18" customFormat="1" ht="24.75" hidden="1" customHeight="1">
      <c r="B76" s="416" t="s">
        <v>17</v>
      </c>
      <c r="C76" s="984" t="str">
        <f>IF(入力シート!F47="","",入力シート!F47)</f>
        <v/>
      </c>
      <c r="D76" s="985"/>
      <c r="E76" s="985"/>
      <c r="F76" s="985"/>
      <c r="G76" s="985"/>
      <c r="H76" s="985"/>
      <c r="I76" s="986"/>
      <c r="K76" s="415"/>
    </row>
    <row r="77" spans="2:11" s="18" customFormat="1" ht="24.75" hidden="1" customHeight="1">
      <c r="B77" s="416" t="s">
        <v>247</v>
      </c>
      <c r="C77" s="984" t="str">
        <f>IF(入力シート!F48="","",入力シート!F48)</f>
        <v/>
      </c>
      <c r="D77" s="985"/>
      <c r="E77" s="985"/>
      <c r="F77" s="985"/>
      <c r="G77" s="985"/>
      <c r="H77" s="985"/>
      <c r="I77" s="986"/>
      <c r="K77" s="415"/>
    </row>
    <row r="78" spans="2:11" s="18" customFormat="1" ht="7.5" hidden="1" customHeight="1">
      <c r="K78" s="415"/>
    </row>
    <row r="79" spans="2:11" s="336" customFormat="1" ht="24.75" hidden="1" customHeight="1">
      <c r="B79" s="981" t="s">
        <v>655</v>
      </c>
      <c r="C79" s="981"/>
      <c r="D79" s="4"/>
      <c r="E79" s="4"/>
      <c r="F79" s="4"/>
      <c r="G79" s="4"/>
      <c r="H79" s="4"/>
      <c r="I79" s="4"/>
      <c r="K79" s="415"/>
    </row>
    <row r="80" spans="2:11" ht="24.75" hidden="1" customHeight="1">
      <c r="B80" s="416" t="s">
        <v>116</v>
      </c>
      <c r="C80" s="416" t="s">
        <v>248</v>
      </c>
      <c r="D80" s="420" t="str">
        <f>IF(入力シート!F93="","",入力シート!F93)</f>
        <v/>
      </c>
    </row>
    <row r="81" spans="2:11" ht="24.75" hidden="1" customHeight="1">
      <c r="B81" s="416" t="s">
        <v>117</v>
      </c>
      <c r="C81" s="980" t="str">
        <f>IF(入力シート!F94="","",入力シート!F94)</f>
        <v/>
      </c>
      <c r="D81" s="980"/>
      <c r="E81" s="980"/>
      <c r="F81" s="980"/>
      <c r="G81" s="980"/>
      <c r="H81" s="980"/>
      <c r="I81" s="980"/>
    </row>
    <row r="82" spans="2:11" ht="24.75" hidden="1" customHeight="1">
      <c r="B82" s="416" t="s">
        <v>118</v>
      </c>
      <c r="C82" s="980" t="str">
        <f>IF(入力シート!F95="","",入力シート!F95)</f>
        <v/>
      </c>
      <c r="D82" s="980"/>
      <c r="E82" s="980"/>
      <c r="F82" s="980"/>
      <c r="G82" s="980"/>
      <c r="H82" s="980"/>
      <c r="I82" s="980"/>
    </row>
    <row r="83" spans="2:11" ht="24.75" hidden="1" customHeight="1">
      <c r="B83" s="416" t="s">
        <v>110</v>
      </c>
      <c r="C83" s="980" t="str">
        <f>IF(入力シート!F96="","",入力シート!F96)</f>
        <v/>
      </c>
      <c r="D83" s="980"/>
      <c r="E83" s="980"/>
      <c r="F83" s="980"/>
      <c r="G83" s="980"/>
      <c r="H83" s="980"/>
      <c r="I83" s="980"/>
    </row>
    <row r="84" spans="2:11" ht="24.75" hidden="1" customHeight="1">
      <c r="B84" s="416" t="s">
        <v>30</v>
      </c>
      <c r="C84" s="980" t="str">
        <f>IF(入力シート!F97="","",入力シート!F97)</f>
        <v/>
      </c>
      <c r="D84" s="980"/>
      <c r="E84" s="980"/>
      <c r="F84" s="980"/>
      <c r="G84" s="980"/>
      <c r="H84" s="980"/>
      <c r="I84" s="980"/>
    </row>
    <row r="85" spans="2:11" ht="24.75" hidden="1" customHeight="1">
      <c r="B85" s="982" t="s">
        <v>115</v>
      </c>
      <c r="C85" s="980" t="str">
        <f>IF(入力シート!F98="","",入力シート!F98)</f>
        <v/>
      </c>
      <c r="D85" s="980"/>
      <c r="E85" s="980"/>
      <c r="F85" s="980"/>
      <c r="G85" s="980"/>
      <c r="H85" s="980"/>
      <c r="I85" s="980"/>
    </row>
    <row r="86" spans="2:11" ht="24.75" hidden="1" customHeight="1">
      <c r="B86" s="982"/>
      <c r="C86" s="980" t="str">
        <f>IF(入力シート!F99="","",入力シート!F99)</f>
        <v/>
      </c>
      <c r="D86" s="980"/>
      <c r="E86" s="980"/>
      <c r="F86" s="980"/>
      <c r="G86" s="980"/>
      <c r="H86" s="980"/>
      <c r="I86" s="980"/>
    </row>
    <row r="87" spans="2:11" ht="24.75" hidden="1" customHeight="1">
      <c r="B87" s="416" t="s">
        <v>17</v>
      </c>
      <c r="C87" s="980" t="str">
        <f>IF(入力シート!F100="","",入力シート!F100)</f>
        <v/>
      </c>
      <c r="D87" s="980"/>
      <c r="E87" s="980"/>
      <c r="F87" s="980"/>
      <c r="G87" s="980"/>
      <c r="H87" s="980"/>
      <c r="I87" s="980"/>
    </row>
    <row r="88" spans="2:11" ht="24.75" hidden="1" customHeight="1">
      <c r="B88" s="416" t="s">
        <v>119</v>
      </c>
      <c r="C88" s="980" t="str">
        <f>IF(入力シート!F101="","",入力シート!F101)</f>
        <v/>
      </c>
      <c r="D88" s="980"/>
      <c r="E88" s="980"/>
      <c r="F88" s="980"/>
      <c r="G88" s="980"/>
      <c r="H88" s="980"/>
      <c r="I88" s="980"/>
    </row>
    <row r="89" spans="2:11" ht="24.75" hidden="1" customHeight="1">
      <c r="B89" s="416" t="s">
        <v>555</v>
      </c>
      <c r="C89" s="980" t="str">
        <f>IF(入力シート!F102="","",入力シート!F102)</f>
        <v/>
      </c>
      <c r="D89" s="980"/>
      <c r="E89" s="980"/>
      <c r="F89" s="980"/>
      <c r="G89" s="980"/>
      <c r="H89" s="980"/>
      <c r="I89" s="980"/>
    </row>
    <row r="90" spans="2:11" ht="9" hidden="1" customHeight="1"/>
    <row r="91" spans="2:11" s="18" customFormat="1" ht="8.25" hidden="1" customHeight="1">
      <c r="B91" s="4"/>
      <c r="C91" s="4"/>
      <c r="D91" s="4"/>
      <c r="E91" s="4"/>
      <c r="F91" s="4"/>
      <c r="G91" s="4"/>
      <c r="H91" s="4"/>
      <c r="I91" s="4"/>
      <c r="K91" s="415"/>
    </row>
    <row r="92" spans="2:11" s="18" customFormat="1" ht="24.75" hidden="1" customHeight="1">
      <c r="B92" s="981" t="s">
        <v>659</v>
      </c>
      <c r="C92" s="981"/>
      <c r="D92" s="4"/>
      <c r="E92" s="4"/>
      <c r="F92" s="4"/>
      <c r="G92" s="4"/>
      <c r="K92" s="415"/>
    </row>
    <row r="93" spans="2:11" s="18" customFormat="1" ht="24.75" hidden="1" customHeight="1">
      <c r="B93" s="416" t="s">
        <v>120</v>
      </c>
      <c r="C93" s="976" t="str">
        <f>IF(入力シート!F155="","",入力シート!F155)</f>
        <v/>
      </c>
      <c r="D93" s="977"/>
      <c r="E93" s="423" t="s">
        <v>121</v>
      </c>
      <c r="F93" s="978" t="str">
        <f>IF(入力シート!F156="","",入力シート!F156)</f>
        <v/>
      </c>
      <c r="G93" s="979"/>
      <c r="K93" s="415"/>
    </row>
    <row r="94" spans="2:11" s="18" customFormat="1" ht="24.75" hidden="1" customHeight="1">
      <c r="B94" s="416" t="s">
        <v>648</v>
      </c>
      <c r="C94" s="974" t="str">
        <f>IF(入力シート!F157="","",入力シート!F157)</f>
        <v/>
      </c>
      <c r="D94" s="974"/>
      <c r="E94" s="974"/>
      <c r="F94" s="975"/>
      <c r="G94" s="424"/>
      <c r="K94" s="415"/>
    </row>
    <row r="95" spans="2:11" s="18" customFormat="1" ht="24.75" hidden="1" customHeight="1">
      <c r="B95" s="416" t="s">
        <v>649</v>
      </c>
      <c r="C95" s="974" t="str">
        <f>IF(入力シート!F158="","",入力シート!F158)</f>
        <v/>
      </c>
      <c r="D95" s="974"/>
      <c r="E95" s="974"/>
      <c r="F95" s="975"/>
      <c r="G95" s="425"/>
      <c r="K95" s="415"/>
    </row>
    <row r="96" spans="2:11" s="18" customFormat="1" ht="24.75" hidden="1" customHeight="1">
      <c r="B96" s="416" t="s">
        <v>650</v>
      </c>
      <c r="C96" s="974" t="str">
        <f>IF(入力シート!F159="","",入力シート!F159)</f>
        <v/>
      </c>
      <c r="D96" s="974"/>
      <c r="E96" s="974"/>
      <c r="F96" s="975"/>
      <c r="G96" s="425"/>
      <c r="K96" s="415"/>
    </row>
    <row r="97" spans="2:11" s="18" customFormat="1" ht="24.75" hidden="1" customHeight="1">
      <c r="B97" s="416" t="s">
        <v>651</v>
      </c>
      <c r="C97" s="974" t="str">
        <f>IF(入力シート!F160="","",入力シート!F160)</f>
        <v/>
      </c>
      <c r="D97" s="974"/>
      <c r="E97" s="974"/>
      <c r="F97" s="975"/>
      <c r="G97" s="425"/>
      <c r="K97" s="415"/>
    </row>
    <row r="98" spans="2:11" s="18" customFormat="1" ht="24.75" hidden="1" customHeight="1">
      <c r="B98" s="416" t="s">
        <v>652</v>
      </c>
      <c r="C98" s="974" t="str">
        <f>IF(入力シート!F161="","",入力シート!F161)</f>
        <v/>
      </c>
      <c r="D98" s="974"/>
      <c r="E98" s="974"/>
      <c r="F98" s="975"/>
      <c r="G98" s="425"/>
      <c r="K98" s="415"/>
    </row>
    <row r="99" spans="2:11" s="18" customFormat="1" ht="24.75" hidden="1" customHeight="1">
      <c r="B99" s="416" t="s">
        <v>653</v>
      </c>
      <c r="C99" s="974" t="str">
        <f>IF(入力シート!F162="","",入力シート!F162)</f>
        <v/>
      </c>
      <c r="D99" s="974"/>
      <c r="E99" s="974"/>
      <c r="F99" s="975"/>
      <c r="G99" s="425"/>
      <c r="K99" s="415"/>
    </row>
    <row r="100" spans="2:11" s="18" customFormat="1" ht="7.5" hidden="1" customHeight="1">
      <c r="B100" s="422"/>
      <c r="K100" s="415"/>
    </row>
    <row r="101" spans="2:11" s="18" customFormat="1" ht="24.75" hidden="1" customHeight="1">
      <c r="B101" s="416" t="s">
        <v>120</v>
      </c>
      <c r="C101" s="976" t="str">
        <f>IF(入力シート!F164="","",入力シート!F164)</f>
        <v/>
      </c>
      <c r="D101" s="977"/>
      <c r="E101" s="423" t="s">
        <v>121</v>
      </c>
      <c r="F101" s="978" t="str">
        <f>IF(入力シート!F165="","",入力シート!F165)</f>
        <v/>
      </c>
      <c r="G101" s="979"/>
      <c r="K101" s="415"/>
    </row>
    <row r="102" spans="2:11" s="18" customFormat="1" ht="24.75" hidden="1" customHeight="1">
      <c r="B102" s="416" t="s">
        <v>648</v>
      </c>
      <c r="C102" s="974" t="str">
        <f>IF(入力シート!F166="","",入力シート!F166)</f>
        <v/>
      </c>
      <c r="D102" s="974"/>
      <c r="E102" s="974"/>
      <c r="F102" s="975"/>
      <c r="G102" s="424"/>
      <c r="K102" s="415"/>
    </row>
    <row r="103" spans="2:11" s="18" customFormat="1" ht="24.75" hidden="1" customHeight="1">
      <c r="B103" s="416" t="s">
        <v>649</v>
      </c>
      <c r="C103" s="974" t="str">
        <f>IF(入力シート!F167="","",入力シート!F167)</f>
        <v/>
      </c>
      <c r="D103" s="974"/>
      <c r="E103" s="974"/>
      <c r="F103" s="975"/>
      <c r="G103" s="425"/>
      <c r="K103" s="415"/>
    </row>
    <row r="104" spans="2:11" s="18" customFormat="1" ht="24.75" hidden="1" customHeight="1">
      <c r="B104" s="416" t="s">
        <v>650</v>
      </c>
      <c r="C104" s="974" t="str">
        <f>IF(入力シート!F168="","",入力シート!F168)</f>
        <v/>
      </c>
      <c r="D104" s="974"/>
      <c r="E104" s="974"/>
      <c r="F104" s="975"/>
      <c r="G104" s="425"/>
      <c r="K104" s="415"/>
    </row>
    <row r="105" spans="2:11" s="18" customFormat="1" ht="24.75" hidden="1" customHeight="1">
      <c r="B105" s="416" t="s">
        <v>651</v>
      </c>
      <c r="C105" s="974" t="str">
        <f>IF(入力シート!F169="","",入力シート!F169)</f>
        <v/>
      </c>
      <c r="D105" s="974"/>
      <c r="E105" s="974"/>
      <c r="F105" s="975"/>
      <c r="G105" s="425"/>
      <c r="K105" s="415"/>
    </row>
    <row r="106" spans="2:11" s="18" customFormat="1" ht="24.75" hidden="1" customHeight="1">
      <c r="B106" s="416" t="s">
        <v>652</v>
      </c>
      <c r="C106" s="974" t="str">
        <f>IF(入力シート!F170="","",入力シート!F170)</f>
        <v/>
      </c>
      <c r="D106" s="974"/>
      <c r="E106" s="974"/>
      <c r="F106" s="975"/>
      <c r="G106" s="425"/>
      <c r="K106" s="415"/>
    </row>
    <row r="107" spans="2:11" s="18" customFormat="1" ht="24.75" hidden="1" customHeight="1">
      <c r="B107" s="416" t="s">
        <v>653</v>
      </c>
      <c r="C107" s="974" t="str">
        <f>IF(入力シート!F171="","",入力シート!F171)</f>
        <v/>
      </c>
      <c r="D107" s="974"/>
      <c r="E107" s="974"/>
      <c r="F107" s="975"/>
      <c r="G107" s="425"/>
      <c r="K107" s="415"/>
    </row>
    <row r="108" spans="2:11" s="18" customFormat="1" ht="7.5" hidden="1" customHeight="1">
      <c r="B108" s="422"/>
      <c r="K108" s="415"/>
    </row>
    <row r="109" spans="2:11" s="18" customFormat="1" ht="24.75" hidden="1" customHeight="1">
      <c r="B109" s="416" t="s">
        <v>120</v>
      </c>
      <c r="C109" s="976" t="str">
        <f>IF(入力シート!F173="","",入力シート!F173)</f>
        <v/>
      </c>
      <c r="D109" s="977"/>
      <c r="E109" s="423" t="s">
        <v>121</v>
      </c>
      <c r="F109" s="978" t="str">
        <f>IF(入力シート!F174="","",入力シート!F174)</f>
        <v/>
      </c>
      <c r="G109" s="979"/>
      <c r="K109" s="415"/>
    </row>
    <row r="110" spans="2:11" s="18" customFormat="1" ht="24.75" hidden="1" customHeight="1">
      <c r="B110" s="416" t="s">
        <v>648</v>
      </c>
      <c r="C110" s="974" t="str">
        <f>IF(入力シート!F175="","",入力シート!F175)</f>
        <v/>
      </c>
      <c r="D110" s="974"/>
      <c r="E110" s="974"/>
      <c r="F110" s="975"/>
      <c r="G110" s="424"/>
      <c r="K110" s="415"/>
    </row>
    <row r="111" spans="2:11" s="18" customFormat="1" ht="24.75" hidden="1" customHeight="1">
      <c r="B111" s="416" t="s">
        <v>649</v>
      </c>
      <c r="C111" s="974" t="str">
        <f>IF(入力シート!F176="","",入力シート!F176)</f>
        <v/>
      </c>
      <c r="D111" s="974"/>
      <c r="E111" s="974"/>
      <c r="F111" s="975"/>
      <c r="G111" s="425"/>
      <c r="K111" s="415"/>
    </row>
    <row r="112" spans="2:11" s="18" customFormat="1" ht="24.75" hidden="1" customHeight="1">
      <c r="B112" s="416" t="s">
        <v>650</v>
      </c>
      <c r="C112" s="974" t="str">
        <f>IF(入力シート!F177="","",入力シート!F177)</f>
        <v/>
      </c>
      <c r="D112" s="974"/>
      <c r="E112" s="974"/>
      <c r="F112" s="975"/>
      <c r="G112" s="425"/>
      <c r="K112" s="415"/>
    </row>
    <row r="113" spans="2:11" s="18" customFormat="1" ht="24.75" hidden="1" customHeight="1">
      <c r="B113" s="416" t="s">
        <v>651</v>
      </c>
      <c r="C113" s="974" t="str">
        <f>IF(入力シート!F178="","",入力シート!F178)</f>
        <v/>
      </c>
      <c r="D113" s="974"/>
      <c r="E113" s="974"/>
      <c r="F113" s="975"/>
      <c r="G113" s="425"/>
      <c r="K113" s="415"/>
    </row>
    <row r="114" spans="2:11" s="18" customFormat="1" ht="24.75" hidden="1" customHeight="1">
      <c r="B114" s="416" t="s">
        <v>652</v>
      </c>
      <c r="C114" s="974" t="str">
        <f>IF(入力シート!F179="","",入力シート!F179)</f>
        <v/>
      </c>
      <c r="D114" s="974"/>
      <c r="E114" s="974"/>
      <c r="F114" s="975"/>
      <c r="G114" s="425"/>
      <c r="K114" s="415"/>
    </row>
    <row r="115" spans="2:11" s="18" customFormat="1" ht="24.75" hidden="1" customHeight="1">
      <c r="B115" s="416" t="s">
        <v>653</v>
      </c>
      <c r="C115" s="974" t="str">
        <f>IF(入力シート!F180="","",入力シート!F180)</f>
        <v/>
      </c>
      <c r="D115" s="974"/>
      <c r="E115" s="974"/>
      <c r="F115" s="975"/>
      <c r="G115" s="425"/>
      <c r="K115" s="415"/>
    </row>
    <row r="116" spans="2:11" s="18" customFormat="1" ht="7.5" hidden="1" customHeight="1">
      <c r="B116" s="422"/>
      <c r="K116" s="415"/>
    </row>
    <row r="117" spans="2:11" s="18" customFormat="1" ht="24.75" hidden="1" customHeight="1">
      <c r="B117" s="401" t="s">
        <v>656</v>
      </c>
      <c r="K117" s="333" t="s">
        <v>407</v>
      </c>
    </row>
    <row r="118" spans="2:11" s="18" customFormat="1" ht="24.75" hidden="1" customHeight="1">
      <c r="B118" s="4" t="s">
        <v>644</v>
      </c>
      <c r="C118" s="4"/>
      <c r="D118" s="4"/>
      <c r="E118" s="4"/>
      <c r="F118" s="4"/>
      <c r="G118" s="4"/>
      <c r="H118" s="4"/>
      <c r="I118" s="4"/>
      <c r="K118" s="333"/>
    </row>
    <row r="119" spans="2:11" s="18" customFormat="1" ht="24.75" hidden="1" customHeight="1">
      <c r="B119" s="416" t="s">
        <v>110</v>
      </c>
      <c r="C119" s="980" t="str">
        <f>IF(入力シート!F51="","",入力シート!F51)</f>
        <v/>
      </c>
      <c r="D119" s="980"/>
      <c r="E119" s="980"/>
      <c r="F119" s="980"/>
      <c r="G119" s="980"/>
      <c r="H119" s="980"/>
      <c r="I119" s="980"/>
      <c r="K119" s="415"/>
    </row>
    <row r="120" spans="2:11" s="18" customFormat="1" ht="24.75" hidden="1" customHeight="1">
      <c r="B120" s="416" t="s">
        <v>111</v>
      </c>
      <c r="C120" s="980" t="str">
        <f>IF(入力シート!F52="","",入力シート!F52)</f>
        <v/>
      </c>
      <c r="D120" s="980"/>
      <c r="E120" s="980"/>
      <c r="F120" s="980"/>
      <c r="G120" s="980"/>
      <c r="H120" s="980"/>
      <c r="I120" s="980"/>
      <c r="K120" s="415"/>
    </row>
    <row r="121" spans="2:11" s="18" customFormat="1" ht="24.75" hidden="1" customHeight="1">
      <c r="B121" s="416" t="s">
        <v>112</v>
      </c>
      <c r="C121" s="980" t="str">
        <f>IF(入力シート!F61="","",入力シート!F61)</f>
        <v/>
      </c>
      <c r="D121" s="980"/>
      <c r="E121" s="980"/>
      <c r="F121" s="980"/>
      <c r="G121" s="980"/>
      <c r="H121" s="980"/>
      <c r="I121" s="980"/>
      <c r="K121" s="415"/>
    </row>
    <row r="122" spans="2:11" s="18" customFormat="1" ht="24.75" hidden="1" customHeight="1">
      <c r="B122" s="416" t="s">
        <v>113</v>
      </c>
      <c r="C122" s="980" t="str">
        <f>IF(入力シート!F53="","",入力シート!F53)</f>
        <v/>
      </c>
      <c r="D122" s="980"/>
      <c r="E122" s="980"/>
      <c r="F122" s="980"/>
      <c r="G122" s="980"/>
      <c r="H122" s="980"/>
      <c r="I122" s="980"/>
      <c r="K122" s="415"/>
    </row>
    <row r="123" spans="2:11" s="18" customFormat="1" ht="24.75" hidden="1" customHeight="1">
      <c r="B123" s="416" t="s">
        <v>110</v>
      </c>
      <c r="C123" s="980" t="str">
        <f>IF(入力シート!F54="","",入力シート!F54)</f>
        <v/>
      </c>
      <c r="D123" s="980"/>
      <c r="E123" s="980"/>
      <c r="F123" s="980"/>
      <c r="G123" s="980"/>
      <c r="H123" s="980"/>
      <c r="I123" s="980"/>
      <c r="K123" s="415"/>
    </row>
    <row r="124" spans="2:11" s="18" customFormat="1" ht="24.75" hidden="1" customHeight="1">
      <c r="B124" s="416" t="s">
        <v>114</v>
      </c>
      <c r="C124" s="980" t="str">
        <f>IF(入力シート!F55="","",入力シート!F55)</f>
        <v/>
      </c>
      <c r="D124" s="980"/>
      <c r="E124" s="980"/>
      <c r="F124" s="980"/>
      <c r="G124" s="980"/>
      <c r="H124" s="980"/>
      <c r="I124" s="980"/>
      <c r="K124" s="415"/>
    </row>
    <row r="125" spans="2:11" s="18" customFormat="1" ht="24.75" hidden="1" customHeight="1">
      <c r="B125" s="982" t="s">
        <v>115</v>
      </c>
      <c r="C125" s="983" t="str">
        <f>IF(入力シート!F57="","",入力シート!F57)</f>
        <v/>
      </c>
      <c r="D125" s="983"/>
      <c r="E125" s="983"/>
      <c r="F125" s="983"/>
      <c r="G125" s="983"/>
      <c r="H125" s="983"/>
      <c r="I125" s="983"/>
      <c r="K125" s="415"/>
    </row>
    <row r="126" spans="2:11" s="18" customFormat="1" ht="24.75" hidden="1" customHeight="1">
      <c r="B126" s="982"/>
      <c r="C126" s="980" t="str">
        <f>IF(入力シート!F58="","",入力シート!F58)</f>
        <v/>
      </c>
      <c r="D126" s="980"/>
      <c r="E126" s="980"/>
      <c r="F126" s="980"/>
      <c r="G126" s="980"/>
      <c r="H126" s="980"/>
      <c r="I126" s="980"/>
      <c r="K126" s="415"/>
    </row>
    <row r="127" spans="2:11" s="18" customFormat="1" ht="24.75" hidden="1" customHeight="1">
      <c r="B127" s="416" t="s">
        <v>17</v>
      </c>
      <c r="C127" s="980" t="str">
        <f>IF(入力シート!F59="","",入力シート!F59)</f>
        <v/>
      </c>
      <c r="D127" s="980"/>
      <c r="E127" s="980"/>
      <c r="F127" s="980"/>
      <c r="G127" s="980"/>
      <c r="H127" s="980"/>
      <c r="I127" s="980"/>
      <c r="K127" s="415"/>
    </row>
    <row r="128" spans="2:11" s="18" customFormat="1" ht="24.75" hidden="1" customHeight="1">
      <c r="B128" s="416" t="s">
        <v>247</v>
      </c>
      <c r="C128" s="980" t="str">
        <f>IF(入力シート!F60="","",入力シート!F60)</f>
        <v/>
      </c>
      <c r="D128" s="980"/>
      <c r="E128" s="980"/>
      <c r="F128" s="980"/>
      <c r="G128" s="980"/>
      <c r="H128" s="980"/>
      <c r="I128" s="980"/>
      <c r="K128" s="415"/>
    </row>
    <row r="129" spans="2:11" s="18" customFormat="1" ht="7.5" hidden="1" customHeight="1">
      <c r="K129" s="415"/>
    </row>
    <row r="130" spans="2:11" s="336" customFormat="1" ht="24.75" hidden="1" customHeight="1">
      <c r="B130" s="981" t="s">
        <v>655</v>
      </c>
      <c r="C130" s="981"/>
      <c r="D130" s="4"/>
      <c r="E130" s="4"/>
      <c r="F130" s="4"/>
      <c r="G130" s="4"/>
      <c r="H130" s="4"/>
      <c r="I130" s="4"/>
      <c r="K130" s="415"/>
    </row>
    <row r="131" spans="2:11" ht="24.75" hidden="1" customHeight="1">
      <c r="B131" s="416" t="s">
        <v>397</v>
      </c>
      <c r="C131" s="416" t="s">
        <v>248</v>
      </c>
      <c r="D131" s="420" t="str">
        <f>IF(入力シート!F104="","",入力シート!F104)</f>
        <v/>
      </c>
    </row>
    <row r="132" spans="2:11" ht="24.75" hidden="1" customHeight="1">
      <c r="B132" s="416" t="s">
        <v>117</v>
      </c>
      <c r="C132" s="980" t="str">
        <f>IF(入力シート!F105="","",入力シート!F105)</f>
        <v/>
      </c>
      <c r="D132" s="980"/>
      <c r="E132" s="980"/>
      <c r="F132" s="980"/>
      <c r="G132" s="980"/>
      <c r="H132" s="980"/>
      <c r="I132" s="980"/>
    </row>
    <row r="133" spans="2:11" ht="24.75" hidden="1" customHeight="1">
      <c r="B133" s="416" t="s">
        <v>118</v>
      </c>
      <c r="C133" s="980" t="str">
        <f>IF(入力シート!F106="","",入力シート!F106)</f>
        <v/>
      </c>
      <c r="D133" s="980"/>
      <c r="E133" s="980"/>
      <c r="F133" s="980"/>
      <c r="G133" s="980"/>
      <c r="H133" s="980"/>
      <c r="I133" s="980"/>
    </row>
    <row r="134" spans="2:11" ht="24.75" hidden="1" customHeight="1">
      <c r="B134" s="416" t="s">
        <v>110</v>
      </c>
      <c r="C134" s="980" t="str">
        <f>IF(入力シート!F107="","",入力シート!F107)</f>
        <v/>
      </c>
      <c r="D134" s="980"/>
      <c r="E134" s="980"/>
      <c r="F134" s="980"/>
      <c r="G134" s="980"/>
      <c r="H134" s="980"/>
      <c r="I134" s="980"/>
    </row>
    <row r="135" spans="2:11" ht="24.75" hidden="1" customHeight="1">
      <c r="B135" s="416" t="s">
        <v>30</v>
      </c>
      <c r="C135" s="980" t="str">
        <f>IF(入力シート!F108="","",入力シート!F108)</f>
        <v/>
      </c>
      <c r="D135" s="980"/>
      <c r="E135" s="980"/>
      <c r="F135" s="980"/>
      <c r="G135" s="980"/>
      <c r="H135" s="980"/>
      <c r="I135" s="980"/>
    </row>
    <row r="136" spans="2:11" ht="24.75" hidden="1" customHeight="1">
      <c r="B136" s="982" t="s">
        <v>115</v>
      </c>
      <c r="C136" s="980" t="str">
        <f>IF(入力シート!F109="","",入力シート!F109)</f>
        <v/>
      </c>
      <c r="D136" s="980"/>
      <c r="E136" s="980"/>
      <c r="F136" s="980"/>
      <c r="G136" s="980"/>
      <c r="H136" s="980"/>
      <c r="I136" s="980"/>
    </row>
    <row r="137" spans="2:11" ht="24.75" hidden="1" customHeight="1">
      <c r="B137" s="982"/>
      <c r="C137" s="980" t="str">
        <f>IF(入力シート!F110="","",入力シート!F110)</f>
        <v/>
      </c>
      <c r="D137" s="980"/>
      <c r="E137" s="980"/>
      <c r="F137" s="980"/>
      <c r="G137" s="980"/>
      <c r="H137" s="980"/>
      <c r="I137" s="980"/>
    </row>
    <row r="138" spans="2:11" ht="24.75" hidden="1" customHeight="1">
      <c r="B138" s="416" t="s">
        <v>17</v>
      </c>
      <c r="C138" s="980" t="str">
        <f>IF(入力シート!F111="","",入力シート!F111)</f>
        <v/>
      </c>
      <c r="D138" s="980"/>
      <c r="E138" s="980"/>
      <c r="F138" s="980"/>
      <c r="G138" s="980"/>
      <c r="H138" s="980"/>
      <c r="I138" s="980"/>
    </row>
    <row r="139" spans="2:11" ht="24.75" hidden="1" customHeight="1">
      <c r="B139" s="416" t="s">
        <v>119</v>
      </c>
      <c r="C139" s="980" t="str">
        <f>IF(入力シート!F112="","",入力シート!F112)</f>
        <v/>
      </c>
      <c r="D139" s="980"/>
      <c r="E139" s="980"/>
      <c r="F139" s="980"/>
      <c r="G139" s="980"/>
      <c r="H139" s="980"/>
      <c r="I139" s="980"/>
    </row>
    <row r="140" spans="2:11" ht="24.75" hidden="1" customHeight="1">
      <c r="B140" s="416" t="s">
        <v>555</v>
      </c>
      <c r="C140" s="980" t="str">
        <f>IF(入力シート!F113="","",入力シート!F113)</f>
        <v/>
      </c>
      <c r="D140" s="980"/>
      <c r="E140" s="980"/>
      <c r="F140" s="980"/>
      <c r="G140" s="980"/>
      <c r="H140" s="980"/>
      <c r="I140" s="980"/>
    </row>
    <row r="141" spans="2:11" ht="9" hidden="1" customHeight="1"/>
    <row r="142" spans="2:11" s="18" customFormat="1" ht="7.5" hidden="1" customHeight="1">
      <c r="B142" s="422"/>
      <c r="K142" s="415"/>
    </row>
    <row r="143" spans="2:11" s="18" customFormat="1" ht="24.75" hidden="1" customHeight="1">
      <c r="B143" s="981" t="s">
        <v>659</v>
      </c>
      <c r="C143" s="981"/>
      <c r="D143" s="4"/>
      <c r="E143" s="4"/>
      <c r="F143" s="4"/>
      <c r="G143" s="4"/>
      <c r="K143" s="415"/>
    </row>
    <row r="144" spans="2:11" s="18" customFormat="1" ht="24.75" hidden="1" customHeight="1">
      <c r="B144" s="416" t="s">
        <v>120</v>
      </c>
      <c r="C144" s="976" t="str">
        <f>IF(入力シート!F182="","",入力シート!F182)</f>
        <v/>
      </c>
      <c r="D144" s="977"/>
      <c r="E144" s="423" t="s">
        <v>121</v>
      </c>
      <c r="F144" s="978" t="str">
        <f>IF(入力シート!F183="","",入力シート!F183)</f>
        <v/>
      </c>
      <c r="G144" s="979"/>
      <c r="K144" s="415"/>
    </row>
    <row r="145" spans="2:11" s="18" customFormat="1" ht="24.75" hidden="1" customHeight="1">
      <c r="B145" s="416" t="s">
        <v>648</v>
      </c>
      <c r="C145" s="974" t="str">
        <f>IF(入力シート!F184="","",入力シート!F184)</f>
        <v/>
      </c>
      <c r="D145" s="974"/>
      <c r="E145" s="974"/>
      <c r="F145" s="975"/>
      <c r="G145" s="424"/>
      <c r="K145" s="415"/>
    </row>
    <row r="146" spans="2:11" s="18" customFormat="1" ht="24.75" hidden="1" customHeight="1">
      <c r="B146" s="416" t="s">
        <v>649</v>
      </c>
      <c r="C146" s="974" t="str">
        <f>IF(入力シート!F185="","",入力シート!F185)</f>
        <v/>
      </c>
      <c r="D146" s="974"/>
      <c r="E146" s="974"/>
      <c r="F146" s="975"/>
      <c r="G146" s="425"/>
      <c r="K146" s="415"/>
    </row>
    <row r="147" spans="2:11" s="18" customFormat="1" ht="24.75" hidden="1" customHeight="1">
      <c r="B147" s="416" t="s">
        <v>650</v>
      </c>
      <c r="C147" s="974" t="str">
        <f>IF(入力シート!F186="","",入力シート!F186)</f>
        <v/>
      </c>
      <c r="D147" s="974"/>
      <c r="E147" s="974"/>
      <c r="F147" s="975"/>
      <c r="G147" s="425"/>
      <c r="K147" s="415"/>
    </row>
    <row r="148" spans="2:11" s="18" customFormat="1" ht="24.75" hidden="1" customHeight="1">
      <c r="B148" s="416" t="s">
        <v>651</v>
      </c>
      <c r="C148" s="974" t="str">
        <f>IF(入力シート!F187="","",入力シート!F187)</f>
        <v/>
      </c>
      <c r="D148" s="974"/>
      <c r="E148" s="974"/>
      <c r="F148" s="975"/>
      <c r="G148" s="425"/>
      <c r="K148" s="415"/>
    </row>
    <row r="149" spans="2:11" s="18" customFormat="1" ht="24.75" hidden="1" customHeight="1">
      <c r="B149" s="416" t="s">
        <v>652</v>
      </c>
      <c r="C149" s="974" t="str">
        <f>IF(入力シート!F188="","",入力シート!F188)</f>
        <v/>
      </c>
      <c r="D149" s="974"/>
      <c r="E149" s="974"/>
      <c r="F149" s="975"/>
      <c r="G149" s="425"/>
      <c r="K149" s="415"/>
    </row>
    <row r="150" spans="2:11" s="18" customFormat="1" ht="24.75" hidden="1" customHeight="1">
      <c r="B150" s="416" t="s">
        <v>653</v>
      </c>
      <c r="C150" s="974" t="str">
        <f>IF(入力シート!F189="","",入力シート!F189)</f>
        <v/>
      </c>
      <c r="D150" s="974"/>
      <c r="E150" s="974"/>
      <c r="F150" s="975"/>
      <c r="G150" s="425"/>
      <c r="K150" s="415"/>
    </row>
    <row r="151" spans="2:11" s="18" customFormat="1" ht="7.5" hidden="1" customHeight="1">
      <c r="B151" s="422"/>
      <c r="K151" s="415"/>
    </row>
    <row r="152" spans="2:11" s="18" customFormat="1" ht="24.75" hidden="1" customHeight="1">
      <c r="B152" s="416" t="s">
        <v>120</v>
      </c>
      <c r="C152" s="976" t="str">
        <f>IF(入力シート!F191="","",入力シート!F191)</f>
        <v/>
      </c>
      <c r="D152" s="977"/>
      <c r="E152" s="423" t="s">
        <v>121</v>
      </c>
      <c r="F152" s="978" t="str">
        <f>IF(入力シート!F192="","",入力シート!F192)</f>
        <v/>
      </c>
      <c r="G152" s="979"/>
      <c r="K152" s="415"/>
    </row>
    <row r="153" spans="2:11" s="18" customFormat="1" ht="24.75" hidden="1" customHeight="1">
      <c r="B153" s="416" t="s">
        <v>648</v>
      </c>
      <c r="C153" s="974" t="str">
        <f>IF(入力シート!F193="","",入力シート!F193)</f>
        <v/>
      </c>
      <c r="D153" s="974"/>
      <c r="E153" s="974"/>
      <c r="F153" s="975"/>
      <c r="G153" s="424"/>
      <c r="K153" s="415"/>
    </row>
    <row r="154" spans="2:11" s="18" customFormat="1" ht="24.75" hidden="1" customHeight="1">
      <c r="B154" s="416" t="s">
        <v>649</v>
      </c>
      <c r="C154" s="974" t="str">
        <f>IF(入力シート!F194="","",入力シート!F194)</f>
        <v/>
      </c>
      <c r="D154" s="974"/>
      <c r="E154" s="974"/>
      <c r="F154" s="975"/>
      <c r="G154" s="425"/>
      <c r="K154" s="415"/>
    </row>
    <row r="155" spans="2:11" s="18" customFormat="1" ht="24.75" hidden="1" customHeight="1">
      <c r="B155" s="416" t="s">
        <v>650</v>
      </c>
      <c r="C155" s="974" t="str">
        <f>IF(入力シート!F195="","",入力シート!F195)</f>
        <v/>
      </c>
      <c r="D155" s="974"/>
      <c r="E155" s="974"/>
      <c r="F155" s="975"/>
      <c r="G155" s="425"/>
      <c r="K155" s="415"/>
    </row>
    <row r="156" spans="2:11" s="18" customFormat="1" ht="24.75" hidden="1" customHeight="1">
      <c r="B156" s="416" t="s">
        <v>651</v>
      </c>
      <c r="C156" s="974" t="str">
        <f>IF(入力シート!F196="","",入力シート!F196)</f>
        <v/>
      </c>
      <c r="D156" s="974"/>
      <c r="E156" s="974"/>
      <c r="F156" s="975"/>
      <c r="G156" s="425"/>
      <c r="K156" s="415"/>
    </row>
    <row r="157" spans="2:11" s="18" customFormat="1" ht="24.75" hidden="1" customHeight="1">
      <c r="B157" s="416" t="s">
        <v>652</v>
      </c>
      <c r="C157" s="974" t="str">
        <f>IF(入力シート!F197="","",入力シート!F197)</f>
        <v/>
      </c>
      <c r="D157" s="974"/>
      <c r="E157" s="974"/>
      <c r="F157" s="975"/>
      <c r="G157" s="425"/>
      <c r="K157" s="415"/>
    </row>
    <row r="158" spans="2:11" s="18" customFormat="1" ht="24.75" hidden="1" customHeight="1">
      <c r="B158" s="416" t="s">
        <v>653</v>
      </c>
      <c r="C158" s="974" t="str">
        <f>IF(入力シート!F198="","",入力シート!F198)</f>
        <v/>
      </c>
      <c r="D158" s="974"/>
      <c r="E158" s="974"/>
      <c r="F158" s="975"/>
      <c r="G158" s="425"/>
      <c r="K158" s="415"/>
    </row>
    <row r="159" spans="2:11" s="18" customFormat="1" ht="7.5" hidden="1" customHeight="1">
      <c r="B159" s="422"/>
      <c r="K159" s="415"/>
    </row>
    <row r="160" spans="2:11" s="18" customFormat="1" ht="24.75" hidden="1" customHeight="1">
      <c r="B160" s="416" t="s">
        <v>120</v>
      </c>
      <c r="C160" s="976" t="str">
        <f>IF(入力シート!F200="","",入力シート!F200)</f>
        <v/>
      </c>
      <c r="D160" s="977"/>
      <c r="E160" s="423" t="s">
        <v>121</v>
      </c>
      <c r="F160" s="978" t="str">
        <f>IF(入力シート!F201="","",入力シート!F201)</f>
        <v/>
      </c>
      <c r="G160" s="979"/>
      <c r="K160" s="415"/>
    </row>
    <row r="161" spans="2:11" s="18" customFormat="1" ht="24.75" hidden="1" customHeight="1">
      <c r="B161" s="416" t="s">
        <v>648</v>
      </c>
      <c r="C161" s="974" t="str">
        <f>IF(入力シート!F202="","",入力シート!F202)</f>
        <v/>
      </c>
      <c r="D161" s="974"/>
      <c r="E161" s="974"/>
      <c r="F161" s="975"/>
      <c r="G161" s="424"/>
      <c r="K161" s="415"/>
    </row>
    <row r="162" spans="2:11" s="18" customFormat="1" ht="24.75" hidden="1" customHeight="1">
      <c r="B162" s="416" t="s">
        <v>649</v>
      </c>
      <c r="C162" s="974" t="str">
        <f>IF(入力シート!F203="","",入力シート!F203)</f>
        <v/>
      </c>
      <c r="D162" s="974"/>
      <c r="E162" s="974"/>
      <c r="F162" s="975"/>
      <c r="G162" s="425"/>
      <c r="K162" s="415"/>
    </row>
    <row r="163" spans="2:11" s="18" customFormat="1" ht="24.75" hidden="1" customHeight="1">
      <c r="B163" s="416" t="s">
        <v>650</v>
      </c>
      <c r="C163" s="974" t="str">
        <f>IF(入力シート!F204="","",入力シート!F204)</f>
        <v/>
      </c>
      <c r="D163" s="974"/>
      <c r="E163" s="974"/>
      <c r="F163" s="975"/>
      <c r="G163" s="425"/>
      <c r="K163" s="415"/>
    </row>
    <row r="164" spans="2:11" s="18" customFormat="1" ht="24.75" hidden="1" customHeight="1">
      <c r="B164" s="416" t="s">
        <v>651</v>
      </c>
      <c r="C164" s="974" t="str">
        <f>IF(入力シート!F205="","",入力シート!F205)</f>
        <v/>
      </c>
      <c r="D164" s="974"/>
      <c r="E164" s="974"/>
      <c r="F164" s="975"/>
      <c r="G164" s="425"/>
      <c r="K164" s="415"/>
    </row>
    <row r="165" spans="2:11" s="18" customFormat="1" ht="24.75" hidden="1" customHeight="1">
      <c r="B165" s="416" t="s">
        <v>652</v>
      </c>
      <c r="C165" s="974" t="str">
        <f>IF(入力シート!F206="","",入力シート!F206)</f>
        <v/>
      </c>
      <c r="D165" s="974"/>
      <c r="E165" s="974"/>
      <c r="F165" s="975"/>
      <c r="G165" s="425"/>
      <c r="K165" s="415"/>
    </row>
    <row r="166" spans="2:11" s="18" customFormat="1" ht="24.75" hidden="1" customHeight="1">
      <c r="B166" s="416" t="s">
        <v>653</v>
      </c>
      <c r="C166" s="974" t="str">
        <f>IF(入力シート!F207="","",入力シート!F207)</f>
        <v/>
      </c>
      <c r="D166" s="974"/>
      <c r="E166" s="974"/>
      <c r="F166" s="975"/>
      <c r="G166" s="425"/>
      <c r="K166" s="415"/>
    </row>
    <row r="167" spans="2:11" s="18" customFormat="1" ht="7.5" hidden="1" customHeight="1">
      <c r="B167" s="422"/>
      <c r="K167" s="415"/>
    </row>
    <row r="168" spans="2:11" s="18" customFormat="1" ht="7.5" hidden="1" customHeight="1">
      <c r="B168" s="422"/>
      <c r="K168" s="415"/>
    </row>
    <row r="169" spans="2:11" s="18" customFormat="1" ht="24.75" hidden="1" customHeight="1">
      <c r="B169" s="401" t="s">
        <v>657</v>
      </c>
      <c r="K169" s="333" t="s">
        <v>407</v>
      </c>
    </row>
    <row r="170" spans="2:11" s="18" customFormat="1" ht="24.75" hidden="1" customHeight="1">
      <c r="B170" s="4" t="s">
        <v>644</v>
      </c>
      <c r="C170" s="4"/>
      <c r="D170" s="4"/>
      <c r="E170" s="4"/>
      <c r="F170" s="4"/>
      <c r="G170" s="4"/>
      <c r="H170" s="4"/>
      <c r="I170" s="4"/>
      <c r="K170" s="333"/>
    </row>
    <row r="171" spans="2:11" s="18" customFormat="1" ht="24.75" hidden="1" customHeight="1">
      <c r="B171" s="416" t="s">
        <v>110</v>
      </c>
      <c r="C171" s="980" t="str">
        <f>IF(入力シート!F63="","",入力シート!F63)</f>
        <v/>
      </c>
      <c r="D171" s="980"/>
      <c r="E171" s="980"/>
      <c r="F171" s="980"/>
      <c r="G171" s="980"/>
      <c r="H171" s="980"/>
      <c r="I171" s="980"/>
      <c r="K171" s="415"/>
    </row>
    <row r="172" spans="2:11" s="18" customFormat="1" ht="24.75" hidden="1" customHeight="1">
      <c r="B172" s="416" t="s">
        <v>111</v>
      </c>
      <c r="C172" s="980" t="str">
        <f>IF(入力シート!F64="","",入力シート!F64)</f>
        <v/>
      </c>
      <c r="D172" s="980"/>
      <c r="E172" s="980"/>
      <c r="F172" s="980"/>
      <c r="G172" s="980"/>
      <c r="H172" s="980"/>
      <c r="I172" s="980"/>
      <c r="K172" s="415"/>
    </row>
    <row r="173" spans="2:11" s="18" customFormat="1" ht="24.75" hidden="1" customHeight="1">
      <c r="B173" s="416" t="s">
        <v>112</v>
      </c>
      <c r="C173" s="980" t="str">
        <f>IF(入力シート!F73="","",入力シート!F73)</f>
        <v/>
      </c>
      <c r="D173" s="980"/>
      <c r="E173" s="980"/>
      <c r="F173" s="980"/>
      <c r="G173" s="980"/>
      <c r="H173" s="980"/>
      <c r="I173" s="980"/>
      <c r="K173" s="415"/>
    </row>
    <row r="174" spans="2:11" s="18" customFormat="1" ht="24.75" hidden="1" customHeight="1">
      <c r="B174" s="416" t="s">
        <v>113</v>
      </c>
      <c r="C174" s="980" t="str">
        <f>IF(入力シート!F65="","",入力シート!F65)</f>
        <v/>
      </c>
      <c r="D174" s="980"/>
      <c r="E174" s="980"/>
      <c r="F174" s="980"/>
      <c r="G174" s="980"/>
      <c r="H174" s="980"/>
      <c r="I174" s="980"/>
      <c r="K174" s="415"/>
    </row>
    <row r="175" spans="2:11" s="18" customFormat="1" ht="24.75" hidden="1" customHeight="1">
      <c r="B175" s="416" t="s">
        <v>110</v>
      </c>
      <c r="C175" s="980" t="str">
        <f>IF(入力シート!F66="","",入力シート!F66)</f>
        <v/>
      </c>
      <c r="D175" s="980"/>
      <c r="E175" s="980"/>
      <c r="F175" s="980"/>
      <c r="G175" s="980"/>
      <c r="H175" s="980"/>
      <c r="I175" s="980"/>
      <c r="K175" s="415"/>
    </row>
    <row r="176" spans="2:11" s="18" customFormat="1" ht="24.75" hidden="1" customHeight="1">
      <c r="B176" s="416" t="s">
        <v>114</v>
      </c>
      <c r="C176" s="980" t="str">
        <f>IF(入力シート!F67="","",入力シート!F67)</f>
        <v/>
      </c>
      <c r="D176" s="980"/>
      <c r="E176" s="980"/>
      <c r="F176" s="980"/>
      <c r="G176" s="980"/>
      <c r="H176" s="980"/>
      <c r="I176" s="980"/>
      <c r="K176" s="415"/>
    </row>
    <row r="177" spans="2:11" s="18" customFormat="1" ht="24.75" hidden="1" customHeight="1">
      <c r="B177" s="982" t="s">
        <v>115</v>
      </c>
      <c r="C177" s="983" t="str">
        <f>IF(入力シート!F69="","",入力シート!F69)</f>
        <v/>
      </c>
      <c r="D177" s="983"/>
      <c r="E177" s="983"/>
      <c r="F177" s="983"/>
      <c r="G177" s="983"/>
      <c r="H177" s="983"/>
      <c r="I177" s="983"/>
      <c r="K177" s="415"/>
    </row>
    <row r="178" spans="2:11" s="18" customFormat="1" ht="24.75" hidden="1" customHeight="1">
      <c r="B178" s="982"/>
      <c r="C178" s="980" t="str">
        <f>IF(入力シート!F70="","",入力シート!F70)</f>
        <v/>
      </c>
      <c r="D178" s="980"/>
      <c r="E178" s="980"/>
      <c r="F178" s="980"/>
      <c r="G178" s="980"/>
      <c r="H178" s="980"/>
      <c r="I178" s="980"/>
      <c r="K178" s="415"/>
    </row>
    <row r="179" spans="2:11" s="18" customFormat="1" ht="24.75" hidden="1" customHeight="1">
      <c r="B179" s="416" t="s">
        <v>17</v>
      </c>
      <c r="C179" s="980" t="str">
        <f>IF(入力シート!F71="","",入力シート!F71)</f>
        <v/>
      </c>
      <c r="D179" s="980"/>
      <c r="E179" s="980"/>
      <c r="F179" s="980"/>
      <c r="G179" s="980"/>
      <c r="H179" s="980"/>
      <c r="I179" s="980"/>
      <c r="K179" s="415"/>
    </row>
    <row r="180" spans="2:11" s="18" customFormat="1" ht="24.75" hidden="1" customHeight="1">
      <c r="B180" s="416" t="s">
        <v>247</v>
      </c>
      <c r="C180" s="980" t="str">
        <f>IF(入力シート!F72="","",入力シート!F72)</f>
        <v/>
      </c>
      <c r="D180" s="980"/>
      <c r="E180" s="980"/>
      <c r="F180" s="980"/>
      <c r="G180" s="980"/>
      <c r="H180" s="980"/>
      <c r="I180" s="980"/>
      <c r="K180" s="415"/>
    </row>
    <row r="181" spans="2:11" s="18" customFormat="1" ht="7.5" hidden="1" customHeight="1">
      <c r="K181" s="415"/>
    </row>
    <row r="182" spans="2:11" s="336" customFormat="1" ht="24.75" hidden="1" customHeight="1">
      <c r="B182" s="981" t="s">
        <v>655</v>
      </c>
      <c r="C182" s="981"/>
      <c r="D182" s="4"/>
      <c r="E182" s="4"/>
      <c r="F182" s="4"/>
      <c r="G182" s="4"/>
      <c r="H182" s="4"/>
      <c r="I182" s="4"/>
      <c r="K182" s="415"/>
    </row>
    <row r="183" spans="2:11" ht="24.75" hidden="1" customHeight="1">
      <c r="B183" s="416" t="s">
        <v>396</v>
      </c>
      <c r="C183" s="416" t="s">
        <v>248</v>
      </c>
      <c r="D183" s="420" t="str">
        <f>IF(入力シート!F115="","",入力シート!F115)</f>
        <v/>
      </c>
    </row>
    <row r="184" spans="2:11" ht="24.75" hidden="1" customHeight="1">
      <c r="B184" s="416" t="s">
        <v>117</v>
      </c>
      <c r="C184" s="980" t="str">
        <f>IF(入力シート!F116="","",入力シート!F116)</f>
        <v/>
      </c>
      <c r="D184" s="980"/>
      <c r="E184" s="980"/>
      <c r="F184" s="980"/>
      <c r="G184" s="980"/>
      <c r="H184" s="980"/>
      <c r="I184" s="980"/>
    </row>
    <row r="185" spans="2:11" ht="24.75" hidden="1" customHeight="1">
      <c r="B185" s="416" t="s">
        <v>118</v>
      </c>
      <c r="C185" s="980" t="str">
        <f>IF(入力シート!F117="","",入力シート!F117)</f>
        <v/>
      </c>
      <c r="D185" s="980"/>
      <c r="E185" s="980"/>
      <c r="F185" s="980"/>
      <c r="G185" s="980"/>
      <c r="H185" s="980"/>
      <c r="I185" s="980"/>
    </row>
    <row r="186" spans="2:11" ht="24.75" hidden="1" customHeight="1">
      <c r="B186" s="416" t="s">
        <v>110</v>
      </c>
      <c r="C186" s="980" t="str">
        <f>IF(入力シート!F118="","",入力シート!F118)</f>
        <v/>
      </c>
      <c r="D186" s="980"/>
      <c r="E186" s="980"/>
      <c r="F186" s="980"/>
      <c r="G186" s="980"/>
      <c r="H186" s="980"/>
      <c r="I186" s="980"/>
    </row>
    <row r="187" spans="2:11" ht="24.75" hidden="1" customHeight="1">
      <c r="B187" s="416" t="s">
        <v>30</v>
      </c>
      <c r="C187" s="980" t="str">
        <f>IF(入力シート!F119="","",入力シート!F119)</f>
        <v/>
      </c>
      <c r="D187" s="980"/>
      <c r="E187" s="980"/>
      <c r="F187" s="980"/>
      <c r="G187" s="980"/>
      <c r="H187" s="980"/>
      <c r="I187" s="980"/>
    </row>
    <row r="188" spans="2:11" ht="24.75" hidden="1" customHeight="1">
      <c r="B188" s="982" t="s">
        <v>115</v>
      </c>
      <c r="C188" s="980" t="str">
        <f>IF(入力シート!F120="","",入力シート!F120)</f>
        <v/>
      </c>
      <c r="D188" s="980"/>
      <c r="E188" s="980"/>
      <c r="F188" s="980"/>
      <c r="G188" s="980"/>
      <c r="H188" s="980"/>
      <c r="I188" s="980"/>
    </row>
    <row r="189" spans="2:11" ht="24.75" hidden="1" customHeight="1">
      <c r="B189" s="982"/>
      <c r="C189" s="980" t="str">
        <f>IF(入力シート!F121="","",入力シート!F121)</f>
        <v/>
      </c>
      <c r="D189" s="980"/>
      <c r="E189" s="980"/>
      <c r="F189" s="980"/>
      <c r="G189" s="980"/>
      <c r="H189" s="980"/>
      <c r="I189" s="980"/>
    </row>
    <row r="190" spans="2:11" ht="24.75" hidden="1" customHeight="1">
      <c r="B190" s="416" t="s">
        <v>17</v>
      </c>
      <c r="C190" s="980" t="str">
        <f>IF(入力シート!F122="","",入力シート!F122)</f>
        <v/>
      </c>
      <c r="D190" s="980"/>
      <c r="E190" s="980"/>
      <c r="F190" s="980"/>
      <c r="G190" s="980"/>
      <c r="H190" s="980"/>
      <c r="I190" s="980"/>
    </row>
    <row r="191" spans="2:11" ht="24.75" hidden="1" customHeight="1">
      <c r="B191" s="416" t="s">
        <v>119</v>
      </c>
      <c r="C191" s="980" t="str">
        <f>IF(入力シート!F123="","",入力シート!F123)</f>
        <v/>
      </c>
      <c r="D191" s="980"/>
      <c r="E191" s="980"/>
      <c r="F191" s="980"/>
      <c r="G191" s="980"/>
      <c r="H191" s="980"/>
      <c r="I191" s="980"/>
    </row>
    <row r="192" spans="2:11" ht="24.75" hidden="1" customHeight="1">
      <c r="B192" s="416" t="s">
        <v>555</v>
      </c>
      <c r="C192" s="980" t="str">
        <f>IF(入力シート!F124="","",入力シート!F124)</f>
        <v/>
      </c>
      <c r="D192" s="980"/>
      <c r="E192" s="980"/>
      <c r="F192" s="980"/>
      <c r="G192" s="980"/>
      <c r="H192" s="980"/>
      <c r="I192" s="980"/>
    </row>
    <row r="193" spans="2:11" ht="9" hidden="1" customHeight="1"/>
    <row r="194" spans="2:11" s="18" customFormat="1" ht="7.5" hidden="1" customHeight="1">
      <c r="B194" s="422"/>
      <c r="K194" s="415"/>
    </row>
    <row r="195" spans="2:11" s="18" customFormat="1" ht="24.75" hidden="1" customHeight="1">
      <c r="B195" s="981" t="s">
        <v>659</v>
      </c>
      <c r="C195" s="981"/>
      <c r="D195" s="4"/>
      <c r="E195" s="4"/>
      <c r="F195" s="4"/>
      <c r="G195" s="4"/>
      <c r="K195" s="415"/>
    </row>
    <row r="196" spans="2:11" s="18" customFormat="1" ht="24.75" hidden="1" customHeight="1">
      <c r="B196" s="416" t="s">
        <v>120</v>
      </c>
      <c r="C196" s="976" t="str">
        <f>IF(入力シート!F209="","",入力シート!F209)</f>
        <v/>
      </c>
      <c r="D196" s="977"/>
      <c r="E196" s="423" t="s">
        <v>121</v>
      </c>
      <c r="F196" s="978" t="str">
        <f>IF(入力シート!F210="","",入力シート!F210)</f>
        <v/>
      </c>
      <c r="G196" s="979"/>
      <c r="K196" s="415"/>
    </row>
    <row r="197" spans="2:11" s="18" customFormat="1" ht="24.75" hidden="1" customHeight="1">
      <c r="B197" s="416" t="s">
        <v>648</v>
      </c>
      <c r="C197" s="974" t="str">
        <f>IF(入力シート!F211="","",入力シート!F211)</f>
        <v/>
      </c>
      <c r="D197" s="974"/>
      <c r="E197" s="974"/>
      <c r="F197" s="975"/>
      <c r="G197" s="424"/>
      <c r="K197" s="415"/>
    </row>
    <row r="198" spans="2:11" s="18" customFormat="1" ht="24.75" hidden="1" customHeight="1">
      <c r="B198" s="416" t="s">
        <v>649</v>
      </c>
      <c r="C198" s="974" t="str">
        <f>IF(入力シート!F212="","",入力シート!F212)</f>
        <v/>
      </c>
      <c r="D198" s="974"/>
      <c r="E198" s="974"/>
      <c r="F198" s="975"/>
      <c r="G198" s="425"/>
      <c r="K198" s="415"/>
    </row>
    <row r="199" spans="2:11" s="18" customFormat="1" ht="24.75" hidden="1" customHeight="1">
      <c r="B199" s="416" t="s">
        <v>650</v>
      </c>
      <c r="C199" s="974" t="str">
        <f>IF(入力シート!F213="","",入力シート!F213)</f>
        <v/>
      </c>
      <c r="D199" s="974"/>
      <c r="E199" s="974"/>
      <c r="F199" s="975"/>
      <c r="G199" s="425"/>
      <c r="K199" s="415"/>
    </row>
    <row r="200" spans="2:11" s="18" customFormat="1" ht="24.75" hidden="1" customHeight="1">
      <c r="B200" s="416" t="s">
        <v>651</v>
      </c>
      <c r="C200" s="974" t="str">
        <f>IF(入力シート!F214="","",入力シート!F214)</f>
        <v/>
      </c>
      <c r="D200" s="974"/>
      <c r="E200" s="974"/>
      <c r="F200" s="975"/>
      <c r="G200" s="425"/>
      <c r="K200" s="415"/>
    </row>
    <row r="201" spans="2:11" s="18" customFormat="1" ht="24.75" hidden="1" customHeight="1">
      <c r="B201" s="416" t="s">
        <v>652</v>
      </c>
      <c r="C201" s="974" t="str">
        <f>IF(入力シート!F215="","",入力シート!F215)</f>
        <v/>
      </c>
      <c r="D201" s="974"/>
      <c r="E201" s="974"/>
      <c r="F201" s="975"/>
      <c r="G201" s="425"/>
      <c r="K201" s="415"/>
    </row>
    <row r="202" spans="2:11" s="18" customFormat="1" ht="24.75" hidden="1" customHeight="1">
      <c r="B202" s="416" t="s">
        <v>653</v>
      </c>
      <c r="C202" s="974" t="str">
        <f>IF(入力シート!F216="","",入力シート!F216)</f>
        <v/>
      </c>
      <c r="D202" s="974"/>
      <c r="E202" s="974"/>
      <c r="F202" s="975"/>
      <c r="G202" s="425"/>
      <c r="K202" s="415"/>
    </row>
    <row r="203" spans="2:11" s="18" customFormat="1" ht="7.5" hidden="1" customHeight="1">
      <c r="B203" s="422"/>
      <c r="K203" s="415"/>
    </row>
    <row r="204" spans="2:11" s="18" customFormat="1" ht="24.75" hidden="1" customHeight="1">
      <c r="B204" s="416" t="s">
        <v>120</v>
      </c>
      <c r="C204" s="976" t="str">
        <f>IF(入力シート!F218="","",入力シート!F218)</f>
        <v/>
      </c>
      <c r="D204" s="977"/>
      <c r="E204" s="423" t="s">
        <v>121</v>
      </c>
      <c r="F204" s="978" t="str">
        <f>IF(入力シート!F219="","",入力シート!F219)</f>
        <v/>
      </c>
      <c r="G204" s="979"/>
      <c r="K204" s="415"/>
    </row>
    <row r="205" spans="2:11" s="18" customFormat="1" ht="24.75" hidden="1" customHeight="1">
      <c r="B205" s="416" t="s">
        <v>648</v>
      </c>
      <c r="C205" s="974" t="str">
        <f>IF(入力シート!F220="","",入力シート!F220)</f>
        <v/>
      </c>
      <c r="D205" s="974"/>
      <c r="E205" s="974"/>
      <c r="F205" s="975"/>
      <c r="G205" s="424"/>
      <c r="K205" s="415"/>
    </row>
    <row r="206" spans="2:11" s="18" customFormat="1" ht="24.75" hidden="1" customHeight="1">
      <c r="B206" s="416" t="s">
        <v>649</v>
      </c>
      <c r="C206" s="974" t="str">
        <f>IF(入力シート!F221="","",入力シート!F221)</f>
        <v/>
      </c>
      <c r="D206" s="974"/>
      <c r="E206" s="974"/>
      <c r="F206" s="975"/>
      <c r="G206" s="425"/>
      <c r="K206" s="415"/>
    </row>
    <row r="207" spans="2:11" s="18" customFormat="1" ht="24.75" hidden="1" customHeight="1">
      <c r="B207" s="416" t="s">
        <v>650</v>
      </c>
      <c r="C207" s="974" t="str">
        <f>IF(入力シート!F222="","",入力シート!F222)</f>
        <v/>
      </c>
      <c r="D207" s="974"/>
      <c r="E207" s="974"/>
      <c r="F207" s="975"/>
      <c r="G207" s="425"/>
      <c r="K207" s="415"/>
    </row>
    <row r="208" spans="2:11" s="18" customFormat="1" ht="24.75" hidden="1" customHeight="1">
      <c r="B208" s="416" t="s">
        <v>651</v>
      </c>
      <c r="C208" s="974" t="str">
        <f>IF(入力シート!F223="","",入力シート!F223)</f>
        <v/>
      </c>
      <c r="D208" s="974"/>
      <c r="E208" s="974"/>
      <c r="F208" s="975"/>
      <c r="G208" s="425"/>
      <c r="K208" s="415"/>
    </row>
    <row r="209" spans="2:11" s="18" customFormat="1" ht="24.75" hidden="1" customHeight="1">
      <c r="B209" s="416" t="s">
        <v>652</v>
      </c>
      <c r="C209" s="974" t="str">
        <f>IF(入力シート!F224="","",入力シート!F224)</f>
        <v/>
      </c>
      <c r="D209" s="974"/>
      <c r="E209" s="974"/>
      <c r="F209" s="975"/>
      <c r="G209" s="425"/>
      <c r="K209" s="415"/>
    </row>
    <row r="210" spans="2:11" s="18" customFormat="1" ht="24.75" hidden="1" customHeight="1">
      <c r="B210" s="416" t="s">
        <v>653</v>
      </c>
      <c r="C210" s="974" t="str">
        <f>IF(入力シート!F225="","",入力シート!F225)</f>
        <v/>
      </c>
      <c r="D210" s="974"/>
      <c r="E210" s="974"/>
      <c r="F210" s="975"/>
      <c r="G210" s="425"/>
      <c r="K210" s="415"/>
    </row>
    <row r="211" spans="2:11" s="18" customFormat="1" ht="7.5" hidden="1" customHeight="1">
      <c r="B211" s="422"/>
      <c r="K211" s="415"/>
    </row>
    <row r="212" spans="2:11" s="18" customFormat="1" ht="24.75" hidden="1" customHeight="1">
      <c r="B212" s="416" t="s">
        <v>120</v>
      </c>
      <c r="C212" s="976" t="str">
        <f>IF(入力シート!F227="","",入力シート!F227)</f>
        <v/>
      </c>
      <c r="D212" s="977"/>
      <c r="E212" s="423" t="s">
        <v>121</v>
      </c>
      <c r="F212" s="978" t="str">
        <f>IF(入力シート!F228="","",入力シート!F228)</f>
        <v/>
      </c>
      <c r="G212" s="979"/>
      <c r="K212" s="415"/>
    </row>
    <row r="213" spans="2:11" s="18" customFormat="1" ht="24.75" hidden="1" customHeight="1">
      <c r="B213" s="416" t="s">
        <v>648</v>
      </c>
      <c r="C213" s="974" t="str">
        <f>IF(入力シート!F229="","",入力シート!F229)</f>
        <v/>
      </c>
      <c r="D213" s="974"/>
      <c r="E213" s="974"/>
      <c r="F213" s="975"/>
      <c r="G213" s="424"/>
      <c r="K213" s="415"/>
    </row>
    <row r="214" spans="2:11" s="18" customFormat="1" ht="24.75" hidden="1" customHeight="1">
      <c r="B214" s="416" t="s">
        <v>649</v>
      </c>
      <c r="C214" s="974" t="str">
        <f>IF(入力シート!F230="","",入力シート!F230)</f>
        <v/>
      </c>
      <c r="D214" s="974"/>
      <c r="E214" s="974"/>
      <c r="F214" s="975"/>
      <c r="G214" s="425"/>
      <c r="K214" s="415"/>
    </row>
    <row r="215" spans="2:11" s="18" customFormat="1" ht="24.75" hidden="1" customHeight="1">
      <c r="B215" s="416" t="s">
        <v>650</v>
      </c>
      <c r="C215" s="974" t="str">
        <f>IF(入力シート!F231="","",入力シート!F231)</f>
        <v/>
      </c>
      <c r="D215" s="974"/>
      <c r="E215" s="974"/>
      <c r="F215" s="975"/>
      <c r="G215" s="425"/>
      <c r="K215" s="415"/>
    </row>
    <row r="216" spans="2:11" s="18" customFormat="1" ht="24.75" hidden="1" customHeight="1">
      <c r="B216" s="416" t="s">
        <v>651</v>
      </c>
      <c r="C216" s="974" t="str">
        <f>IF(入力シート!F232="","",入力シート!F232)</f>
        <v/>
      </c>
      <c r="D216" s="974"/>
      <c r="E216" s="974"/>
      <c r="F216" s="975"/>
      <c r="G216" s="425"/>
      <c r="K216" s="415"/>
    </row>
    <row r="217" spans="2:11" s="18" customFormat="1" ht="24.75" hidden="1" customHeight="1">
      <c r="B217" s="416" t="s">
        <v>652</v>
      </c>
      <c r="C217" s="974" t="str">
        <f>IF(入力シート!F233="","",入力シート!F233)</f>
        <v/>
      </c>
      <c r="D217" s="974"/>
      <c r="E217" s="974"/>
      <c r="F217" s="975"/>
      <c r="G217" s="425"/>
      <c r="K217" s="415"/>
    </row>
    <row r="218" spans="2:11" s="18" customFormat="1" ht="24.75" hidden="1" customHeight="1">
      <c r="B218" s="416" t="s">
        <v>653</v>
      </c>
      <c r="C218" s="974" t="str">
        <f>IF(入力シート!F234="","",入力シート!F234)</f>
        <v/>
      </c>
      <c r="D218" s="974"/>
      <c r="E218" s="974"/>
      <c r="F218" s="975"/>
      <c r="G218" s="425"/>
      <c r="K218" s="415"/>
    </row>
  </sheetData>
  <sheetProtection sheet="1" selectLockedCells="1"/>
  <mergeCells count="198">
    <mergeCell ref="C11:I11"/>
    <mergeCell ref="B12:B13"/>
    <mergeCell ref="C12:I12"/>
    <mergeCell ref="C13:I13"/>
    <mergeCell ref="C14:I14"/>
    <mergeCell ref="C15:I15"/>
    <mergeCell ref="A3:I3"/>
    <mergeCell ref="C6:I6"/>
    <mergeCell ref="C7:I7"/>
    <mergeCell ref="C8:I8"/>
    <mergeCell ref="C9:I9"/>
    <mergeCell ref="C10:I10"/>
    <mergeCell ref="C25:I25"/>
    <mergeCell ref="C26:I26"/>
    <mergeCell ref="C27:I27"/>
    <mergeCell ref="B28:B29"/>
    <mergeCell ref="C28:I28"/>
    <mergeCell ref="C29:I29"/>
    <mergeCell ref="B17:C17"/>
    <mergeCell ref="C18:I18"/>
    <mergeCell ref="C19:I19"/>
    <mergeCell ref="C20:I20"/>
    <mergeCell ref="B22:C22"/>
    <mergeCell ref="C24:I24"/>
    <mergeCell ref="C36:I36"/>
    <mergeCell ref="C37:I37"/>
    <mergeCell ref="B40:C40"/>
    <mergeCell ref="C41:D41"/>
    <mergeCell ref="F41:G41"/>
    <mergeCell ref="C30:I30"/>
    <mergeCell ref="C31:I31"/>
    <mergeCell ref="C32:I32"/>
    <mergeCell ref="B33:C33"/>
    <mergeCell ref="C34:I34"/>
    <mergeCell ref="C35:I35"/>
    <mergeCell ref="C49:D49"/>
    <mergeCell ref="F49:G49"/>
    <mergeCell ref="C50:F50"/>
    <mergeCell ref="C51:F51"/>
    <mergeCell ref="C52:F52"/>
    <mergeCell ref="C53:F53"/>
    <mergeCell ref="C42:F42"/>
    <mergeCell ref="C43:F43"/>
    <mergeCell ref="C44:F44"/>
    <mergeCell ref="C45:F45"/>
    <mergeCell ref="C46:F46"/>
    <mergeCell ref="C47:F47"/>
    <mergeCell ref="C60:F60"/>
    <mergeCell ref="C61:F61"/>
    <mergeCell ref="C62:F62"/>
    <mergeCell ref="C63:F63"/>
    <mergeCell ref="C68:I68"/>
    <mergeCell ref="C69:I69"/>
    <mergeCell ref="C54:F54"/>
    <mergeCell ref="C55:F55"/>
    <mergeCell ref="C57:D57"/>
    <mergeCell ref="F57:G57"/>
    <mergeCell ref="C58:F58"/>
    <mergeCell ref="C59:F59"/>
    <mergeCell ref="C76:I76"/>
    <mergeCell ref="C77:I77"/>
    <mergeCell ref="B79:C79"/>
    <mergeCell ref="C81:I81"/>
    <mergeCell ref="C82:I82"/>
    <mergeCell ref="C83:I83"/>
    <mergeCell ref="C70:I70"/>
    <mergeCell ref="C71:I71"/>
    <mergeCell ref="C72:I72"/>
    <mergeCell ref="C73:I73"/>
    <mergeCell ref="B74:B75"/>
    <mergeCell ref="C74:I74"/>
    <mergeCell ref="C75:I75"/>
    <mergeCell ref="C89:I89"/>
    <mergeCell ref="B92:C92"/>
    <mergeCell ref="C93:D93"/>
    <mergeCell ref="F93:G93"/>
    <mergeCell ref="C84:I84"/>
    <mergeCell ref="B85:B86"/>
    <mergeCell ref="C85:I85"/>
    <mergeCell ref="C86:I86"/>
    <mergeCell ref="C87:I87"/>
    <mergeCell ref="C88:I88"/>
    <mergeCell ref="C101:D101"/>
    <mergeCell ref="F101:G101"/>
    <mergeCell ref="C102:F102"/>
    <mergeCell ref="C103:F103"/>
    <mergeCell ref="C104:F104"/>
    <mergeCell ref="C105:F105"/>
    <mergeCell ref="C94:F94"/>
    <mergeCell ref="C95:F95"/>
    <mergeCell ref="C96:F96"/>
    <mergeCell ref="C97:F97"/>
    <mergeCell ref="C98:F98"/>
    <mergeCell ref="C99:F99"/>
    <mergeCell ref="C112:F112"/>
    <mergeCell ref="C113:F113"/>
    <mergeCell ref="C114:F114"/>
    <mergeCell ref="C115:F115"/>
    <mergeCell ref="C119:I119"/>
    <mergeCell ref="C120:I120"/>
    <mergeCell ref="C106:F106"/>
    <mergeCell ref="C107:F107"/>
    <mergeCell ref="C109:D109"/>
    <mergeCell ref="F109:G109"/>
    <mergeCell ref="C110:F110"/>
    <mergeCell ref="C111:F111"/>
    <mergeCell ref="C127:I127"/>
    <mergeCell ref="C128:I128"/>
    <mergeCell ref="B130:C130"/>
    <mergeCell ref="C132:I132"/>
    <mergeCell ref="C133:I133"/>
    <mergeCell ref="C134:I134"/>
    <mergeCell ref="C121:I121"/>
    <mergeCell ref="C122:I122"/>
    <mergeCell ref="C123:I123"/>
    <mergeCell ref="C124:I124"/>
    <mergeCell ref="B125:B126"/>
    <mergeCell ref="C125:I125"/>
    <mergeCell ref="C126:I126"/>
    <mergeCell ref="C140:I140"/>
    <mergeCell ref="B143:C143"/>
    <mergeCell ref="C144:D144"/>
    <mergeCell ref="F144:G144"/>
    <mergeCell ref="C135:I135"/>
    <mergeCell ref="B136:B137"/>
    <mergeCell ref="C136:I136"/>
    <mergeCell ref="C137:I137"/>
    <mergeCell ref="C138:I138"/>
    <mergeCell ref="C139:I139"/>
    <mergeCell ref="C152:D152"/>
    <mergeCell ref="F152:G152"/>
    <mergeCell ref="C153:F153"/>
    <mergeCell ref="C154:F154"/>
    <mergeCell ref="C155:F155"/>
    <mergeCell ref="C156:F156"/>
    <mergeCell ref="C145:F145"/>
    <mergeCell ref="C146:F146"/>
    <mergeCell ref="C147:F147"/>
    <mergeCell ref="C148:F148"/>
    <mergeCell ref="C149:F149"/>
    <mergeCell ref="C150:F150"/>
    <mergeCell ref="C163:F163"/>
    <mergeCell ref="C164:F164"/>
    <mergeCell ref="C165:F165"/>
    <mergeCell ref="C166:F166"/>
    <mergeCell ref="C171:I171"/>
    <mergeCell ref="C172:I172"/>
    <mergeCell ref="C157:F157"/>
    <mergeCell ref="C158:F158"/>
    <mergeCell ref="C160:D160"/>
    <mergeCell ref="F160:G160"/>
    <mergeCell ref="C161:F161"/>
    <mergeCell ref="C162:F162"/>
    <mergeCell ref="C179:I179"/>
    <mergeCell ref="C180:I180"/>
    <mergeCell ref="B182:C182"/>
    <mergeCell ref="C184:I184"/>
    <mergeCell ref="C185:I185"/>
    <mergeCell ref="C186:I186"/>
    <mergeCell ref="C173:I173"/>
    <mergeCell ref="C174:I174"/>
    <mergeCell ref="C175:I175"/>
    <mergeCell ref="C176:I176"/>
    <mergeCell ref="B177:B178"/>
    <mergeCell ref="C177:I177"/>
    <mergeCell ref="C178:I178"/>
    <mergeCell ref="C192:I192"/>
    <mergeCell ref="B195:C195"/>
    <mergeCell ref="C196:D196"/>
    <mergeCell ref="F196:G196"/>
    <mergeCell ref="C187:I187"/>
    <mergeCell ref="B188:B189"/>
    <mergeCell ref="C188:I188"/>
    <mergeCell ref="C189:I189"/>
    <mergeCell ref="C190:I190"/>
    <mergeCell ref="C191:I191"/>
    <mergeCell ref="C204:D204"/>
    <mergeCell ref="F204:G204"/>
    <mergeCell ref="C205:F205"/>
    <mergeCell ref="C206:F206"/>
    <mergeCell ref="C207:F207"/>
    <mergeCell ref="C208:F208"/>
    <mergeCell ref="C197:F197"/>
    <mergeCell ref="C198:F198"/>
    <mergeCell ref="C199:F199"/>
    <mergeCell ref="C200:F200"/>
    <mergeCell ref="C201:F201"/>
    <mergeCell ref="C202:F202"/>
    <mergeCell ref="C215:F215"/>
    <mergeCell ref="C216:F216"/>
    <mergeCell ref="C217:F217"/>
    <mergeCell ref="C218:F218"/>
    <mergeCell ref="C209:F209"/>
    <mergeCell ref="C210:F210"/>
    <mergeCell ref="C212:D212"/>
    <mergeCell ref="F212:G212"/>
    <mergeCell ref="C213:F213"/>
    <mergeCell ref="C214:F214"/>
  </mergeCells>
  <phoneticPr fontId="9"/>
  <conditionalFormatting sqref="A6:J7 L6:XFD7 A66:J67 L66:XFD67 A117:J118 L117:XFD118 A169:J170 L169:XFD170 A219:XFD1048576 A1:XFD1 A3:XFD5 B2:XFD2 A8:XFD38 A65:XFD65 A168:XFD168 A39:H39 J39:XFD39 A91:B91 A68:XFD90 A119:XFD142 A171:XFD193">
    <cfRule type="containsText" dxfId="376" priority="30" operator="containsText" text="(例)">
      <formula>NOT(ISERROR(SEARCH("(例)",A1)))</formula>
    </cfRule>
    <cfRule type="expression" dxfId="375" priority="31">
      <formula>_xlfn.ISFORMULA(A1)=TRUE</formula>
    </cfRule>
  </conditionalFormatting>
  <conditionalFormatting sqref="C35:I38">
    <cfRule type="expression" dxfId="374" priority="32">
      <formula>#REF!="無し"</formula>
    </cfRule>
  </conditionalFormatting>
  <conditionalFormatting sqref="C79:I89">
    <cfRule type="containsText" dxfId="373" priority="29" operator="containsText" text="(例)">
      <formula>NOT(ISERROR(SEARCH("(例)",C79)))</formula>
    </cfRule>
  </conditionalFormatting>
  <conditionalFormatting sqref="C130:I140">
    <cfRule type="containsText" dxfId="372" priority="28" operator="containsText" text="(例)">
      <formula>NOT(ISERROR(SEARCH("(例)",C130)))</formula>
    </cfRule>
  </conditionalFormatting>
  <conditionalFormatting sqref="C182:I192">
    <cfRule type="containsText" dxfId="371" priority="27" operator="containsText" text="(例)">
      <formula>NOT(ISERROR(SEARCH("(例)",C182)))</formula>
    </cfRule>
  </conditionalFormatting>
  <conditionalFormatting sqref="J91:XFD91">
    <cfRule type="containsText" dxfId="370" priority="23" operator="containsText" text="(例)">
      <formula>NOT(ISERROR(SEARCH("(例)",J91)))</formula>
    </cfRule>
    <cfRule type="expression" dxfId="369" priority="24">
      <formula>_xlfn.ISFORMULA(J91)=TRUE</formula>
    </cfRule>
  </conditionalFormatting>
  <conditionalFormatting sqref="A2">
    <cfRule type="containsText" dxfId="368" priority="16" operator="containsText" text="(例)">
      <formula>NOT(ISERROR(SEARCH("(例)",A2)))</formula>
    </cfRule>
    <cfRule type="expression" dxfId="367" priority="17">
      <formula>_xlfn.ISFORMULA(A2)=TRUE</formula>
    </cfRule>
  </conditionalFormatting>
  <conditionalFormatting sqref="C23">
    <cfRule type="containsText" dxfId="366" priority="15" operator="containsText" text="(例)">
      <formula>NOT(ISERROR(SEARCH("(例)",C23)))</formula>
    </cfRule>
  </conditionalFormatting>
  <conditionalFormatting sqref="A40:XFD64">
    <cfRule type="containsText" dxfId="365" priority="13" operator="containsText" text="(例)">
      <formula>NOT(ISERROR(SEARCH("(例)",A40)))</formula>
    </cfRule>
    <cfRule type="expression" dxfId="364" priority="14">
      <formula>_xlfn.ISFORMULA(A40)=TRUE</formula>
    </cfRule>
  </conditionalFormatting>
  <conditionalFormatting sqref="A92:XFD116">
    <cfRule type="containsText" dxfId="363" priority="11" operator="containsText" text="(例)">
      <formula>NOT(ISERROR(SEARCH("(例)",A92)))</formula>
    </cfRule>
    <cfRule type="expression" dxfId="362" priority="12">
      <formula>_xlfn.ISFORMULA(A92)=TRUE</formula>
    </cfRule>
  </conditionalFormatting>
  <conditionalFormatting sqref="A143:XFD167">
    <cfRule type="containsText" dxfId="361" priority="9" operator="containsText" text="(例)">
      <formula>NOT(ISERROR(SEARCH("(例)",A143)))</formula>
    </cfRule>
    <cfRule type="expression" dxfId="360" priority="10">
      <formula>_xlfn.ISFORMULA(A143)=TRUE</formula>
    </cfRule>
  </conditionalFormatting>
  <conditionalFormatting sqref="A194:XFD194">
    <cfRule type="containsText" dxfId="359" priority="7" operator="containsText" text="(例)">
      <formula>NOT(ISERROR(SEARCH("(例)",A194)))</formula>
    </cfRule>
    <cfRule type="expression" dxfId="358" priority="8">
      <formula>_xlfn.ISFORMULA(A194)=TRUE</formula>
    </cfRule>
  </conditionalFormatting>
  <conditionalFormatting sqref="A195:XFD218">
    <cfRule type="containsText" dxfId="357" priority="1" operator="containsText" text="(例)">
      <formula>NOT(ISERROR(SEARCH("(例)",A195)))</formula>
    </cfRule>
    <cfRule type="expression" dxfId="356" priority="2">
      <formula>_xlfn.ISFORMULA(A195)=TRUE</formula>
    </cfRule>
  </conditionalFormatting>
  <printOptions horizontalCentered="1"/>
  <pageMargins left="0.59055118110236227" right="0.39370078740157483" top="0.59055118110236227" bottom="0.35433070866141736" header="0.31496062992125984" footer="0.11811023622047245"/>
  <pageSetup paperSize="9" scale="69" fitToHeight="0" orientation="portrait" r:id="rId1"/>
  <headerFooter scaleWithDoc="0">
    <oddFooter>&amp;R&amp;8R4超高層ZEH-M_ver.1</oddFooter>
  </headerFooter>
  <rowBreaks count="7" manualBreakCount="7">
    <brk id="39" max="9" man="1"/>
    <brk id="64" max="9" man="1"/>
    <brk id="91" max="9" man="1"/>
    <brk id="116" max="9" man="1"/>
    <brk id="142" max="9" man="1"/>
    <brk id="167" max="9" man="1"/>
    <brk id="194" max="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71E0-4397-448A-A5A8-E3A8CA8297BB}">
  <sheetPr codeName="Sheet6">
    <pageSetUpPr fitToPage="1"/>
  </sheetPr>
  <dimension ref="A1:AL71"/>
  <sheetViews>
    <sheetView showGridLines="0" view="pageBreakPreview" zoomScale="85" zoomScaleNormal="100" zoomScaleSheetLayoutView="85" workbookViewId="0">
      <selection activeCell="C13" sqref="C13:U13"/>
    </sheetView>
  </sheetViews>
  <sheetFormatPr defaultColWidth="9" defaultRowHeight="21"/>
  <cols>
    <col min="1" max="1" width="2.625" style="376" customWidth="1"/>
    <col min="2" max="2" width="19.75" style="133" customWidth="1"/>
    <col min="3" max="3" width="6" style="133" bestFit="1" customWidth="1"/>
    <col min="4" max="4" width="8" style="133" customWidth="1"/>
    <col min="5" max="5" width="4.625" style="133" bestFit="1" customWidth="1"/>
    <col min="6" max="6" width="2.625" style="133" customWidth="1"/>
    <col min="7" max="7" width="4.75" style="133" customWidth="1"/>
    <col min="8" max="8" width="4.625" style="133" bestFit="1" customWidth="1"/>
    <col min="9" max="9" width="7.75" style="133" customWidth="1"/>
    <col min="10" max="10" width="4.75" style="133" customWidth="1"/>
    <col min="11" max="11" width="4.875" style="133" customWidth="1"/>
    <col min="12" max="12" width="13.625" style="133" customWidth="1"/>
    <col min="13" max="14" width="4.875" style="133" customWidth="1"/>
    <col min="15" max="15" width="4.625" style="133" customWidth="1"/>
    <col min="16" max="16" width="3.625" style="133" customWidth="1"/>
    <col min="17" max="17" width="8.625" style="133" customWidth="1"/>
    <col min="18" max="18" width="4.625" style="133" customWidth="1"/>
    <col min="19" max="19" width="7.625" style="133" customWidth="1"/>
    <col min="20" max="20" width="4.625" style="133" customWidth="1"/>
    <col min="21" max="21" width="3.625" style="133" customWidth="1"/>
    <col min="22" max="22" width="4.625" style="133" bestFit="1" customWidth="1"/>
    <col min="23" max="23" width="7.75" style="133" customWidth="1"/>
    <col min="24" max="24" width="4.625" style="133" bestFit="1" customWidth="1"/>
    <col min="25" max="25" width="6.625" style="133" customWidth="1"/>
    <col min="26" max="26" width="2.625" style="133" customWidth="1"/>
    <col min="27" max="27" width="10.625" style="4" customWidth="1"/>
    <col min="28" max="28" width="20.625" style="4" customWidth="1"/>
    <col min="29" max="29" width="5.625" style="4" customWidth="1"/>
    <col min="30" max="30" width="20.625" style="4" customWidth="1"/>
    <col min="31" max="31" width="25.625" style="4" customWidth="1"/>
    <col min="32" max="33" width="18.375" style="4" bestFit="1" customWidth="1"/>
    <col min="34" max="34" width="14.625" style="4" customWidth="1"/>
    <col min="35" max="35" width="11.625" style="4" customWidth="1"/>
    <col min="36" max="36" width="7.125" style="4" bestFit="1" customWidth="1"/>
    <col min="37" max="37" width="2.625" style="4" customWidth="1"/>
    <col min="38" max="38" width="5.625" style="347" customWidth="1"/>
    <col min="39" max="16384" width="9" style="133"/>
  </cols>
  <sheetData>
    <row r="1" spans="1:38" s="346" customFormat="1" ht="17.25">
      <c r="A1" s="345"/>
      <c r="B1" s="345"/>
      <c r="C1" s="345"/>
      <c r="D1" s="345"/>
      <c r="E1" s="345"/>
      <c r="F1" s="345"/>
      <c r="G1" s="345"/>
      <c r="H1" s="345"/>
      <c r="I1" s="345"/>
      <c r="J1" s="345"/>
      <c r="K1" s="345"/>
      <c r="L1" s="345"/>
      <c r="M1" s="345"/>
      <c r="N1" s="345"/>
      <c r="O1" s="345"/>
      <c r="P1" s="345"/>
      <c r="Q1" s="345"/>
      <c r="R1" s="345"/>
      <c r="S1" s="345"/>
      <c r="T1" s="345"/>
      <c r="U1" s="345"/>
      <c r="V1" s="345"/>
      <c r="W1" s="345"/>
      <c r="X1" s="345"/>
      <c r="Y1" s="345"/>
      <c r="AA1" s="174"/>
      <c r="AB1" s="174"/>
      <c r="AC1" s="174"/>
      <c r="AD1" s="174"/>
      <c r="AE1" s="174"/>
      <c r="AF1" s="174"/>
      <c r="AG1" s="174"/>
      <c r="AH1" s="174"/>
      <c r="AI1" s="174"/>
      <c r="AJ1" s="174"/>
      <c r="AK1" s="174"/>
      <c r="AL1" s="347"/>
    </row>
    <row r="2" spans="1:38" s="346" customFormat="1" ht="17.25">
      <c r="A2" s="345" t="s">
        <v>503</v>
      </c>
      <c r="B2" s="345"/>
      <c r="C2" s="345"/>
      <c r="D2" s="345"/>
      <c r="E2" s="345"/>
      <c r="F2" s="345"/>
      <c r="G2" s="345"/>
      <c r="H2" s="345"/>
      <c r="I2" s="345"/>
      <c r="J2" s="345"/>
      <c r="K2" s="345"/>
      <c r="L2" s="345"/>
      <c r="M2" s="345"/>
      <c r="N2" s="345"/>
      <c r="O2" s="345"/>
      <c r="P2" s="345"/>
      <c r="Q2" s="345"/>
      <c r="R2" s="345"/>
      <c r="S2" s="345"/>
      <c r="T2" s="345"/>
      <c r="U2" s="345"/>
      <c r="V2" s="345"/>
      <c r="W2" s="345"/>
      <c r="X2" s="345"/>
      <c r="Y2" s="345"/>
      <c r="AA2" s="174"/>
      <c r="AB2" s="174"/>
      <c r="AC2" s="174"/>
      <c r="AD2" s="174"/>
      <c r="AE2" s="174"/>
      <c r="AF2" s="174"/>
      <c r="AG2" s="174"/>
      <c r="AH2" s="174"/>
      <c r="AI2" s="174"/>
      <c r="AJ2" s="174"/>
      <c r="AK2" s="174"/>
      <c r="AL2" s="347"/>
    </row>
    <row r="3" spans="1:38" s="346" customFormat="1" ht="17.25" customHeight="1">
      <c r="A3" s="464" t="s">
        <v>896</v>
      </c>
      <c r="B3" s="345"/>
      <c r="C3" s="345"/>
      <c r="D3" s="345"/>
      <c r="E3" s="345"/>
      <c r="F3" s="345"/>
      <c r="G3" s="345"/>
      <c r="H3" s="345"/>
      <c r="I3" s="345"/>
      <c r="J3" s="345"/>
      <c r="K3" s="345"/>
      <c r="L3" s="345"/>
      <c r="M3" s="345"/>
      <c r="N3" s="345"/>
      <c r="O3" s="345"/>
      <c r="P3" s="345"/>
      <c r="Q3" s="345"/>
      <c r="R3" s="345"/>
      <c r="S3" s="345"/>
      <c r="T3" s="345"/>
      <c r="U3" s="345"/>
      <c r="V3" s="345"/>
      <c r="W3" s="345"/>
      <c r="X3" s="345"/>
      <c r="Y3" s="345"/>
      <c r="AA3" s="174"/>
      <c r="AB3" s="174"/>
      <c r="AC3" s="174"/>
      <c r="AD3" s="174"/>
      <c r="AE3" s="174"/>
      <c r="AF3" s="174"/>
      <c r="AG3" s="174"/>
      <c r="AH3" s="174"/>
      <c r="AI3" s="174"/>
      <c r="AJ3" s="174"/>
      <c r="AK3" s="174"/>
      <c r="AL3" s="347"/>
    </row>
    <row r="4" spans="1:38">
      <c r="A4" s="348"/>
      <c r="B4" s="349" t="s">
        <v>51</v>
      </c>
      <c r="C4" s="349"/>
      <c r="D4" s="349"/>
      <c r="E4" s="214"/>
      <c r="F4" s="214"/>
      <c r="G4" s="214"/>
      <c r="H4" s="214"/>
      <c r="I4" s="214"/>
      <c r="J4" s="214"/>
      <c r="K4" s="214"/>
      <c r="L4" s="214"/>
      <c r="M4" s="214"/>
      <c r="N4" s="214"/>
      <c r="O4" s="214"/>
      <c r="P4" s="214"/>
      <c r="Q4" s="214"/>
      <c r="R4" s="214"/>
      <c r="S4" s="214"/>
      <c r="T4" s="214"/>
      <c r="U4" s="214"/>
      <c r="V4" s="214"/>
      <c r="W4" s="214"/>
      <c r="X4" s="214"/>
      <c r="Y4" s="214"/>
      <c r="Z4" s="214"/>
      <c r="AA4" s="33"/>
      <c r="AB4" s="33"/>
      <c r="AC4" s="33"/>
      <c r="AD4" s="33"/>
      <c r="AE4" s="33"/>
      <c r="AF4" s="33"/>
      <c r="AG4" s="33"/>
      <c r="AH4" s="33"/>
      <c r="AI4" s="33"/>
      <c r="AJ4" s="33"/>
      <c r="AK4" s="33"/>
    </row>
    <row r="5" spans="1:38" ht="21.75" thickBot="1">
      <c r="A5" s="348"/>
      <c r="B5" s="350" t="s">
        <v>52</v>
      </c>
      <c r="C5" s="350"/>
      <c r="D5" s="350"/>
      <c r="E5" s="214"/>
      <c r="F5" s="214"/>
      <c r="G5" s="214"/>
      <c r="H5" s="214"/>
      <c r="I5" s="214"/>
      <c r="J5" s="214"/>
      <c r="K5" s="214"/>
      <c r="L5" s="214"/>
      <c r="M5" s="214"/>
      <c r="N5" s="214"/>
      <c r="O5" s="214"/>
      <c r="P5" s="214"/>
      <c r="Q5" s="214"/>
      <c r="R5" s="214"/>
      <c r="S5" s="214"/>
      <c r="T5" s="214"/>
      <c r="U5" s="214"/>
      <c r="V5" s="214"/>
      <c r="W5" s="214"/>
      <c r="X5" s="214"/>
      <c r="Y5" s="214"/>
      <c r="Z5" s="214"/>
      <c r="AA5" s="33" t="s">
        <v>754</v>
      </c>
      <c r="AB5" s="351"/>
      <c r="AC5" s="351"/>
      <c r="AD5" s="351"/>
      <c r="AE5" s="351"/>
      <c r="AF5" s="351"/>
      <c r="AG5" s="351"/>
      <c r="AH5" s="351"/>
      <c r="AI5" s="351"/>
      <c r="AJ5" s="351"/>
      <c r="AK5" s="33"/>
    </row>
    <row r="6" spans="1:38" ht="20.25" customHeight="1">
      <c r="A6" s="348"/>
      <c r="B6" s="352" t="s">
        <v>53</v>
      </c>
      <c r="C6" s="1041" t="str">
        <f>IF(入力シート!F13="","",入力シート!F13)</f>
        <v/>
      </c>
      <c r="D6" s="1042"/>
      <c r="E6" s="1042"/>
      <c r="F6" s="1042"/>
      <c r="G6" s="1042"/>
      <c r="H6" s="1042"/>
      <c r="I6" s="1042"/>
      <c r="J6" s="1042"/>
      <c r="K6" s="1043"/>
      <c r="L6" s="1044" t="s">
        <v>524</v>
      </c>
      <c r="M6" s="1045"/>
      <c r="N6" s="1045"/>
      <c r="O6" s="1046"/>
      <c r="P6" s="1030" t="str">
        <f>IF(入力シート!F18="","",入力シート!F18)</f>
        <v>(例)　202X年　X 月   X 日</v>
      </c>
      <c r="Q6" s="1031"/>
      <c r="R6" s="1031"/>
      <c r="S6" s="1031"/>
      <c r="T6" s="1031"/>
      <c r="U6" s="1031"/>
      <c r="V6" s="1031"/>
      <c r="W6" s="1031"/>
      <c r="X6" s="1031"/>
      <c r="Y6" s="1032"/>
      <c r="Z6" s="214"/>
      <c r="AA6" s="1083" t="s">
        <v>511</v>
      </c>
      <c r="AB6" s="1084"/>
      <c r="AC6" s="1084"/>
      <c r="AD6" s="1084"/>
      <c r="AE6" s="1084"/>
      <c r="AF6" s="1084"/>
      <c r="AG6" s="1084"/>
      <c r="AH6" s="1084"/>
      <c r="AI6" s="1084"/>
      <c r="AJ6" s="1085"/>
      <c r="AK6" s="33"/>
    </row>
    <row r="7" spans="1:38" ht="20.25" customHeight="1">
      <c r="A7" s="353"/>
      <c r="B7" s="354" t="s">
        <v>1</v>
      </c>
      <c r="C7" s="1074" t="str">
        <f>IF(定型様式1_交付申請書!B53="","",定型様式1_交付申請書!B53)</f>
        <v>(例)　○○○○マンション</v>
      </c>
      <c r="D7" s="1075"/>
      <c r="E7" s="1075"/>
      <c r="F7" s="1075"/>
      <c r="G7" s="1075"/>
      <c r="H7" s="1075"/>
      <c r="I7" s="1075"/>
      <c r="J7" s="1075"/>
      <c r="K7" s="1075"/>
      <c r="L7" s="1075"/>
      <c r="M7" s="1075"/>
      <c r="N7" s="1075"/>
      <c r="O7" s="1075"/>
      <c r="P7" s="1075"/>
      <c r="Q7" s="1075"/>
      <c r="R7" s="1075"/>
      <c r="S7" s="1075"/>
      <c r="T7" s="1076" t="s">
        <v>483</v>
      </c>
      <c r="U7" s="1076"/>
      <c r="V7" s="1076"/>
      <c r="W7" s="1076"/>
      <c r="X7" s="1076"/>
      <c r="Y7" s="1077"/>
      <c r="Z7" s="214"/>
      <c r="AA7" s="101" t="s">
        <v>258</v>
      </c>
      <c r="AB7" s="1114" t="s">
        <v>512</v>
      </c>
      <c r="AC7" s="1115"/>
      <c r="AD7" s="1115"/>
      <c r="AE7" s="1115"/>
      <c r="AF7" s="1115"/>
      <c r="AG7" s="1115"/>
      <c r="AH7" s="1115"/>
      <c r="AI7" s="1115"/>
      <c r="AJ7" s="1116"/>
      <c r="AK7" s="33"/>
    </row>
    <row r="8" spans="1:38" ht="20.25" customHeight="1" thickBot="1">
      <c r="A8" s="353"/>
      <c r="B8" s="355" t="s">
        <v>54</v>
      </c>
      <c r="C8" s="1038" t="str">
        <f>IF(入力シート!F40="",入力シート!F28,IF(入力シート!F52="",入力シート!F28&amp;" / "&amp;入力シート!F40,IF(入力シート!F64="",入力シート!F28&amp;" / "&amp;入力シート!F40&amp;" / "&amp;入力シート!F52,入力シート!F28&amp;" / "&amp;入力シート!F40&amp;" / "&amp;入力シート!F52&amp;" / "&amp;入力シート!F64)))</f>
        <v>(例)　〇〇〇株式会社</v>
      </c>
      <c r="D8" s="1039"/>
      <c r="E8" s="1039"/>
      <c r="F8" s="1039"/>
      <c r="G8" s="1039"/>
      <c r="H8" s="1039"/>
      <c r="I8" s="1039"/>
      <c r="J8" s="1039"/>
      <c r="K8" s="1039"/>
      <c r="L8" s="1039"/>
      <c r="M8" s="1039"/>
      <c r="N8" s="1039"/>
      <c r="O8" s="1039"/>
      <c r="P8" s="1039"/>
      <c r="Q8" s="1039"/>
      <c r="R8" s="1039"/>
      <c r="S8" s="1039"/>
      <c r="T8" s="1039"/>
      <c r="U8" s="1039"/>
      <c r="V8" s="1039"/>
      <c r="W8" s="1039"/>
      <c r="X8" s="1039"/>
      <c r="Y8" s="1040"/>
      <c r="Z8" s="214"/>
      <c r="AA8" s="101" t="s">
        <v>258</v>
      </c>
      <c r="AB8" s="1114" t="s">
        <v>513</v>
      </c>
      <c r="AC8" s="1115"/>
      <c r="AD8" s="1115"/>
      <c r="AE8" s="1115"/>
      <c r="AF8" s="1115"/>
      <c r="AG8" s="1115"/>
      <c r="AH8" s="1115"/>
      <c r="AI8" s="1115"/>
      <c r="AJ8" s="1116"/>
      <c r="AK8" s="33"/>
    </row>
    <row r="9" spans="1:38" ht="21.75" thickBot="1">
      <c r="A9" s="348"/>
      <c r="B9" s="350" t="s">
        <v>428</v>
      </c>
      <c r="C9" s="350"/>
      <c r="D9" s="350"/>
      <c r="E9" s="214"/>
      <c r="F9" s="214"/>
      <c r="G9" s="214"/>
      <c r="H9" s="214"/>
      <c r="I9" s="214"/>
      <c r="J9" s="214"/>
      <c r="K9" s="214"/>
      <c r="L9" s="214"/>
      <c r="M9" s="214"/>
      <c r="N9" s="214"/>
      <c r="O9" s="214"/>
      <c r="P9" s="214"/>
      <c r="Q9" s="214"/>
      <c r="R9" s="214"/>
      <c r="S9" s="214"/>
      <c r="T9" s="214"/>
      <c r="U9" s="214"/>
      <c r="V9" s="214"/>
      <c r="W9" s="214"/>
      <c r="X9" s="214"/>
      <c r="Y9" s="214"/>
      <c r="Z9" s="214"/>
      <c r="AA9" s="101" t="s">
        <v>258</v>
      </c>
      <c r="AB9" s="1114" t="s">
        <v>514</v>
      </c>
      <c r="AC9" s="1115"/>
      <c r="AD9" s="1115"/>
      <c r="AE9" s="1115"/>
      <c r="AF9" s="1115"/>
      <c r="AG9" s="1115"/>
      <c r="AH9" s="1115"/>
      <c r="AI9" s="1115"/>
      <c r="AJ9" s="1116"/>
      <c r="AK9" s="33"/>
    </row>
    <row r="10" spans="1:38" ht="21.75" thickBot="1">
      <c r="A10" s="348"/>
      <c r="B10" s="352" t="s">
        <v>55</v>
      </c>
      <c r="C10" s="1308" t="str">
        <f>IF(入力シート!F77="","",入力シート!F77)</f>
        <v>(例)　▽▽株式会社</v>
      </c>
      <c r="D10" s="1309"/>
      <c r="E10" s="1309"/>
      <c r="F10" s="1309"/>
      <c r="G10" s="1309"/>
      <c r="H10" s="1309"/>
      <c r="I10" s="1309"/>
      <c r="J10" s="1309"/>
      <c r="K10" s="1310"/>
      <c r="L10" s="356" t="s">
        <v>26</v>
      </c>
      <c r="M10" s="1078" t="str">
        <f>IF(入力シート!F79="","",入力シート!F79)</f>
        <v>(例)　ZEHM00-00000-A</v>
      </c>
      <c r="N10" s="1079"/>
      <c r="O10" s="1079"/>
      <c r="P10" s="1079"/>
      <c r="Q10" s="1079"/>
      <c r="R10" s="1079"/>
      <c r="S10" s="1079"/>
      <c r="T10" s="1079"/>
      <c r="U10" s="1079"/>
      <c r="V10" s="1079"/>
      <c r="W10" s="1079"/>
      <c r="X10" s="1079"/>
      <c r="Y10" s="1080"/>
      <c r="Z10" s="214"/>
      <c r="AA10" s="101" t="s">
        <v>258</v>
      </c>
      <c r="AB10" s="1114" t="s">
        <v>515</v>
      </c>
      <c r="AC10" s="1115"/>
      <c r="AD10" s="1115"/>
      <c r="AE10" s="1115"/>
      <c r="AF10" s="1115"/>
      <c r="AG10" s="1115"/>
      <c r="AH10" s="1115"/>
      <c r="AI10" s="1115"/>
      <c r="AJ10" s="1116"/>
      <c r="AK10" s="33"/>
    </row>
    <row r="11" spans="1:38" ht="21.75" thickBot="1">
      <c r="A11" s="348"/>
      <c r="B11" s="355" t="s">
        <v>27</v>
      </c>
      <c r="C11" s="1311" t="str">
        <f>IF(入力シート!F78="","",入力シート!F78)</f>
        <v>(例)　登録済（プルダウン選択する）</v>
      </c>
      <c r="D11" s="1312"/>
      <c r="E11" s="1312"/>
      <c r="F11" s="1312"/>
      <c r="G11" s="1312"/>
      <c r="H11" s="1312"/>
      <c r="I11" s="1312"/>
      <c r="J11" s="1312"/>
      <c r="K11" s="1312"/>
      <c r="L11" s="357"/>
      <c r="M11" s="358"/>
      <c r="N11" s="358"/>
      <c r="O11" s="358"/>
      <c r="P11" s="358"/>
      <c r="Q11" s="358"/>
      <c r="R11" s="358"/>
      <c r="S11" s="358"/>
      <c r="T11" s="358"/>
      <c r="U11" s="358"/>
      <c r="V11" s="358"/>
      <c r="W11" s="358"/>
      <c r="X11" s="358"/>
      <c r="Y11" s="358"/>
      <c r="Z11" s="214"/>
      <c r="AA11" s="1117"/>
      <c r="AB11" s="1118"/>
      <c r="AC11" s="1118"/>
      <c r="AD11" s="1118"/>
      <c r="AE11" s="1118"/>
      <c r="AF11" s="1118"/>
      <c r="AG11" s="1118"/>
      <c r="AH11" s="1118"/>
      <c r="AI11" s="1118"/>
      <c r="AJ11" s="1119"/>
      <c r="AK11" s="33"/>
    </row>
    <row r="12" spans="1:38" ht="21.75" thickBot="1">
      <c r="A12" s="348"/>
      <c r="B12" s="350" t="s">
        <v>429</v>
      </c>
      <c r="C12" s="350"/>
      <c r="D12" s="350"/>
      <c r="E12" s="214"/>
      <c r="F12" s="214"/>
      <c r="G12" s="214"/>
      <c r="H12" s="214"/>
      <c r="I12" s="214"/>
      <c r="J12" s="214"/>
      <c r="K12" s="214"/>
      <c r="L12" s="214"/>
      <c r="M12" s="214"/>
      <c r="N12" s="214"/>
      <c r="O12" s="214"/>
      <c r="P12" s="214"/>
      <c r="Q12" s="214"/>
      <c r="R12" s="214"/>
      <c r="S12" s="214"/>
      <c r="T12" s="214"/>
      <c r="U12" s="214"/>
      <c r="V12" s="214"/>
      <c r="W12" s="214"/>
      <c r="X12" s="214"/>
      <c r="Y12" s="214"/>
      <c r="Z12" s="214"/>
      <c r="AA12" s="1117"/>
      <c r="AB12" s="1118"/>
      <c r="AC12" s="1118"/>
      <c r="AD12" s="1118"/>
      <c r="AE12" s="1118"/>
      <c r="AF12" s="1118"/>
      <c r="AG12" s="1118"/>
      <c r="AH12" s="1118"/>
      <c r="AI12" s="1118"/>
      <c r="AJ12" s="1119"/>
      <c r="AK12" s="33"/>
    </row>
    <row r="13" spans="1:38">
      <c r="A13" s="348"/>
      <c r="B13" s="352" t="s">
        <v>578</v>
      </c>
      <c r="C13" s="1067"/>
      <c r="D13" s="1068"/>
      <c r="E13" s="1068"/>
      <c r="F13" s="1068"/>
      <c r="G13" s="1068"/>
      <c r="H13" s="1068"/>
      <c r="I13" s="1068"/>
      <c r="J13" s="1068"/>
      <c r="K13" s="1068"/>
      <c r="L13" s="1068"/>
      <c r="M13" s="1068"/>
      <c r="N13" s="1068"/>
      <c r="O13" s="1068"/>
      <c r="P13" s="1068"/>
      <c r="Q13" s="1068"/>
      <c r="R13" s="1068"/>
      <c r="S13" s="1068"/>
      <c r="T13" s="1068"/>
      <c r="U13" s="1069"/>
      <c r="V13" s="1070" t="s">
        <v>502</v>
      </c>
      <c r="W13" s="1070"/>
      <c r="X13" s="1071"/>
      <c r="Y13" s="1072"/>
      <c r="Z13" s="214"/>
      <c r="AA13" s="1117"/>
      <c r="AB13" s="1118"/>
      <c r="AC13" s="1118"/>
      <c r="AD13" s="1118"/>
      <c r="AE13" s="1118"/>
      <c r="AF13" s="1118"/>
      <c r="AG13" s="1118"/>
      <c r="AH13" s="1118"/>
      <c r="AI13" s="1118"/>
      <c r="AJ13" s="1119"/>
      <c r="AK13" s="33"/>
    </row>
    <row r="14" spans="1:38">
      <c r="A14" s="348"/>
      <c r="B14" s="354" t="s">
        <v>58</v>
      </c>
      <c r="C14" s="1267" t="s">
        <v>419</v>
      </c>
      <c r="D14" s="1268"/>
      <c r="E14" s="1268"/>
      <c r="F14" s="1062" t="s">
        <v>383</v>
      </c>
      <c r="G14" s="994"/>
      <c r="H14" s="994"/>
      <c r="I14" s="994"/>
      <c r="J14" s="994"/>
      <c r="K14" s="1073"/>
      <c r="L14" s="1264" t="str">
        <f>IF(入力シート!F12="","(例)　賃貸",IF(入力シート!F12=2,"賃貸","分譲"))</f>
        <v>(例)　賃貸</v>
      </c>
      <c r="M14" s="1265"/>
      <c r="N14" s="1266"/>
      <c r="O14" s="1062" t="s">
        <v>59</v>
      </c>
      <c r="P14" s="994"/>
      <c r="Q14" s="1073"/>
      <c r="R14" s="1035"/>
      <c r="S14" s="1036"/>
      <c r="T14" s="1036"/>
      <c r="U14" s="1036"/>
      <c r="V14" s="1036"/>
      <c r="W14" s="1036"/>
      <c r="X14" s="1036"/>
      <c r="Y14" s="1037"/>
      <c r="Z14" s="214"/>
      <c r="AA14" s="1117"/>
      <c r="AB14" s="1118"/>
      <c r="AC14" s="1118"/>
      <c r="AD14" s="1118"/>
      <c r="AE14" s="1118"/>
      <c r="AF14" s="1118"/>
      <c r="AG14" s="1118"/>
      <c r="AH14" s="1118"/>
      <c r="AI14" s="1118"/>
      <c r="AJ14" s="1119"/>
      <c r="AK14" s="33"/>
    </row>
    <row r="15" spans="1:38">
      <c r="A15" s="348"/>
      <c r="B15" s="354" t="s">
        <v>60</v>
      </c>
      <c r="C15" s="1065"/>
      <c r="D15" s="1066"/>
      <c r="E15" s="1062" t="s">
        <v>61</v>
      </c>
      <c r="F15" s="994"/>
      <c r="G15" s="994"/>
      <c r="H15" s="1073"/>
      <c r="I15" s="1290">
        <f>COUNT('6.住戸情報入力'!$C:$C)</f>
        <v>0</v>
      </c>
      <c r="J15" s="1290"/>
      <c r="K15" s="359" t="s">
        <v>62</v>
      </c>
      <c r="L15" s="1214" t="s">
        <v>63</v>
      </c>
      <c r="M15" s="1295"/>
      <c r="N15" s="1296"/>
      <c r="O15" s="1297"/>
      <c r="P15" s="1253" t="s">
        <v>445</v>
      </c>
      <c r="Q15" s="1254"/>
      <c r="R15" s="1255"/>
      <c r="S15" s="1047">
        <f>SUM('6.住戸情報入力'!F:F)</f>
        <v>0</v>
      </c>
      <c r="T15" s="1048"/>
      <c r="U15" s="360" t="s">
        <v>64</v>
      </c>
      <c r="V15" s="1056" t="s">
        <v>65</v>
      </c>
      <c r="W15" s="1057"/>
      <c r="X15" s="1301">
        <f>IFERROR((IF(OR(S15="",I15=""),0,S15/I15)),0)</f>
        <v>0</v>
      </c>
      <c r="Y15" s="1302"/>
      <c r="Z15" s="214"/>
      <c r="AA15" s="1117"/>
      <c r="AB15" s="1118"/>
      <c r="AC15" s="1118"/>
      <c r="AD15" s="1118"/>
      <c r="AE15" s="1118"/>
      <c r="AF15" s="1118"/>
      <c r="AG15" s="1118"/>
      <c r="AH15" s="1118"/>
      <c r="AI15" s="1118"/>
      <c r="AJ15" s="1119"/>
      <c r="AK15" s="33"/>
    </row>
    <row r="16" spans="1:38">
      <c r="A16" s="348"/>
      <c r="B16" s="1033" t="s">
        <v>66</v>
      </c>
      <c r="C16" s="1062" t="s">
        <v>67</v>
      </c>
      <c r="D16" s="1073"/>
      <c r="E16" s="1062" t="s">
        <v>68</v>
      </c>
      <c r="F16" s="994"/>
      <c r="G16" s="96"/>
      <c r="H16" s="360" t="s">
        <v>69</v>
      </c>
      <c r="I16" s="213" t="s">
        <v>70</v>
      </c>
      <c r="J16" s="96"/>
      <c r="K16" s="360" t="s">
        <v>69</v>
      </c>
      <c r="L16" s="1215"/>
      <c r="M16" s="1298"/>
      <c r="N16" s="1299"/>
      <c r="O16" s="1300"/>
      <c r="P16" s="1284" t="s">
        <v>507</v>
      </c>
      <c r="Q16" s="1285"/>
      <c r="R16" s="1286"/>
      <c r="S16" s="1047">
        <f>M15-S15-S17</f>
        <v>0</v>
      </c>
      <c r="T16" s="1048"/>
      <c r="U16" s="360" t="s">
        <v>64</v>
      </c>
      <c r="V16" s="1058"/>
      <c r="W16" s="1059"/>
      <c r="X16" s="1303"/>
      <c r="Y16" s="1304"/>
      <c r="Z16" s="214"/>
      <c r="AA16" s="1117"/>
      <c r="AB16" s="1118"/>
      <c r="AC16" s="1118"/>
      <c r="AD16" s="1118"/>
      <c r="AE16" s="1118"/>
      <c r="AF16" s="1118"/>
      <c r="AG16" s="1118"/>
      <c r="AH16" s="1118"/>
      <c r="AI16" s="1118"/>
      <c r="AJ16" s="1119"/>
      <c r="AK16" s="33"/>
    </row>
    <row r="17" spans="1:37" ht="21.75" thickBot="1">
      <c r="A17" s="348"/>
      <c r="B17" s="1034"/>
      <c r="C17" s="1063" t="s">
        <v>71</v>
      </c>
      <c r="D17" s="1276"/>
      <c r="E17" s="1063" t="s">
        <v>68</v>
      </c>
      <c r="F17" s="1064"/>
      <c r="G17" s="97"/>
      <c r="H17" s="362" t="s">
        <v>72</v>
      </c>
      <c r="I17" s="363" t="s">
        <v>70</v>
      </c>
      <c r="J17" s="97"/>
      <c r="K17" s="362" t="s">
        <v>72</v>
      </c>
      <c r="L17" s="1307"/>
      <c r="M17" s="1291" t="s">
        <v>64</v>
      </c>
      <c r="N17" s="1293"/>
      <c r="O17" s="1294"/>
      <c r="P17" s="1287" t="s">
        <v>73</v>
      </c>
      <c r="Q17" s="1288"/>
      <c r="R17" s="1289"/>
      <c r="S17" s="1305"/>
      <c r="T17" s="1306"/>
      <c r="U17" s="362" t="s">
        <v>64</v>
      </c>
      <c r="V17" s="1060"/>
      <c r="W17" s="1061"/>
      <c r="X17" s="1291" t="s">
        <v>64</v>
      </c>
      <c r="Y17" s="1292"/>
      <c r="Z17" s="214"/>
      <c r="AA17" s="1120"/>
      <c r="AB17" s="1121"/>
      <c r="AC17" s="1121"/>
      <c r="AD17" s="1121"/>
      <c r="AE17" s="1121"/>
      <c r="AF17" s="1121"/>
      <c r="AG17" s="1121"/>
      <c r="AH17" s="1121"/>
      <c r="AI17" s="1121"/>
      <c r="AJ17" s="1122"/>
      <c r="AK17" s="33"/>
    </row>
    <row r="18" spans="1:37" ht="21.75" thickBot="1">
      <c r="A18" s="348"/>
      <c r="B18" s="214" t="s">
        <v>430</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1111" t="s">
        <v>755</v>
      </c>
      <c r="AB18" s="1111"/>
      <c r="AC18" s="1111"/>
      <c r="AD18" s="1111"/>
      <c r="AE18" s="1111"/>
      <c r="AF18" s="1111"/>
      <c r="AG18" s="1111"/>
      <c r="AH18" s="1111"/>
      <c r="AI18" s="1111"/>
      <c r="AJ18" s="33"/>
      <c r="AK18" s="33"/>
    </row>
    <row r="19" spans="1:37" ht="21" customHeight="1">
      <c r="A19" s="348"/>
      <c r="B19" s="1273" t="s">
        <v>504</v>
      </c>
      <c r="C19" s="1274"/>
      <c r="D19" s="1275"/>
      <c r="E19" s="1044" t="s">
        <v>74</v>
      </c>
      <c r="F19" s="1045"/>
      <c r="G19" s="1045"/>
      <c r="H19" s="1046"/>
      <c r="I19" s="1280">
        <f>IFERROR(ROUNDUP(SUM('6.住戸情報入力'!G12:G511)/COUNT('6.住戸情報入力'!G12:G511),2),0)</f>
        <v>0</v>
      </c>
      <c r="J19" s="1281"/>
      <c r="K19" s="1282"/>
      <c r="L19" s="364" t="s">
        <v>75</v>
      </c>
      <c r="M19" s="1052">
        <f>MAX('6.住戸情報入力'!G:G)</f>
        <v>0</v>
      </c>
      <c r="N19" s="1053"/>
      <c r="O19" s="1053"/>
      <c r="P19" s="1053"/>
      <c r="Q19" s="1053"/>
      <c r="R19" s="1054"/>
      <c r="S19" s="1044" t="s">
        <v>76</v>
      </c>
      <c r="T19" s="1045"/>
      <c r="U19" s="1046"/>
      <c r="V19" s="1052">
        <f>MIN('6.住戸情報入力'!G:G)</f>
        <v>0</v>
      </c>
      <c r="W19" s="1053"/>
      <c r="X19" s="1053"/>
      <c r="Y19" s="1055"/>
      <c r="Z19" s="214"/>
      <c r="AA19" s="1123" t="s">
        <v>516</v>
      </c>
      <c r="AB19" s="1124"/>
      <c r="AC19" s="1124"/>
      <c r="AD19" s="1125"/>
      <c r="AE19" s="1106" t="s">
        <v>517</v>
      </c>
      <c r="AF19" s="1106" t="s">
        <v>535</v>
      </c>
      <c r="AG19" s="1109" t="s">
        <v>518</v>
      </c>
      <c r="AH19" s="1106" t="s">
        <v>519</v>
      </c>
      <c r="AI19" s="1109" t="s">
        <v>520</v>
      </c>
      <c r="AJ19" s="1112"/>
      <c r="AK19" s="33"/>
    </row>
    <row r="20" spans="1:37" ht="28.5">
      <c r="A20" s="365"/>
      <c r="B20" s="1270" t="s">
        <v>250</v>
      </c>
      <c r="C20" s="1271"/>
      <c r="D20" s="1272"/>
      <c r="E20" s="1279">
        <f>IF(T49="",0,T49)</f>
        <v>0</v>
      </c>
      <c r="F20" s="1279"/>
      <c r="G20" s="1279"/>
      <c r="H20" s="214" t="s">
        <v>77</v>
      </c>
      <c r="I20" s="1076"/>
      <c r="J20" s="1076"/>
      <c r="K20" s="1283"/>
      <c r="L20" s="1049" t="s">
        <v>78</v>
      </c>
      <c r="M20" s="1050"/>
      <c r="N20" s="1050"/>
      <c r="O20" s="1050"/>
      <c r="P20" s="1050"/>
      <c r="Q20" s="1050"/>
      <c r="R20" s="1051"/>
      <c r="S20" s="1277"/>
      <c r="T20" s="1278"/>
      <c r="U20" s="1278"/>
      <c r="V20" s="361" t="s">
        <v>77</v>
      </c>
      <c r="W20" s="1076"/>
      <c r="X20" s="1076"/>
      <c r="Y20" s="1077"/>
      <c r="Z20" s="214"/>
      <c r="AA20" s="1126"/>
      <c r="AB20" s="1127"/>
      <c r="AC20" s="1127"/>
      <c r="AD20" s="1128"/>
      <c r="AE20" s="1107"/>
      <c r="AF20" s="1107"/>
      <c r="AG20" s="1110"/>
      <c r="AH20" s="1107"/>
      <c r="AI20" s="1110"/>
      <c r="AJ20" s="1113"/>
      <c r="AK20" s="33"/>
    </row>
    <row r="21" spans="1:37">
      <c r="A21" s="348"/>
      <c r="B21" s="1208" t="s">
        <v>79</v>
      </c>
      <c r="C21" s="1205"/>
      <c r="D21" s="1206"/>
      <c r="E21" s="93" t="s">
        <v>258</v>
      </c>
      <c r="F21" s="1252" t="s">
        <v>80</v>
      </c>
      <c r="G21" s="1252"/>
      <c r="H21" s="1252"/>
      <c r="I21" s="1252"/>
      <c r="J21" s="1252"/>
      <c r="K21" s="94" t="s">
        <v>258</v>
      </c>
      <c r="L21" s="1252" t="s">
        <v>81</v>
      </c>
      <c r="M21" s="1252"/>
      <c r="N21" s="1252"/>
      <c r="O21" s="94" t="s">
        <v>258</v>
      </c>
      <c r="P21" s="1252" t="s">
        <v>82</v>
      </c>
      <c r="Q21" s="1252"/>
      <c r="R21" s="1252"/>
      <c r="S21" s="1252"/>
      <c r="T21" s="1252"/>
      <c r="U21" s="94" t="s">
        <v>258</v>
      </c>
      <c r="V21" s="1259" t="s">
        <v>83</v>
      </c>
      <c r="W21" s="1259"/>
      <c r="X21" s="1259"/>
      <c r="Y21" s="1260"/>
      <c r="Z21" s="214"/>
      <c r="AA21" s="1129"/>
      <c r="AB21" s="1130"/>
      <c r="AC21" s="1130"/>
      <c r="AD21" s="1131"/>
      <c r="AE21" s="1108"/>
      <c r="AF21" s="1108"/>
      <c r="AG21" s="1110"/>
      <c r="AH21" s="1108"/>
      <c r="AI21" s="1110"/>
      <c r="AJ21" s="1113"/>
      <c r="AK21" s="33"/>
    </row>
    <row r="22" spans="1:37">
      <c r="A22" s="348"/>
      <c r="B22" s="1166"/>
      <c r="C22" s="1167"/>
      <c r="D22" s="1269"/>
      <c r="E22" s="95" t="s">
        <v>258</v>
      </c>
      <c r="F22" s="1261" t="s">
        <v>84</v>
      </c>
      <c r="G22" s="1261"/>
      <c r="H22" s="1261"/>
      <c r="I22" s="1262"/>
      <c r="J22" s="1262"/>
      <c r="K22" s="1262"/>
      <c r="L22" s="1262"/>
      <c r="M22" s="1262"/>
      <c r="N22" s="1262"/>
      <c r="O22" s="1262"/>
      <c r="P22" s="1262"/>
      <c r="Q22" s="1262"/>
      <c r="R22" s="1262"/>
      <c r="S22" s="1262"/>
      <c r="T22" s="1262"/>
      <c r="U22" s="1262"/>
      <c r="V22" s="1262"/>
      <c r="W22" s="1262"/>
      <c r="X22" s="1262"/>
      <c r="Y22" s="1263"/>
      <c r="Z22" s="366"/>
      <c r="AA22" s="1315"/>
      <c r="AB22" s="1316"/>
      <c r="AC22" s="1316"/>
      <c r="AD22" s="1317"/>
      <c r="AE22" s="98"/>
      <c r="AF22" s="102"/>
      <c r="AG22" s="98"/>
      <c r="AH22" s="99"/>
      <c r="AI22" s="1313"/>
      <c r="AJ22" s="1314"/>
      <c r="AK22" s="33"/>
    </row>
    <row r="23" spans="1:37">
      <c r="A23" s="348"/>
      <c r="B23" s="1209" t="s">
        <v>85</v>
      </c>
      <c r="C23" s="1234"/>
      <c r="D23" s="1235"/>
      <c r="E23" s="1056" t="s">
        <v>86</v>
      </c>
      <c r="F23" s="1229"/>
      <c r="G23" s="1229"/>
      <c r="H23" s="1057"/>
      <c r="I23" s="1220">
        <f>SUM(V23:X25)</f>
        <v>0</v>
      </c>
      <c r="J23" s="1221"/>
      <c r="K23" s="1222"/>
      <c r="L23" s="1214" t="s">
        <v>88</v>
      </c>
      <c r="M23" s="1253" t="s">
        <v>89</v>
      </c>
      <c r="N23" s="1254"/>
      <c r="O23" s="1254"/>
      <c r="P23" s="1255"/>
      <c r="Q23" s="100"/>
      <c r="R23" s="367" t="s">
        <v>62</v>
      </c>
      <c r="S23" s="1246" t="s">
        <v>90</v>
      </c>
      <c r="T23" s="1247"/>
      <c r="U23" s="1248"/>
      <c r="V23" s="1242"/>
      <c r="W23" s="1243"/>
      <c r="X23" s="1243"/>
      <c r="Y23" s="1212" t="s">
        <v>508</v>
      </c>
      <c r="Z23" s="368"/>
      <c r="AA23" s="1315"/>
      <c r="AB23" s="1316"/>
      <c r="AC23" s="1316"/>
      <c r="AD23" s="1317"/>
      <c r="AE23" s="98"/>
      <c r="AF23" s="102"/>
      <c r="AG23" s="98"/>
      <c r="AH23" s="99"/>
      <c r="AI23" s="1313"/>
      <c r="AJ23" s="1314"/>
      <c r="AK23" s="33"/>
    </row>
    <row r="24" spans="1:37">
      <c r="A24" s="348"/>
      <c r="B24" s="1210"/>
      <c r="C24" s="1236"/>
      <c r="D24" s="1237"/>
      <c r="E24" s="1058"/>
      <c r="F24" s="1230"/>
      <c r="G24" s="1230"/>
      <c r="H24" s="1059"/>
      <c r="I24" s="1223"/>
      <c r="J24" s="1224"/>
      <c r="K24" s="1225"/>
      <c r="L24" s="1215"/>
      <c r="M24" s="1256" t="s">
        <v>91</v>
      </c>
      <c r="N24" s="1257"/>
      <c r="O24" s="1257"/>
      <c r="P24" s="1258"/>
      <c r="Q24" s="369">
        <f>IFERROR(IF(OR(Q23="",I15=""),0,Q23/I15*100),0)</f>
        <v>0</v>
      </c>
      <c r="R24" s="367" t="s">
        <v>77</v>
      </c>
      <c r="S24" s="1249"/>
      <c r="T24" s="1250"/>
      <c r="U24" s="1251"/>
      <c r="V24" s="1244"/>
      <c r="W24" s="1245"/>
      <c r="X24" s="1245"/>
      <c r="Y24" s="1213"/>
      <c r="Z24" s="368"/>
      <c r="AA24" s="1315"/>
      <c r="AB24" s="1316"/>
      <c r="AC24" s="1316"/>
      <c r="AD24" s="1317"/>
      <c r="AE24" s="98"/>
      <c r="AF24" s="102"/>
      <c r="AG24" s="98"/>
      <c r="AH24" s="99"/>
      <c r="AI24" s="1313"/>
      <c r="AJ24" s="1314"/>
      <c r="AK24" s="33"/>
    </row>
    <row r="25" spans="1:37" ht="21.75" thickBot="1">
      <c r="A25" s="348"/>
      <c r="B25" s="1211"/>
      <c r="C25" s="1238"/>
      <c r="D25" s="1239"/>
      <c r="E25" s="1231"/>
      <c r="F25" s="1232"/>
      <c r="G25" s="1232"/>
      <c r="H25" s="1233"/>
      <c r="I25" s="1226" t="s">
        <v>87</v>
      </c>
      <c r="J25" s="1227"/>
      <c r="K25" s="1228"/>
      <c r="L25" s="1216"/>
      <c r="M25" s="1217" t="s">
        <v>92</v>
      </c>
      <c r="N25" s="1218"/>
      <c r="O25" s="1218"/>
      <c r="P25" s="1218"/>
      <c r="Q25" s="1218"/>
      <c r="R25" s="1219"/>
      <c r="S25" s="1217" t="s">
        <v>90</v>
      </c>
      <c r="T25" s="1218"/>
      <c r="U25" s="1219"/>
      <c r="V25" s="1240"/>
      <c r="W25" s="1241"/>
      <c r="X25" s="1241"/>
      <c r="Y25" s="370" t="s">
        <v>87</v>
      </c>
      <c r="Z25" s="368"/>
      <c r="AA25" s="1315"/>
      <c r="AB25" s="1316"/>
      <c r="AC25" s="1316"/>
      <c r="AD25" s="1317"/>
      <c r="AE25" s="98"/>
      <c r="AF25" s="102"/>
      <c r="AG25" s="98"/>
      <c r="AH25" s="99"/>
      <c r="AI25" s="1313"/>
      <c r="AJ25" s="1314"/>
      <c r="AK25" s="33"/>
    </row>
    <row r="26" spans="1:37" ht="21.75" thickBot="1">
      <c r="A26" s="348"/>
      <c r="B26" s="1197" t="s">
        <v>505</v>
      </c>
      <c r="C26" s="1005"/>
      <c r="D26" s="1005"/>
      <c r="E26" s="1191"/>
      <c r="F26" s="1192"/>
      <c r="G26" s="1192"/>
      <c r="H26" s="1193"/>
      <c r="I26" s="1194" t="s">
        <v>506</v>
      </c>
      <c r="J26" s="1195"/>
      <c r="K26" s="1196"/>
      <c r="L26" s="457"/>
      <c r="M26" s="371"/>
      <c r="N26" s="372"/>
      <c r="O26" s="372"/>
      <c r="P26" s="372"/>
      <c r="Q26" s="372"/>
      <c r="R26" s="372"/>
      <c r="S26" s="372"/>
      <c r="T26" s="372"/>
      <c r="U26" s="372"/>
      <c r="V26" s="373"/>
      <c r="W26" s="373"/>
      <c r="X26" s="373"/>
      <c r="Y26" s="33"/>
      <c r="Z26" s="368"/>
      <c r="AA26" s="1315"/>
      <c r="AB26" s="1316"/>
      <c r="AC26" s="1316"/>
      <c r="AD26" s="1317"/>
      <c r="AE26" s="98"/>
      <c r="AF26" s="102"/>
      <c r="AG26" s="98"/>
      <c r="AH26" s="99"/>
      <c r="AI26" s="1313"/>
      <c r="AJ26" s="1314"/>
      <c r="AK26" s="33"/>
    </row>
    <row r="27" spans="1:37" ht="21.75" thickBot="1">
      <c r="A27" s="348"/>
      <c r="B27" s="350" t="s">
        <v>431</v>
      </c>
      <c r="C27" s="350"/>
      <c r="D27" s="350"/>
      <c r="E27" s="214"/>
      <c r="F27" s="214"/>
      <c r="G27" s="214"/>
      <c r="H27" s="214"/>
      <c r="I27" s="214"/>
      <c r="J27" s="214"/>
      <c r="K27" s="214"/>
      <c r="L27" s="214"/>
      <c r="M27" s="214"/>
      <c r="N27" s="214"/>
      <c r="O27" s="214"/>
      <c r="P27" s="214"/>
      <c r="Q27" s="214"/>
      <c r="R27" s="214"/>
      <c r="S27" s="214"/>
      <c r="T27" s="214"/>
      <c r="U27" s="214"/>
      <c r="V27" s="214"/>
      <c r="W27" s="214"/>
      <c r="X27" s="214"/>
      <c r="Y27" s="214"/>
      <c r="Z27" s="368"/>
      <c r="AA27" s="1315"/>
      <c r="AB27" s="1316"/>
      <c r="AC27" s="1316"/>
      <c r="AD27" s="1317"/>
      <c r="AE27" s="98"/>
      <c r="AF27" s="102"/>
      <c r="AG27" s="98"/>
      <c r="AH27" s="99"/>
      <c r="AI27" s="1313"/>
      <c r="AJ27" s="1314"/>
      <c r="AK27" s="33"/>
    </row>
    <row r="28" spans="1:37">
      <c r="A28" s="348"/>
      <c r="B28" s="1207" t="s">
        <v>93</v>
      </c>
      <c r="C28" s="1045"/>
      <c r="D28" s="1045"/>
      <c r="E28" s="1045"/>
      <c r="F28" s="1045"/>
      <c r="G28" s="1045"/>
      <c r="H28" s="1045"/>
      <c r="I28" s="1045"/>
      <c r="J28" s="1045" t="s">
        <v>94</v>
      </c>
      <c r="K28" s="1045"/>
      <c r="L28" s="1045"/>
      <c r="M28" s="1045"/>
      <c r="N28" s="1045"/>
      <c r="O28" s="1045"/>
      <c r="P28" s="1045"/>
      <c r="Q28" s="1045"/>
      <c r="R28" s="1045"/>
      <c r="S28" s="1045"/>
      <c r="T28" s="1045"/>
      <c r="U28" s="1045"/>
      <c r="V28" s="1045"/>
      <c r="W28" s="1045"/>
      <c r="X28" s="1045"/>
      <c r="Y28" s="1199"/>
      <c r="Z28" s="368"/>
      <c r="AA28" s="1315"/>
      <c r="AB28" s="1316"/>
      <c r="AC28" s="1316"/>
      <c r="AD28" s="1317"/>
      <c r="AE28" s="98"/>
      <c r="AF28" s="102"/>
      <c r="AG28" s="98"/>
      <c r="AH28" s="99"/>
      <c r="AI28" s="1313"/>
      <c r="AJ28" s="1314"/>
      <c r="AK28" s="33"/>
    </row>
    <row r="29" spans="1:37" ht="21.75" thickBot="1">
      <c r="A29" s="348"/>
      <c r="B29" s="1208"/>
      <c r="C29" s="1205"/>
      <c r="D29" s="1205"/>
      <c r="E29" s="1205"/>
      <c r="F29" s="1205"/>
      <c r="G29" s="1205"/>
      <c r="H29" s="1205"/>
      <c r="I29" s="1205"/>
      <c r="J29" s="1204" t="s">
        <v>432</v>
      </c>
      <c r="K29" s="1205"/>
      <c r="L29" s="1205"/>
      <c r="M29" s="1205"/>
      <c r="N29" s="1206"/>
      <c r="O29" s="1204" t="s">
        <v>599</v>
      </c>
      <c r="P29" s="1205"/>
      <c r="Q29" s="1205"/>
      <c r="R29" s="1205"/>
      <c r="S29" s="1206"/>
      <c r="T29" s="1063" t="s">
        <v>433</v>
      </c>
      <c r="U29" s="1064"/>
      <c r="V29" s="1064"/>
      <c r="W29" s="1064"/>
      <c r="X29" s="1064"/>
      <c r="Y29" s="1198"/>
      <c r="Z29" s="214"/>
      <c r="AA29" s="1326"/>
      <c r="AB29" s="1327"/>
      <c r="AC29" s="1327"/>
      <c r="AD29" s="1327"/>
      <c r="AE29" s="1327"/>
      <c r="AF29" s="1327"/>
      <c r="AG29" s="1327"/>
      <c r="AH29" s="1327"/>
      <c r="AI29" s="1327"/>
      <c r="AJ29" s="1328"/>
      <c r="AK29" s="33"/>
    </row>
    <row r="30" spans="1:37">
      <c r="A30" s="348"/>
      <c r="B30" s="1134" t="s">
        <v>95</v>
      </c>
      <c r="C30" s="1200" t="s">
        <v>251</v>
      </c>
      <c r="D30" s="1182"/>
      <c r="E30" s="1201"/>
      <c r="F30" s="1182" t="s">
        <v>96</v>
      </c>
      <c r="G30" s="1182"/>
      <c r="H30" s="1182"/>
      <c r="I30" s="1182"/>
      <c r="J30" s="1141"/>
      <c r="K30" s="1141"/>
      <c r="L30" s="1141"/>
      <c r="M30" s="1141"/>
      <c r="N30" s="1141"/>
      <c r="O30" s="1142"/>
      <c r="P30" s="1143"/>
      <c r="Q30" s="1143"/>
      <c r="R30" s="1143"/>
      <c r="S30" s="1144"/>
      <c r="T30" s="1154">
        <f>-J30+O30</f>
        <v>0</v>
      </c>
      <c r="U30" s="1154"/>
      <c r="V30" s="1154"/>
      <c r="W30" s="1154"/>
      <c r="X30" s="1154"/>
      <c r="Y30" s="1155"/>
      <c r="Z30" s="214"/>
      <c r="AA30" s="1329"/>
      <c r="AB30" s="1330"/>
      <c r="AC30" s="1330"/>
      <c r="AD30" s="1330"/>
      <c r="AE30" s="1330"/>
      <c r="AF30" s="1330"/>
      <c r="AG30" s="1330"/>
      <c r="AH30" s="1330"/>
      <c r="AI30" s="1330"/>
      <c r="AJ30" s="1331"/>
      <c r="AK30" s="33"/>
    </row>
    <row r="31" spans="1:37">
      <c r="A31" s="348"/>
      <c r="B31" s="1135"/>
      <c r="C31" s="1202"/>
      <c r="D31" s="1183"/>
      <c r="E31" s="1203"/>
      <c r="F31" s="1183" t="s">
        <v>97</v>
      </c>
      <c r="G31" s="1183"/>
      <c r="H31" s="1183"/>
      <c r="I31" s="1183"/>
      <c r="J31" s="1019"/>
      <c r="K31" s="1019"/>
      <c r="L31" s="1019"/>
      <c r="M31" s="1019"/>
      <c r="N31" s="1019"/>
      <c r="O31" s="1021"/>
      <c r="P31" s="1022"/>
      <c r="Q31" s="1022"/>
      <c r="R31" s="1022"/>
      <c r="S31" s="1023"/>
      <c r="T31" s="1000">
        <f t="shared" ref="T31:T46" si="0">-J31+O31</f>
        <v>0</v>
      </c>
      <c r="U31" s="1000"/>
      <c r="V31" s="1000"/>
      <c r="W31" s="1000"/>
      <c r="X31" s="1000"/>
      <c r="Y31" s="1001"/>
      <c r="Z31" s="214"/>
      <c r="AA31" s="1329"/>
      <c r="AB31" s="1330"/>
      <c r="AC31" s="1330"/>
      <c r="AD31" s="1330"/>
      <c r="AE31" s="1330"/>
      <c r="AF31" s="1330"/>
      <c r="AG31" s="1330"/>
      <c r="AH31" s="1330"/>
      <c r="AI31" s="1330"/>
      <c r="AJ31" s="1331"/>
      <c r="AK31" s="33"/>
    </row>
    <row r="32" spans="1:37">
      <c r="A32" s="348"/>
      <c r="B32" s="1135"/>
      <c r="C32" s="1190" t="s">
        <v>252</v>
      </c>
      <c r="D32" s="1190"/>
      <c r="E32" s="1190"/>
      <c r="F32" s="1190"/>
      <c r="G32" s="1190"/>
      <c r="H32" s="1190"/>
      <c r="I32" s="1190"/>
      <c r="J32" s="1019"/>
      <c r="K32" s="1019"/>
      <c r="L32" s="1019"/>
      <c r="M32" s="1019"/>
      <c r="N32" s="1019"/>
      <c r="O32" s="1021"/>
      <c r="P32" s="1022"/>
      <c r="Q32" s="1022"/>
      <c r="R32" s="1022"/>
      <c r="S32" s="1023"/>
      <c r="T32" s="1000">
        <f t="shared" si="0"/>
        <v>0</v>
      </c>
      <c r="U32" s="1000"/>
      <c r="V32" s="1000"/>
      <c r="W32" s="1000"/>
      <c r="X32" s="1000"/>
      <c r="Y32" s="1001"/>
      <c r="Z32" s="214"/>
      <c r="AA32" s="1329"/>
      <c r="AB32" s="1330"/>
      <c r="AC32" s="1330"/>
      <c r="AD32" s="1330"/>
      <c r="AE32" s="1330"/>
      <c r="AF32" s="1330"/>
      <c r="AG32" s="1330"/>
      <c r="AH32" s="1330"/>
      <c r="AI32" s="1330"/>
      <c r="AJ32" s="1331"/>
      <c r="AK32" s="33"/>
    </row>
    <row r="33" spans="1:38">
      <c r="A33" s="348"/>
      <c r="B33" s="1135"/>
      <c r="C33" s="1190" t="s">
        <v>253</v>
      </c>
      <c r="D33" s="1190"/>
      <c r="E33" s="1190"/>
      <c r="F33" s="1190"/>
      <c r="G33" s="1190"/>
      <c r="H33" s="1190"/>
      <c r="I33" s="1190"/>
      <c r="J33" s="1019"/>
      <c r="K33" s="1019"/>
      <c r="L33" s="1019"/>
      <c r="M33" s="1019"/>
      <c r="N33" s="1019"/>
      <c r="O33" s="1021"/>
      <c r="P33" s="1022"/>
      <c r="Q33" s="1022"/>
      <c r="R33" s="1022"/>
      <c r="S33" s="1023"/>
      <c r="T33" s="1000">
        <f t="shared" si="0"/>
        <v>0</v>
      </c>
      <c r="U33" s="1000"/>
      <c r="V33" s="1000"/>
      <c r="W33" s="1000"/>
      <c r="X33" s="1000"/>
      <c r="Y33" s="1001"/>
      <c r="Z33" s="214"/>
      <c r="AA33" s="1329"/>
      <c r="AB33" s="1330"/>
      <c r="AC33" s="1330"/>
      <c r="AD33" s="1330"/>
      <c r="AE33" s="1330"/>
      <c r="AF33" s="1330"/>
      <c r="AG33" s="1330"/>
      <c r="AH33" s="1330"/>
      <c r="AI33" s="1330"/>
      <c r="AJ33" s="1331"/>
      <c r="AK33" s="33"/>
    </row>
    <row r="34" spans="1:38" ht="21.75" thickBot="1">
      <c r="A34" s="348"/>
      <c r="B34" s="1136"/>
      <c r="C34" s="1188" t="s">
        <v>254</v>
      </c>
      <c r="D34" s="1188"/>
      <c r="E34" s="1188"/>
      <c r="F34" s="1188"/>
      <c r="G34" s="1188"/>
      <c r="H34" s="1188"/>
      <c r="I34" s="1188"/>
      <c r="J34" s="1020"/>
      <c r="K34" s="1020"/>
      <c r="L34" s="1020"/>
      <c r="M34" s="1020"/>
      <c r="N34" s="1020"/>
      <c r="O34" s="1185"/>
      <c r="P34" s="1186"/>
      <c r="Q34" s="1186"/>
      <c r="R34" s="1186"/>
      <c r="S34" s="1187"/>
      <c r="T34" s="1002">
        <f t="shared" si="0"/>
        <v>0</v>
      </c>
      <c r="U34" s="1002"/>
      <c r="V34" s="1002"/>
      <c r="W34" s="1002"/>
      <c r="X34" s="1002"/>
      <c r="Y34" s="1003"/>
      <c r="Z34" s="214"/>
      <c r="AA34" s="1332"/>
      <c r="AB34" s="1333"/>
      <c r="AC34" s="1333"/>
      <c r="AD34" s="1333"/>
      <c r="AE34" s="1333"/>
      <c r="AF34" s="1333"/>
      <c r="AG34" s="1333"/>
      <c r="AH34" s="1333"/>
      <c r="AI34" s="1333"/>
      <c r="AJ34" s="1334"/>
      <c r="AK34" s="33"/>
    </row>
    <row r="35" spans="1:38" ht="21.75" thickBot="1">
      <c r="A35" s="348"/>
      <c r="B35" s="1137" t="s">
        <v>98</v>
      </c>
      <c r="C35" s="1189" t="s">
        <v>251</v>
      </c>
      <c r="D35" s="1189"/>
      <c r="E35" s="1189"/>
      <c r="F35" s="1189"/>
      <c r="G35" s="1189"/>
      <c r="H35" s="1189"/>
      <c r="I35" s="1189"/>
      <c r="J35" s="1141"/>
      <c r="K35" s="1141"/>
      <c r="L35" s="1141"/>
      <c r="M35" s="1141"/>
      <c r="N35" s="1141"/>
      <c r="O35" s="1142"/>
      <c r="P35" s="1143"/>
      <c r="Q35" s="1143"/>
      <c r="R35" s="1143"/>
      <c r="S35" s="1144"/>
      <c r="T35" s="1154">
        <f t="shared" si="0"/>
        <v>0</v>
      </c>
      <c r="U35" s="1154"/>
      <c r="V35" s="1154"/>
      <c r="W35" s="1154"/>
      <c r="X35" s="1154"/>
      <c r="Y35" s="1155"/>
      <c r="Z35" s="214"/>
      <c r="AA35" s="1290" t="s">
        <v>756</v>
      </c>
      <c r="AB35" s="1290"/>
      <c r="AC35" s="1290"/>
      <c r="AD35" s="1290"/>
      <c r="AE35" s="1290"/>
      <c r="AF35" s="1290"/>
      <c r="AG35" s="1290"/>
      <c r="AH35" s="1290"/>
      <c r="AI35" s="1290"/>
      <c r="AJ35" s="1290"/>
      <c r="AK35" s="33"/>
    </row>
    <row r="36" spans="1:38" ht="21" customHeight="1">
      <c r="A36" s="348"/>
      <c r="B36" s="1138"/>
      <c r="C36" s="1190" t="s">
        <v>252</v>
      </c>
      <c r="D36" s="1190"/>
      <c r="E36" s="1190"/>
      <c r="F36" s="1190"/>
      <c r="G36" s="1190"/>
      <c r="H36" s="1190"/>
      <c r="I36" s="1190"/>
      <c r="J36" s="1019"/>
      <c r="K36" s="1019"/>
      <c r="L36" s="1019"/>
      <c r="M36" s="1019"/>
      <c r="N36" s="1019"/>
      <c r="O36" s="1021"/>
      <c r="P36" s="1022"/>
      <c r="Q36" s="1022"/>
      <c r="R36" s="1022"/>
      <c r="S36" s="1023"/>
      <c r="T36" s="1000">
        <f t="shared" si="0"/>
        <v>0</v>
      </c>
      <c r="U36" s="1000"/>
      <c r="V36" s="1000"/>
      <c r="W36" s="1000"/>
      <c r="X36" s="1000"/>
      <c r="Y36" s="1001"/>
      <c r="Z36" s="214"/>
      <c r="AA36" s="1123" t="s">
        <v>99</v>
      </c>
      <c r="AB36" s="1125"/>
      <c r="AC36" s="1318" t="s">
        <v>100</v>
      </c>
      <c r="AD36" s="1125"/>
      <c r="AE36" s="1320" t="s">
        <v>101</v>
      </c>
      <c r="AF36" s="1320"/>
      <c r="AG36" s="1320"/>
      <c r="AH36" s="1320"/>
      <c r="AI36" s="1322" t="s">
        <v>401</v>
      </c>
      <c r="AJ36" s="1324" t="s">
        <v>102</v>
      </c>
      <c r="AK36" s="33"/>
      <c r="AL36" s="174"/>
    </row>
    <row r="37" spans="1:38">
      <c r="A37" s="348"/>
      <c r="B37" s="1138"/>
      <c r="C37" s="1190" t="s">
        <v>253</v>
      </c>
      <c r="D37" s="1190"/>
      <c r="E37" s="1190"/>
      <c r="F37" s="1190"/>
      <c r="G37" s="1190"/>
      <c r="H37" s="1190"/>
      <c r="I37" s="1190"/>
      <c r="J37" s="1019"/>
      <c r="K37" s="1019"/>
      <c r="L37" s="1019"/>
      <c r="M37" s="1019"/>
      <c r="N37" s="1019"/>
      <c r="O37" s="1021"/>
      <c r="P37" s="1022"/>
      <c r="Q37" s="1022"/>
      <c r="R37" s="1022"/>
      <c r="S37" s="1023"/>
      <c r="T37" s="1000">
        <f t="shared" si="0"/>
        <v>0</v>
      </c>
      <c r="U37" s="1000"/>
      <c r="V37" s="1000"/>
      <c r="W37" s="1000"/>
      <c r="X37" s="1000"/>
      <c r="Y37" s="1001"/>
      <c r="Z37" s="214"/>
      <c r="AA37" s="1129"/>
      <c r="AB37" s="1131"/>
      <c r="AC37" s="1319"/>
      <c r="AD37" s="1131"/>
      <c r="AE37" s="1321"/>
      <c r="AF37" s="1321"/>
      <c r="AG37" s="1321"/>
      <c r="AH37" s="1321"/>
      <c r="AI37" s="1323"/>
      <c r="AJ37" s="1325"/>
      <c r="AK37" s="33"/>
      <c r="AL37" s="174"/>
    </row>
    <row r="38" spans="1:38">
      <c r="A38" s="348"/>
      <c r="B38" s="1138"/>
      <c r="C38" s="1190" t="s">
        <v>254</v>
      </c>
      <c r="D38" s="1190"/>
      <c r="E38" s="1190"/>
      <c r="F38" s="1190"/>
      <c r="G38" s="1190"/>
      <c r="H38" s="1190"/>
      <c r="I38" s="1190"/>
      <c r="J38" s="1019"/>
      <c r="K38" s="1019"/>
      <c r="L38" s="1019"/>
      <c r="M38" s="1019"/>
      <c r="N38" s="1019"/>
      <c r="O38" s="1021"/>
      <c r="P38" s="1022"/>
      <c r="Q38" s="1022"/>
      <c r="R38" s="1022"/>
      <c r="S38" s="1023"/>
      <c r="T38" s="1000">
        <f t="shared" si="0"/>
        <v>0</v>
      </c>
      <c r="U38" s="1000"/>
      <c r="V38" s="1000"/>
      <c r="W38" s="1000"/>
      <c r="X38" s="1000"/>
      <c r="Y38" s="1001"/>
      <c r="Z38" s="214"/>
      <c r="AA38" s="1101" t="s">
        <v>103</v>
      </c>
      <c r="AB38" s="1102"/>
      <c r="AC38" s="999"/>
      <c r="AD38" s="999"/>
      <c r="AE38" s="992"/>
      <c r="AF38" s="992"/>
      <c r="AG38" s="992"/>
      <c r="AH38" s="992"/>
      <c r="AI38" s="1103"/>
      <c r="AJ38" s="215"/>
      <c r="AK38" s="33"/>
      <c r="AL38" s="174"/>
    </row>
    <row r="39" spans="1:38" ht="21.75" thickBot="1">
      <c r="A39" s="348"/>
      <c r="B39" s="1139"/>
      <c r="C39" s="1188" t="s">
        <v>255</v>
      </c>
      <c r="D39" s="1188"/>
      <c r="E39" s="1188"/>
      <c r="F39" s="1188"/>
      <c r="G39" s="1188"/>
      <c r="H39" s="1188"/>
      <c r="I39" s="1188"/>
      <c r="J39" s="1020"/>
      <c r="K39" s="1020"/>
      <c r="L39" s="1020"/>
      <c r="M39" s="1020"/>
      <c r="N39" s="1020"/>
      <c r="O39" s="1185"/>
      <c r="P39" s="1186"/>
      <c r="Q39" s="1186"/>
      <c r="R39" s="1186"/>
      <c r="S39" s="1187"/>
      <c r="T39" s="1002">
        <f t="shared" si="0"/>
        <v>0</v>
      </c>
      <c r="U39" s="1002"/>
      <c r="V39" s="1002"/>
      <c r="W39" s="1002"/>
      <c r="X39" s="1002"/>
      <c r="Y39" s="1003"/>
      <c r="Z39" s="214"/>
      <c r="AA39" s="1101"/>
      <c r="AB39" s="1102"/>
      <c r="AC39" s="999"/>
      <c r="AD39" s="999"/>
      <c r="AE39" s="992"/>
      <c r="AF39" s="992"/>
      <c r="AG39" s="992"/>
      <c r="AH39" s="992"/>
      <c r="AI39" s="1104"/>
      <c r="AJ39" s="215"/>
      <c r="AK39" s="33"/>
      <c r="AL39" s="174"/>
    </row>
    <row r="40" spans="1:38" ht="21" customHeight="1">
      <c r="A40" s="348"/>
      <c r="B40" s="1007" t="s">
        <v>580</v>
      </c>
      <c r="C40" s="1171" t="s">
        <v>579</v>
      </c>
      <c r="D40" s="1172"/>
      <c r="E40" s="1173"/>
      <c r="F40" s="1153" t="s">
        <v>885</v>
      </c>
      <c r="G40" s="1153"/>
      <c r="H40" s="1153"/>
      <c r="I40" s="1153"/>
      <c r="J40" s="1184"/>
      <c r="K40" s="1184"/>
      <c r="L40" s="1184"/>
      <c r="M40" s="1184"/>
      <c r="N40" s="1184"/>
      <c r="O40" s="1142">
        <v>0</v>
      </c>
      <c r="P40" s="1143"/>
      <c r="Q40" s="1143"/>
      <c r="R40" s="1143"/>
      <c r="S40" s="1144"/>
      <c r="T40" s="1154">
        <f>-J40+O40</f>
        <v>0</v>
      </c>
      <c r="U40" s="1154"/>
      <c r="V40" s="1154"/>
      <c r="W40" s="1154"/>
      <c r="X40" s="1154"/>
      <c r="Y40" s="1155"/>
      <c r="Z40" s="214"/>
      <c r="AA40" s="1101"/>
      <c r="AB40" s="1102"/>
      <c r="AC40" s="999"/>
      <c r="AD40" s="999"/>
      <c r="AE40" s="992"/>
      <c r="AF40" s="992"/>
      <c r="AG40" s="992"/>
      <c r="AH40" s="992"/>
      <c r="AI40" s="1104"/>
      <c r="AJ40" s="215"/>
      <c r="AK40" s="33"/>
      <c r="AL40" s="174"/>
    </row>
    <row r="41" spans="1:38" ht="21" customHeight="1">
      <c r="A41" s="348"/>
      <c r="B41" s="1008"/>
      <c r="C41" s="1174"/>
      <c r="D41" s="1175"/>
      <c r="E41" s="1176"/>
      <c r="F41" s="1177" t="s">
        <v>886</v>
      </c>
      <c r="G41" s="1178"/>
      <c r="H41" s="1178"/>
      <c r="I41" s="1179"/>
      <c r="J41" s="1019"/>
      <c r="K41" s="1019"/>
      <c r="L41" s="1019"/>
      <c r="M41" s="1019"/>
      <c r="N41" s="1019"/>
      <c r="O41" s="1021">
        <v>0</v>
      </c>
      <c r="P41" s="1022"/>
      <c r="Q41" s="1022"/>
      <c r="R41" s="1022"/>
      <c r="S41" s="1023"/>
      <c r="T41" s="1000">
        <f t="shared" si="0"/>
        <v>0</v>
      </c>
      <c r="U41" s="1000"/>
      <c r="V41" s="1000"/>
      <c r="W41" s="1000"/>
      <c r="X41" s="1000"/>
      <c r="Y41" s="1001"/>
      <c r="Z41" s="392"/>
      <c r="AA41" s="1101"/>
      <c r="AB41" s="1102"/>
      <c r="AC41" s="999"/>
      <c r="AD41" s="999"/>
      <c r="AE41" s="992"/>
      <c r="AF41" s="992"/>
      <c r="AG41" s="992"/>
      <c r="AH41" s="992"/>
      <c r="AI41" s="1104"/>
      <c r="AJ41" s="393"/>
      <c r="AK41" s="391"/>
      <c r="AL41" s="174"/>
    </row>
    <row r="42" spans="1:38" ht="21" customHeight="1">
      <c r="A42" s="348"/>
      <c r="B42" s="1008"/>
      <c r="C42" s="1174"/>
      <c r="D42" s="1175"/>
      <c r="E42" s="1176"/>
      <c r="F42" s="1180" t="s">
        <v>887</v>
      </c>
      <c r="G42" s="1180"/>
      <c r="H42" s="1180"/>
      <c r="I42" s="1180"/>
      <c r="J42" s="1019"/>
      <c r="K42" s="1019"/>
      <c r="L42" s="1019"/>
      <c r="M42" s="1019"/>
      <c r="N42" s="1019"/>
      <c r="O42" s="1024">
        <v>0</v>
      </c>
      <c r="P42" s="1025"/>
      <c r="Q42" s="1025"/>
      <c r="R42" s="1025"/>
      <c r="S42" s="1026"/>
      <c r="T42" s="1000">
        <f t="shared" si="0"/>
        <v>0</v>
      </c>
      <c r="U42" s="1000"/>
      <c r="V42" s="1000"/>
      <c r="W42" s="1000"/>
      <c r="X42" s="1000"/>
      <c r="Y42" s="1001"/>
      <c r="Z42" s="392"/>
      <c r="AA42" s="1101"/>
      <c r="AB42" s="1102"/>
      <c r="AC42" s="999"/>
      <c r="AD42" s="999"/>
      <c r="AE42" s="992"/>
      <c r="AF42" s="992"/>
      <c r="AG42" s="992"/>
      <c r="AH42" s="992"/>
      <c r="AI42" s="1104"/>
      <c r="AJ42" s="393"/>
      <c r="AK42" s="391"/>
      <c r="AL42" s="174"/>
    </row>
    <row r="43" spans="1:38" ht="21" customHeight="1">
      <c r="A43" s="348"/>
      <c r="B43" s="1008"/>
      <c r="C43" s="1174"/>
      <c r="D43" s="1175"/>
      <c r="E43" s="1176"/>
      <c r="F43" s="1180" t="s">
        <v>888</v>
      </c>
      <c r="G43" s="1180"/>
      <c r="H43" s="1180"/>
      <c r="I43" s="1180"/>
      <c r="J43" s="1019"/>
      <c r="K43" s="1019"/>
      <c r="L43" s="1019"/>
      <c r="M43" s="1019"/>
      <c r="N43" s="1019"/>
      <c r="O43" s="1027">
        <v>0</v>
      </c>
      <c r="P43" s="1028"/>
      <c r="Q43" s="1028"/>
      <c r="R43" s="1028"/>
      <c r="S43" s="1029"/>
      <c r="T43" s="1000">
        <f t="shared" si="0"/>
        <v>0</v>
      </c>
      <c r="U43" s="1000"/>
      <c r="V43" s="1000"/>
      <c r="W43" s="1000"/>
      <c r="X43" s="1000"/>
      <c r="Y43" s="1001"/>
      <c r="Z43" s="392"/>
      <c r="AA43" s="1101"/>
      <c r="AB43" s="1102"/>
      <c r="AC43" s="999"/>
      <c r="AD43" s="999"/>
      <c r="AE43" s="992"/>
      <c r="AF43" s="992"/>
      <c r="AG43" s="992"/>
      <c r="AH43" s="992"/>
      <c r="AI43" s="1104"/>
      <c r="AJ43" s="393"/>
      <c r="AK43" s="391"/>
      <c r="AL43" s="174"/>
    </row>
    <row r="44" spans="1:38" ht="21.6" customHeight="1" thickBot="1">
      <c r="A44" s="348"/>
      <c r="B44" s="1008"/>
      <c r="C44" s="1004"/>
      <c r="D44" s="1005"/>
      <c r="E44" s="1006"/>
      <c r="F44" s="1181" t="s">
        <v>889</v>
      </c>
      <c r="G44" s="1181"/>
      <c r="H44" s="1181"/>
      <c r="I44" s="1181"/>
      <c r="J44" s="1020">
        <f>J40-J41-J42</f>
        <v>0</v>
      </c>
      <c r="K44" s="1020"/>
      <c r="L44" s="1020"/>
      <c r="M44" s="1020"/>
      <c r="N44" s="1020"/>
      <c r="O44" s="1027">
        <v>0</v>
      </c>
      <c r="P44" s="1028"/>
      <c r="Q44" s="1028"/>
      <c r="R44" s="1028"/>
      <c r="S44" s="1029"/>
      <c r="T44" s="1002">
        <f t="shared" si="0"/>
        <v>0</v>
      </c>
      <c r="U44" s="1002"/>
      <c r="V44" s="1002"/>
      <c r="W44" s="1002"/>
      <c r="X44" s="1002"/>
      <c r="Y44" s="1003"/>
      <c r="Z44" s="392"/>
      <c r="AA44" s="1101"/>
      <c r="AB44" s="1102"/>
      <c r="AC44" s="999"/>
      <c r="AD44" s="999"/>
      <c r="AE44" s="992"/>
      <c r="AF44" s="992"/>
      <c r="AG44" s="992"/>
      <c r="AH44" s="992"/>
      <c r="AI44" s="1104"/>
      <c r="AJ44" s="393"/>
      <c r="AK44" s="391"/>
      <c r="AL44" s="174"/>
    </row>
    <row r="45" spans="1:38" ht="21.6" customHeight="1" thickBot="1">
      <c r="A45" s="348"/>
      <c r="B45" s="1009"/>
      <c r="C45" s="1004" t="s">
        <v>581</v>
      </c>
      <c r="D45" s="1005"/>
      <c r="E45" s="1006"/>
      <c r="F45" s="1152" t="s">
        <v>885</v>
      </c>
      <c r="G45" s="1152"/>
      <c r="H45" s="1152"/>
      <c r="I45" s="1152"/>
      <c r="J45" s="1020"/>
      <c r="K45" s="1020"/>
      <c r="L45" s="1020"/>
      <c r="M45" s="1020"/>
      <c r="N45" s="1020"/>
      <c r="O45" s="1016">
        <v>0</v>
      </c>
      <c r="P45" s="1017"/>
      <c r="Q45" s="1017"/>
      <c r="R45" s="1017"/>
      <c r="S45" s="1018"/>
      <c r="T45" s="1002">
        <f t="shared" si="0"/>
        <v>0</v>
      </c>
      <c r="U45" s="1002"/>
      <c r="V45" s="1002"/>
      <c r="W45" s="1002"/>
      <c r="X45" s="1002"/>
      <c r="Y45" s="1003"/>
      <c r="Z45" s="214"/>
      <c r="AA45" s="1101"/>
      <c r="AB45" s="1102"/>
      <c r="AC45" s="999"/>
      <c r="AD45" s="999"/>
      <c r="AE45" s="992"/>
      <c r="AF45" s="992"/>
      <c r="AG45" s="992"/>
      <c r="AH45" s="992"/>
      <c r="AI45" s="1104"/>
      <c r="AJ45" s="215"/>
      <c r="AK45" s="33"/>
      <c r="AL45" s="174"/>
    </row>
    <row r="46" spans="1:38" ht="21.75" thickBot="1">
      <c r="A46" s="348"/>
      <c r="B46" s="1010" t="s">
        <v>582</v>
      </c>
      <c r="C46" s="1011"/>
      <c r="D46" s="1011"/>
      <c r="E46" s="1011"/>
      <c r="F46" s="1011"/>
      <c r="G46" s="1011"/>
      <c r="H46" s="1011"/>
      <c r="I46" s="1012"/>
      <c r="J46" s="1013"/>
      <c r="K46" s="1014"/>
      <c r="L46" s="1014"/>
      <c r="M46" s="1014"/>
      <c r="N46" s="1015"/>
      <c r="O46" s="1016">
        <v>0</v>
      </c>
      <c r="P46" s="1017"/>
      <c r="Q46" s="1017"/>
      <c r="R46" s="1017"/>
      <c r="S46" s="1018"/>
      <c r="T46" s="1002">
        <f t="shared" si="0"/>
        <v>0</v>
      </c>
      <c r="U46" s="1002"/>
      <c r="V46" s="1002"/>
      <c r="W46" s="1002"/>
      <c r="X46" s="1002"/>
      <c r="Y46" s="1003"/>
      <c r="Z46" s="392"/>
      <c r="AA46" s="1101"/>
      <c r="AB46" s="1102"/>
      <c r="AC46" s="999"/>
      <c r="AD46" s="999"/>
      <c r="AE46" s="992"/>
      <c r="AF46" s="992"/>
      <c r="AG46" s="992"/>
      <c r="AH46" s="992"/>
      <c r="AI46" s="1104"/>
      <c r="AJ46" s="393"/>
      <c r="AK46" s="391"/>
      <c r="AL46" s="174"/>
    </row>
    <row r="47" spans="1:38" ht="21.75" thickBot="1">
      <c r="A47" s="348"/>
      <c r="B47" s="1150" t="s">
        <v>104</v>
      </c>
      <c r="C47" s="1151"/>
      <c r="D47" s="1151"/>
      <c r="E47" s="1151"/>
      <c r="F47" s="1151"/>
      <c r="G47" s="1151"/>
      <c r="H47" s="1151"/>
      <c r="I47" s="1151"/>
      <c r="J47" s="1145">
        <f>SUM(J30:N40,J45)</f>
        <v>0</v>
      </c>
      <c r="K47" s="1145"/>
      <c r="L47" s="1145"/>
      <c r="M47" s="1145"/>
      <c r="N47" s="1145"/>
      <c r="O47" s="1147">
        <f>SUM(O30:S45)</f>
        <v>0</v>
      </c>
      <c r="P47" s="1148"/>
      <c r="Q47" s="1148"/>
      <c r="R47" s="1148"/>
      <c r="S47" s="1149"/>
      <c r="T47" s="1156">
        <f>-J47+O47</f>
        <v>0</v>
      </c>
      <c r="U47" s="1157"/>
      <c r="V47" s="1157"/>
      <c r="W47" s="1157"/>
      <c r="X47" s="1157"/>
      <c r="Y47" s="1158"/>
      <c r="Z47" s="214"/>
      <c r="AA47" s="1101"/>
      <c r="AB47" s="1102"/>
      <c r="AC47" s="999"/>
      <c r="AD47" s="999"/>
      <c r="AE47" s="992"/>
      <c r="AF47" s="992"/>
      <c r="AG47" s="992"/>
      <c r="AH47" s="992"/>
      <c r="AI47" s="1104"/>
      <c r="AJ47" s="215"/>
      <c r="AK47" s="33"/>
      <c r="AL47" s="174"/>
    </row>
    <row r="48" spans="1:38" ht="21.75" thickTop="1">
      <c r="A48" s="348"/>
      <c r="B48" s="1166" t="s">
        <v>583</v>
      </c>
      <c r="C48" s="1167"/>
      <c r="D48" s="1167"/>
      <c r="E48" s="1167"/>
      <c r="F48" s="1167"/>
      <c r="G48" s="1167"/>
      <c r="H48" s="1167"/>
      <c r="I48" s="1167"/>
      <c r="J48" s="1167"/>
      <c r="K48" s="1167"/>
      <c r="L48" s="1167"/>
      <c r="M48" s="1167"/>
      <c r="N48" s="1167"/>
      <c r="O48" s="1167"/>
      <c r="P48" s="1167"/>
      <c r="Q48" s="1167"/>
      <c r="R48" s="1167"/>
      <c r="S48" s="1167"/>
      <c r="T48" s="1164">
        <f>IF(SUM(O30:S39,J30:N39)=0,0,ROUNDDOWN(1-SUM(J30:N39,J44)/SUM(O30:S39),2)*100)</f>
        <v>0</v>
      </c>
      <c r="U48" s="1165"/>
      <c r="V48" s="1165"/>
      <c r="W48" s="1165"/>
      <c r="X48" s="1169" t="s">
        <v>256</v>
      </c>
      <c r="Y48" s="1170"/>
      <c r="Z48" s="214"/>
      <c r="AA48" s="1101"/>
      <c r="AB48" s="1102"/>
      <c r="AC48" s="999"/>
      <c r="AD48" s="999"/>
      <c r="AE48" s="992"/>
      <c r="AF48" s="992"/>
      <c r="AG48" s="992"/>
      <c r="AH48" s="992"/>
      <c r="AI48" s="1104"/>
      <c r="AJ48" s="215"/>
      <c r="AK48" s="33"/>
      <c r="AL48" s="174"/>
    </row>
    <row r="49" spans="1:38">
      <c r="A49" s="348"/>
      <c r="B49" s="993" t="s">
        <v>584</v>
      </c>
      <c r="C49" s="994"/>
      <c r="D49" s="994"/>
      <c r="E49" s="994"/>
      <c r="F49" s="994"/>
      <c r="G49" s="994"/>
      <c r="H49" s="994"/>
      <c r="I49" s="994"/>
      <c r="J49" s="994"/>
      <c r="K49" s="994"/>
      <c r="L49" s="994"/>
      <c r="M49" s="994"/>
      <c r="N49" s="994"/>
      <c r="O49" s="994"/>
      <c r="P49" s="994"/>
      <c r="Q49" s="994"/>
      <c r="R49" s="994"/>
      <c r="S49" s="994"/>
      <c r="T49" s="1162">
        <f>IF(O47=0,0,ROUNDDOWN(1-SUM(J30:N40,J45)/SUM(O30:S39),2)*100)</f>
        <v>0</v>
      </c>
      <c r="U49" s="1163"/>
      <c r="V49" s="1163"/>
      <c r="W49" s="1163"/>
      <c r="X49" s="995" t="s">
        <v>256</v>
      </c>
      <c r="Y49" s="996"/>
      <c r="Z49" s="214"/>
      <c r="AA49" s="1101"/>
      <c r="AB49" s="1102"/>
      <c r="AC49" s="999"/>
      <c r="AD49" s="999"/>
      <c r="AE49" s="992"/>
      <c r="AF49" s="992"/>
      <c r="AG49" s="992"/>
      <c r="AH49" s="992"/>
      <c r="AI49" s="1104"/>
      <c r="AJ49" s="215"/>
      <c r="AK49" s="33"/>
      <c r="AL49" s="174"/>
    </row>
    <row r="50" spans="1:38">
      <c r="A50" s="348"/>
      <c r="B50" s="993" t="s">
        <v>585</v>
      </c>
      <c r="C50" s="994"/>
      <c r="D50" s="994"/>
      <c r="E50" s="994"/>
      <c r="F50" s="994"/>
      <c r="G50" s="994"/>
      <c r="H50" s="994"/>
      <c r="I50" s="994"/>
      <c r="J50" s="994"/>
      <c r="K50" s="994"/>
      <c r="L50" s="994"/>
      <c r="M50" s="994"/>
      <c r="N50" s="994"/>
      <c r="O50" s="994"/>
      <c r="P50" s="994"/>
      <c r="Q50" s="994"/>
      <c r="R50" s="994"/>
      <c r="S50" s="994"/>
      <c r="T50" s="1162">
        <f>IFERROR(ROUNDDOWN((J44+J45)/O47*100,0),0)*-1</f>
        <v>0</v>
      </c>
      <c r="U50" s="1163"/>
      <c r="V50" s="1163"/>
      <c r="W50" s="1163"/>
      <c r="X50" s="995" t="s">
        <v>256</v>
      </c>
      <c r="Y50" s="996"/>
      <c r="Z50" s="214"/>
      <c r="AA50" s="1101"/>
      <c r="AB50" s="1102"/>
      <c r="AC50" s="999"/>
      <c r="AD50" s="999"/>
      <c r="AE50" s="992"/>
      <c r="AF50" s="992"/>
      <c r="AG50" s="992"/>
      <c r="AH50" s="992"/>
      <c r="AI50" s="1104"/>
      <c r="AJ50" s="215"/>
      <c r="AK50" s="33"/>
      <c r="AL50" s="174"/>
    </row>
    <row r="51" spans="1:38">
      <c r="A51" s="348"/>
      <c r="B51" s="993" t="s">
        <v>586</v>
      </c>
      <c r="C51" s="994"/>
      <c r="D51" s="994"/>
      <c r="E51" s="994"/>
      <c r="F51" s="994"/>
      <c r="G51" s="994"/>
      <c r="H51" s="994"/>
      <c r="I51" s="994"/>
      <c r="J51" s="994"/>
      <c r="K51" s="994"/>
      <c r="L51" s="994"/>
      <c r="M51" s="994"/>
      <c r="N51" s="994"/>
      <c r="O51" s="994"/>
      <c r="P51" s="994"/>
      <c r="Q51" s="994"/>
      <c r="R51" s="994"/>
      <c r="S51" s="994"/>
      <c r="T51" s="997">
        <f>IFERROR(ROUNDDOWN(J45/O47*100,1),0)*-1</f>
        <v>0</v>
      </c>
      <c r="U51" s="998"/>
      <c r="V51" s="998"/>
      <c r="W51" s="998"/>
      <c r="X51" s="995" t="s">
        <v>256</v>
      </c>
      <c r="Y51" s="996"/>
      <c r="Z51" s="392"/>
      <c r="AA51" s="1101"/>
      <c r="AB51" s="1102"/>
      <c r="AC51" s="999"/>
      <c r="AD51" s="999"/>
      <c r="AE51" s="992"/>
      <c r="AF51" s="992"/>
      <c r="AG51" s="992"/>
      <c r="AH51" s="992"/>
      <c r="AI51" s="1104"/>
      <c r="AJ51" s="393"/>
      <c r="AK51" s="391"/>
      <c r="AL51" s="174"/>
    </row>
    <row r="52" spans="1:38" ht="21.75" thickBot="1">
      <c r="A52" s="348"/>
      <c r="B52" s="1168" t="s">
        <v>105</v>
      </c>
      <c r="C52" s="1064"/>
      <c r="D52" s="1064"/>
      <c r="E52" s="1064"/>
      <c r="F52" s="1064"/>
      <c r="G52" s="1064"/>
      <c r="H52" s="1064"/>
      <c r="I52" s="1064"/>
      <c r="J52" s="1064"/>
      <c r="K52" s="1064"/>
      <c r="L52" s="1064"/>
      <c r="M52" s="1064"/>
      <c r="N52" s="1064"/>
      <c r="O52" s="1064"/>
      <c r="P52" s="1064"/>
      <c r="Q52" s="1064"/>
      <c r="R52" s="1064"/>
      <c r="S52" s="1064"/>
      <c r="T52" s="1159"/>
      <c r="U52" s="1160"/>
      <c r="V52" s="1160"/>
      <c r="W52" s="1160"/>
      <c r="X52" s="1160"/>
      <c r="Y52" s="1161"/>
      <c r="Z52" s="214"/>
      <c r="AA52" s="1101"/>
      <c r="AB52" s="1102"/>
      <c r="AC52" s="999"/>
      <c r="AD52" s="999"/>
      <c r="AE52" s="992"/>
      <c r="AF52" s="992"/>
      <c r="AG52" s="992"/>
      <c r="AH52" s="992"/>
      <c r="AI52" s="1104"/>
      <c r="AJ52" s="215"/>
      <c r="AK52" s="33"/>
      <c r="AL52" s="174"/>
    </row>
    <row r="53" spans="1:38" ht="21.75" thickBot="1">
      <c r="A53" s="348"/>
      <c r="B53" s="33" t="s">
        <v>509</v>
      </c>
      <c r="C53" s="33"/>
      <c r="D53" s="33"/>
      <c r="E53" s="33"/>
      <c r="F53" s="33"/>
      <c r="G53" s="33"/>
      <c r="H53" s="33"/>
      <c r="I53" s="33"/>
      <c r="J53" s="33"/>
      <c r="K53" s="33"/>
      <c r="L53" s="33"/>
      <c r="M53" s="33"/>
      <c r="N53" s="33"/>
      <c r="O53" s="33"/>
      <c r="P53" s="33"/>
      <c r="Q53" s="33"/>
      <c r="R53" s="33"/>
      <c r="S53" s="33"/>
      <c r="T53" s="33"/>
      <c r="U53" s="33"/>
      <c r="V53" s="33"/>
      <c r="W53" s="33"/>
      <c r="X53" s="33"/>
      <c r="Y53" s="33"/>
      <c r="Z53" s="214"/>
      <c r="AA53" s="1101"/>
      <c r="AB53" s="1102"/>
      <c r="AC53" s="999"/>
      <c r="AD53" s="999"/>
      <c r="AE53" s="992"/>
      <c r="AF53" s="992"/>
      <c r="AG53" s="992"/>
      <c r="AH53" s="992"/>
      <c r="AI53" s="1104"/>
      <c r="AJ53" s="215"/>
      <c r="AK53" s="33"/>
      <c r="AL53" s="174"/>
    </row>
    <row r="54" spans="1:38">
      <c r="A54" s="348"/>
      <c r="B54" s="1083" t="s">
        <v>510</v>
      </c>
      <c r="C54" s="1084"/>
      <c r="D54" s="1084"/>
      <c r="E54" s="1084"/>
      <c r="F54" s="1084"/>
      <c r="G54" s="1084"/>
      <c r="H54" s="1084"/>
      <c r="I54" s="1084"/>
      <c r="J54" s="1084"/>
      <c r="K54" s="1084"/>
      <c r="L54" s="1084"/>
      <c r="M54" s="1084"/>
      <c r="N54" s="1084"/>
      <c r="O54" s="1084"/>
      <c r="P54" s="1084"/>
      <c r="Q54" s="1084"/>
      <c r="R54" s="1084"/>
      <c r="S54" s="1084"/>
      <c r="T54" s="1084"/>
      <c r="U54" s="1084"/>
      <c r="V54" s="1084"/>
      <c r="W54" s="1084"/>
      <c r="X54" s="1084"/>
      <c r="Y54" s="1085"/>
      <c r="Z54" s="214"/>
      <c r="AA54" s="1101"/>
      <c r="AB54" s="1102"/>
      <c r="AC54" s="999"/>
      <c r="AD54" s="999"/>
      <c r="AE54" s="992"/>
      <c r="AF54" s="992"/>
      <c r="AG54" s="992"/>
      <c r="AH54" s="992"/>
      <c r="AI54" s="1104"/>
      <c r="AJ54" s="215"/>
      <c r="AK54" s="33"/>
      <c r="AL54" s="174"/>
    </row>
    <row r="55" spans="1:38">
      <c r="A55" s="348"/>
      <c r="B55" s="1086" t="s">
        <v>660</v>
      </c>
      <c r="C55" s="1087"/>
      <c r="D55" s="1087"/>
      <c r="E55" s="1087"/>
      <c r="F55" s="1087"/>
      <c r="G55" s="1087"/>
      <c r="H55" s="1087"/>
      <c r="I55" s="1087"/>
      <c r="J55" s="1087"/>
      <c r="K55" s="1087"/>
      <c r="L55" s="1087"/>
      <c r="M55" s="1087"/>
      <c r="N55" s="1087"/>
      <c r="O55" s="1087"/>
      <c r="P55" s="1087"/>
      <c r="Q55" s="1087"/>
      <c r="R55" s="1087"/>
      <c r="S55" s="1087"/>
      <c r="T55" s="1087"/>
      <c r="U55" s="1087"/>
      <c r="V55" s="1087"/>
      <c r="W55" s="1087"/>
      <c r="X55" s="1087"/>
      <c r="Y55" s="1088" t="s">
        <v>258</v>
      </c>
      <c r="Z55" s="374"/>
      <c r="AA55" s="1101"/>
      <c r="AB55" s="1102"/>
      <c r="AC55" s="999"/>
      <c r="AD55" s="999"/>
      <c r="AE55" s="992"/>
      <c r="AF55" s="992"/>
      <c r="AG55" s="992"/>
      <c r="AH55" s="992"/>
      <c r="AI55" s="1105"/>
      <c r="AJ55" s="215"/>
      <c r="AK55" s="33"/>
      <c r="AL55" s="174"/>
    </row>
    <row r="56" spans="1:38">
      <c r="A56" s="348"/>
      <c r="B56" s="1086"/>
      <c r="C56" s="1087"/>
      <c r="D56" s="1087"/>
      <c r="E56" s="1087"/>
      <c r="F56" s="1087"/>
      <c r="G56" s="1087"/>
      <c r="H56" s="1087"/>
      <c r="I56" s="1087"/>
      <c r="J56" s="1087"/>
      <c r="K56" s="1087"/>
      <c r="L56" s="1087"/>
      <c r="M56" s="1087"/>
      <c r="N56" s="1087"/>
      <c r="O56" s="1087"/>
      <c r="P56" s="1087"/>
      <c r="Q56" s="1087"/>
      <c r="R56" s="1087"/>
      <c r="S56" s="1087"/>
      <c r="T56" s="1087"/>
      <c r="U56" s="1087"/>
      <c r="V56" s="1087"/>
      <c r="W56" s="1087"/>
      <c r="X56" s="1087"/>
      <c r="Y56" s="1088"/>
      <c r="Z56" s="374"/>
      <c r="AA56" s="127" t="s">
        <v>257</v>
      </c>
      <c r="AB56" s="98"/>
      <c r="AC56" s="999"/>
      <c r="AD56" s="999"/>
      <c r="AE56" s="992"/>
      <c r="AF56" s="992"/>
      <c r="AG56" s="992"/>
      <c r="AH56" s="992"/>
      <c r="AI56" s="103"/>
      <c r="AJ56" s="215"/>
      <c r="AK56" s="33"/>
      <c r="AL56" s="174"/>
    </row>
    <row r="57" spans="1:38" ht="21.75" customHeight="1">
      <c r="A57" s="348"/>
      <c r="B57" s="1095" t="s">
        <v>661</v>
      </c>
      <c r="C57" s="1096"/>
      <c r="D57" s="1096"/>
      <c r="E57" s="1096"/>
      <c r="F57" s="1096"/>
      <c r="G57" s="1096"/>
      <c r="H57" s="1096"/>
      <c r="I57" s="1096"/>
      <c r="J57" s="1096"/>
      <c r="K57" s="1096"/>
      <c r="L57" s="1096"/>
      <c r="M57" s="1096"/>
      <c r="N57" s="1096"/>
      <c r="O57" s="1096"/>
      <c r="P57" s="1096"/>
      <c r="Q57" s="1096"/>
      <c r="R57" s="1096"/>
      <c r="S57" s="1096"/>
      <c r="T57" s="1096"/>
      <c r="U57" s="1096"/>
      <c r="V57" s="1096"/>
      <c r="W57" s="1096"/>
      <c r="X57" s="1096"/>
      <c r="Y57" s="1099" t="s">
        <v>258</v>
      </c>
      <c r="Z57" s="374"/>
      <c r="AA57" s="127"/>
      <c r="AB57" s="98"/>
      <c r="AC57" s="999"/>
      <c r="AD57" s="999"/>
      <c r="AE57" s="992"/>
      <c r="AF57" s="992"/>
      <c r="AG57" s="992"/>
      <c r="AH57" s="992"/>
      <c r="AI57" s="103"/>
      <c r="AJ57" s="215"/>
      <c r="AK57" s="33"/>
      <c r="AL57" s="174"/>
    </row>
    <row r="58" spans="1:38" ht="21.75" thickBot="1">
      <c r="A58" s="348"/>
      <c r="B58" s="1097"/>
      <c r="C58" s="1098"/>
      <c r="D58" s="1098"/>
      <c r="E58" s="1098"/>
      <c r="F58" s="1098"/>
      <c r="G58" s="1098"/>
      <c r="H58" s="1098"/>
      <c r="I58" s="1098"/>
      <c r="J58" s="1098"/>
      <c r="K58" s="1098"/>
      <c r="L58" s="1098"/>
      <c r="M58" s="1098"/>
      <c r="N58" s="1098"/>
      <c r="O58" s="1098"/>
      <c r="P58" s="1098"/>
      <c r="Q58" s="1098"/>
      <c r="R58" s="1098"/>
      <c r="S58" s="1098"/>
      <c r="T58" s="1098"/>
      <c r="U58" s="1098"/>
      <c r="V58" s="1098"/>
      <c r="W58" s="1098"/>
      <c r="X58" s="1098"/>
      <c r="Y58" s="1100"/>
      <c r="Z58" s="426"/>
      <c r="AA58" s="127"/>
      <c r="AB58" s="98"/>
      <c r="AC58" s="999"/>
      <c r="AD58" s="999"/>
      <c r="AE58" s="992"/>
      <c r="AF58" s="992"/>
      <c r="AG58" s="992"/>
      <c r="AH58" s="992"/>
      <c r="AI58" s="103"/>
      <c r="AJ58" s="215"/>
      <c r="AK58" s="33"/>
      <c r="AL58" s="174"/>
    </row>
    <row r="59" spans="1:38">
      <c r="A59" s="348"/>
      <c r="B59" s="1089"/>
      <c r="C59" s="1090"/>
      <c r="D59" s="1090"/>
      <c r="E59" s="1090"/>
      <c r="F59" s="1090"/>
      <c r="G59" s="1090"/>
      <c r="H59" s="1090"/>
      <c r="I59" s="1090"/>
      <c r="J59" s="1090"/>
      <c r="K59" s="1090"/>
      <c r="L59" s="1090"/>
      <c r="M59" s="1090"/>
      <c r="N59" s="1090"/>
      <c r="O59" s="1090"/>
      <c r="P59" s="1090"/>
      <c r="Q59" s="1090"/>
      <c r="R59" s="1090"/>
      <c r="S59" s="1090"/>
      <c r="T59" s="1090"/>
      <c r="U59" s="1090"/>
      <c r="V59" s="1090"/>
      <c r="W59" s="1090"/>
      <c r="X59" s="1091"/>
      <c r="Y59" s="441"/>
      <c r="Z59" s="374"/>
      <c r="AA59" s="127"/>
      <c r="AB59" s="98"/>
      <c r="AC59" s="999"/>
      <c r="AD59" s="999"/>
      <c r="AE59" s="992"/>
      <c r="AF59" s="992"/>
      <c r="AG59" s="992"/>
      <c r="AH59" s="992"/>
      <c r="AI59" s="103"/>
      <c r="AJ59" s="215"/>
      <c r="AK59" s="33"/>
      <c r="AL59" s="174"/>
    </row>
    <row r="60" spans="1:38" ht="24.75" customHeight="1" thickBot="1">
      <c r="A60" s="348"/>
      <c r="B60" s="427" t="s">
        <v>857</v>
      </c>
      <c r="C60" s="427"/>
      <c r="D60" s="427"/>
      <c r="E60" s="427"/>
      <c r="F60" s="427"/>
      <c r="G60" s="427"/>
      <c r="H60" s="427"/>
      <c r="I60" s="427"/>
      <c r="J60" s="427"/>
      <c r="K60" s="427"/>
      <c r="L60" s="427"/>
      <c r="M60" s="427"/>
      <c r="N60" s="427"/>
      <c r="O60" s="427"/>
      <c r="P60" s="427"/>
      <c r="Q60" s="427"/>
      <c r="R60" s="427"/>
      <c r="S60" s="427"/>
      <c r="T60" s="427"/>
      <c r="U60" s="427"/>
      <c r="V60" s="427"/>
      <c r="W60" s="427"/>
      <c r="X60" s="427"/>
      <c r="Y60" s="427"/>
      <c r="Z60" s="374"/>
      <c r="AA60" s="127"/>
      <c r="AB60" s="98"/>
      <c r="AC60" s="999"/>
      <c r="AD60" s="999"/>
      <c r="AE60" s="992"/>
      <c r="AF60" s="992"/>
      <c r="AG60" s="992"/>
      <c r="AH60" s="992"/>
      <c r="AI60" s="103"/>
      <c r="AJ60" s="215"/>
      <c r="AK60" s="33"/>
      <c r="AL60" s="174"/>
    </row>
    <row r="61" spans="1:38" ht="21.75" thickBot="1">
      <c r="A61" s="348"/>
      <c r="B61" s="437" t="s">
        <v>726</v>
      </c>
      <c r="C61" s="438"/>
      <c r="D61" s="438"/>
      <c r="E61" s="438"/>
      <c r="F61" s="438"/>
      <c r="G61" s="438"/>
      <c r="H61" s="438"/>
      <c r="I61" s="438"/>
      <c r="J61" s="438"/>
      <c r="K61" s="438"/>
      <c r="L61" s="438"/>
      <c r="M61" s="440"/>
      <c r="N61" s="440"/>
      <c r="O61" s="440"/>
      <c r="P61" s="440"/>
      <c r="Q61" s="440"/>
      <c r="R61" s="440"/>
      <c r="S61" s="440"/>
      <c r="T61" s="440"/>
      <c r="U61" s="440"/>
      <c r="V61" s="440"/>
      <c r="W61" s="440"/>
      <c r="X61" s="440"/>
      <c r="Y61" s="439" t="s">
        <v>258</v>
      </c>
      <c r="Z61" s="374"/>
      <c r="AA61" s="127"/>
      <c r="AB61" s="98"/>
      <c r="AC61" s="999"/>
      <c r="AD61" s="999"/>
      <c r="AE61" s="992"/>
      <c r="AF61" s="992"/>
      <c r="AG61" s="992"/>
      <c r="AH61" s="992"/>
      <c r="AI61" s="103"/>
      <c r="AJ61" s="215"/>
      <c r="AK61" s="33"/>
      <c r="AL61" s="174"/>
    </row>
    <row r="62" spans="1:38">
      <c r="A62" s="348"/>
      <c r="B62" s="1092"/>
      <c r="C62" s="1092"/>
      <c r="D62" s="1092"/>
      <c r="E62" s="1092"/>
      <c r="F62" s="1092"/>
      <c r="G62" s="1093"/>
      <c r="H62" s="1093"/>
      <c r="I62" s="1093"/>
      <c r="J62" s="1093"/>
      <c r="K62" s="1093"/>
      <c r="L62" s="1093"/>
      <c r="M62" s="1094"/>
      <c r="N62" s="1094"/>
      <c r="O62" s="1094"/>
      <c r="P62" s="1094"/>
      <c r="Q62" s="1094"/>
      <c r="R62" s="1094"/>
      <c r="S62" s="1094"/>
      <c r="T62" s="1094"/>
      <c r="U62" s="1094"/>
      <c r="V62" s="1094"/>
      <c r="W62" s="1094"/>
      <c r="X62" s="1094"/>
      <c r="Y62" s="1094"/>
      <c r="Z62" s="374"/>
      <c r="AA62" s="127"/>
      <c r="AB62" s="98"/>
      <c r="AC62" s="999"/>
      <c r="AD62" s="999"/>
      <c r="AE62" s="992"/>
      <c r="AF62" s="992"/>
      <c r="AG62" s="992"/>
      <c r="AH62" s="992"/>
      <c r="AI62" s="103"/>
      <c r="AJ62" s="215"/>
      <c r="AK62" s="33"/>
      <c r="AL62" s="174"/>
    </row>
    <row r="63" spans="1:38">
      <c r="A63" s="348"/>
      <c r="B63" s="1092"/>
      <c r="C63" s="1092"/>
      <c r="D63" s="1092"/>
      <c r="E63" s="1092"/>
      <c r="F63" s="1092"/>
      <c r="G63" s="1093"/>
      <c r="H63" s="1093"/>
      <c r="I63" s="1093"/>
      <c r="J63" s="1093"/>
      <c r="K63" s="1093"/>
      <c r="L63" s="1093"/>
      <c r="M63" s="1094"/>
      <c r="N63" s="1094"/>
      <c r="O63" s="1094"/>
      <c r="P63" s="1094"/>
      <c r="Q63" s="1094"/>
      <c r="R63" s="1094"/>
      <c r="S63" s="1094"/>
      <c r="T63" s="1094"/>
      <c r="U63" s="1094"/>
      <c r="V63" s="1094"/>
      <c r="W63" s="1094"/>
      <c r="X63" s="1094"/>
      <c r="Y63" s="1094"/>
      <c r="Z63" s="374"/>
      <c r="AA63" s="127"/>
      <c r="AB63" s="98"/>
      <c r="AC63" s="999"/>
      <c r="AD63" s="999"/>
      <c r="AE63" s="992"/>
      <c r="AF63" s="992"/>
      <c r="AG63" s="992"/>
      <c r="AH63" s="992"/>
      <c r="AI63" s="103"/>
      <c r="AJ63" s="215"/>
      <c r="AK63" s="33"/>
      <c r="AL63" s="174"/>
    </row>
    <row r="64" spans="1:38">
      <c r="A64" s="348"/>
      <c r="B64" s="1146"/>
      <c r="C64" s="1146"/>
      <c r="D64" s="1146"/>
      <c r="E64" s="1146"/>
      <c r="F64" s="1146"/>
      <c r="G64" s="1146"/>
      <c r="H64" s="1146"/>
      <c r="I64" s="1146"/>
      <c r="J64" s="1081"/>
      <c r="K64" s="1081"/>
      <c r="L64" s="1081"/>
      <c r="M64" s="1081"/>
      <c r="N64" s="1081"/>
      <c r="O64" s="1081"/>
      <c r="P64" s="1081"/>
      <c r="Q64" s="1081"/>
      <c r="R64" s="1081"/>
      <c r="S64" s="1081"/>
      <c r="T64" s="375"/>
      <c r="U64" s="375"/>
      <c r="V64" s="375"/>
      <c r="W64" s="375"/>
      <c r="X64" s="375"/>
      <c r="Y64" s="375"/>
      <c r="Z64" s="374"/>
      <c r="AA64" s="127"/>
      <c r="AB64" s="98"/>
      <c r="AC64" s="999"/>
      <c r="AD64" s="999"/>
      <c r="AE64" s="992"/>
      <c r="AF64" s="992"/>
      <c r="AG64" s="992"/>
      <c r="AH64" s="992"/>
      <c r="AI64" s="103"/>
      <c r="AJ64" s="215"/>
      <c r="AK64" s="33"/>
      <c r="AL64" s="174"/>
    </row>
    <row r="65" spans="1:38">
      <c r="A65" s="348"/>
      <c r="B65" s="1146"/>
      <c r="C65" s="1146"/>
      <c r="D65" s="1146"/>
      <c r="E65" s="1146"/>
      <c r="F65" s="1146"/>
      <c r="G65" s="1146"/>
      <c r="H65" s="1146"/>
      <c r="I65" s="1146"/>
      <c r="J65" s="1081"/>
      <c r="K65" s="1081"/>
      <c r="L65" s="1081"/>
      <c r="M65" s="1081"/>
      <c r="N65" s="1081"/>
      <c r="O65" s="1081"/>
      <c r="P65" s="1081"/>
      <c r="Q65" s="1081"/>
      <c r="R65" s="1081"/>
      <c r="S65" s="1081"/>
      <c r="T65" s="375"/>
      <c r="U65" s="375"/>
      <c r="V65" s="375"/>
      <c r="W65" s="375"/>
      <c r="X65" s="375"/>
      <c r="Y65" s="375"/>
      <c r="Z65" s="214"/>
      <c r="AA65" s="127"/>
      <c r="AB65" s="98"/>
      <c r="AC65" s="999"/>
      <c r="AD65" s="999"/>
      <c r="AE65" s="992"/>
      <c r="AF65" s="992"/>
      <c r="AG65" s="992"/>
      <c r="AH65" s="992"/>
      <c r="AI65" s="103"/>
      <c r="AJ65" s="215"/>
      <c r="AK65" s="33"/>
      <c r="AL65" s="174"/>
    </row>
    <row r="66" spans="1:38">
      <c r="A66" s="348"/>
      <c r="B66" s="1082"/>
      <c r="C66" s="1082"/>
      <c r="D66" s="1082"/>
      <c r="E66" s="1082"/>
      <c r="F66" s="1082"/>
      <c r="G66" s="1082"/>
      <c r="H66" s="1082"/>
      <c r="I66" s="1082"/>
      <c r="J66" s="1081"/>
      <c r="K66" s="1081"/>
      <c r="L66" s="1081"/>
      <c r="M66" s="1081"/>
      <c r="N66" s="1081"/>
      <c r="O66" s="1081"/>
      <c r="P66" s="1081"/>
      <c r="Q66" s="1081"/>
      <c r="R66" s="1081"/>
      <c r="S66" s="1081"/>
      <c r="T66" s="375"/>
      <c r="U66" s="375"/>
      <c r="V66" s="375"/>
      <c r="W66" s="375"/>
      <c r="X66" s="375"/>
      <c r="Y66" s="375"/>
      <c r="Z66" s="214"/>
      <c r="AA66" s="127"/>
      <c r="AB66" s="98"/>
      <c r="AC66" s="999"/>
      <c r="AD66" s="999"/>
      <c r="AE66" s="992"/>
      <c r="AF66" s="992"/>
      <c r="AG66" s="992"/>
      <c r="AH66" s="992"/>
      <c r="AI66" s="103"/>
      <c r="AJ66" s="215"/>
      <c r="AK66" s="33"/>
      <c r="AL66" s="174"/>
    </row>
    <row r="67" spans="1:38">
      <c r="A67" s="348"/>
      <c r="B67" s="1082"/>
      <c r="C67" s="1082"/>
      <c r="D67" s="1082"/>
      <c r="E67" s="1082"/>
      <c r="F67" s="1082"/>
      <c r="G67" s="1082"/>
      <c r="H67" s="1082"/>
      <c r="I67" s="1082"/>
      <c r="J67" s="1081"/>
      <c r="K67" s="1081"/>
      <c r="L67" s="1081"/>
      <c r="M67" s="1081"/>
      <c r="N67" s="1081"/>
      <c r="O67" s="1081"/>
      <c r="P67" s="1081"/>
      <c r="Q67" s="1081"/>
      <c r="R67" s="1081"/>
      <c r="S67" s="1081"/>
      <c r="T67" s="375"/>
      <c r="U67" s="375"/>
      <c r="V67" s="375"/>
      <c r="W67" s="375"/>
      <c r="X67" s="375"/>
      <c r="Y67" s="375"/>
      <c r="Z67" s="214"/>
      <c r="AA67" s="127"/>
      <c r="AB67" s="98"/>
      <c r="AC67" s="999"/>
      <c r="AD67" s="999"/>
      <c r="AE67" s="992"/>
      <c r="AF67" s="992"/>
      <c r="AG67" s="992"/>
      <c r="AH67" s="992"/>
      <c r="AI67" s="103"/>
      <c r="AJ67" s="215"/>
      <c r="AK67" s="33"/>
      <c r="AL67" s="174"/>
    </row>
    <row r="68" spans="1:38">
      <c r="A68" s="348"/>
      <c r="B68" s="1140"/>
      <c r="C68" s="1092"/>
      <c r="D68" s="1092"/>
      <c r="E68" s="1092"/>
      <c r="F68" s="1092"/>
      <c r="G68" s="1092"/>
      <c r="H68" s="1092"/>
      <c r="I68" s="1092"/>
      <c r="J68" s="1132"/>
      <c r="K68" s="1132"/>
      <c r="L68" s="1132"/>
      <c r="M68" s="1132"/>
      <c r="N68" s="1133"/>
      <c r="O68" s="1133"/>
      <c r="P68" s="1133"/>
      <c r="Q68" s="1133"/>
      <c r="R68" s="1133"/>
      <c r="S68" s="1133"/>
      <c r="T68" s="375"/>
      <c r="U68" s="375"/>
      <c r="V68" s="375"/>
      <c r="W68" s="375"/>
      <c r="X68" s="375"/>
      <c r="Y68" s="375"/>
      <c r="Z68" s="214"/>
      <c r="AA68" s="127"/>
      <c r="AB68" s="98"/>
      <c r="AC68" s="999"/>
      <c r="AD68" s="999"/>
      <c r="AE68" s="992"/>
      <c r="AF68" s="992"/>
      <c r="AG68" s="992"/>
      <c r="AH68" s="992"/>
      <c r="AI68" s="103"/>
      <c r="AJ68" s="215"/>
      <c r="AK68" s="33"/>
      <c r="AL68" s="174"/>
    </row>
    <row r="69" spans="1:38">
      <c r="A69" s="348"/>
      <c r="B69" s="1092"/>
      <c r="C69" s="1092"/>
      <c r="D69" s="1092"/>
      <c r="E69" s="1092"/>
      <c r="F69" s="1092"/>
      <c r="G69" s="1092"/>
      <c r="H69" s="1092"/>
      <c r="I69" s="1092"/>
      <c r="J69" s="1132"/>
      <c r="K69" s="1132"/>
      <c r="L69" s="1132"/>
      <c r="M69" s="1132"/>
      <c r="N69" s="1133"/>
      <c r="O69" s="1133"/>
      <c r="P69" s="1133"/>
      <c r="Q69" s="1133"/>
      <c r="R69" s="1133"/>
      <c r="S69" s="1133"/>
      <c r="T69" s="375"/>
      <c r="U69" s="375"/>
      <c r="V69" s="375"/>
      <c r="W69" s="375"/>
      <c r="X69" s="375"/>
      <c r="Y69" s="375"/>
      <c r="Z69" s="214"/>
      <c r="AA69" s="127"/>
      <c r="AB69" s="98"/>
      <c r="AC69" s="999"/>
      <c r="AD69" s="999"/>
      <c r="AE69" s="992"/>
      <c r="AF69" s="992"/>
      <c r="AG69" s="992"/>
      <c r="AH69" s="992"/>
      <c r="AI69" s="103"/>
      <c r="AJ69" s="215"/>
      <c r="AK69" s="33"/>
      <c r="AL69" s="174"/>
    </row>
    <row r="70" spans="1:38" ht="21.75" thickBot="1">
      <c r="A70" s="348"/>
      <c r="B70" s="1140"/>
      <c r="C70" s="1092"/>
      <c r="D70" s="1092"/>
      <c r="E70" s="1092"/>
      <c r="F70" s="1092"/>
      <c r="G70" s="1092"/>
      <c r="H70" s="1092"/>
      <c r="I70" s="1092"/>
      <c r="J70" s="1132"/>
      <c r="K70" s="1132"/>
      <c r="L70" s="1132"/>
      <c r="M70" s="1132"/>
      <c r="N70" s="1133"/>
      <c r="O70" s="1133"/>
      <c r="P70" s="1133"/>
      <c r="Q70" s="1133"/>
      <c r="R70" s="1133"/>
      <c r="S70" s="1133"/>
      <c r="T70" s="375"/>
      <c r="U70" s="375"/>
      <c r="V70" s="375"/>
      <c r="W70" s="375"/>
      <c r="X70" s="375"/>
      <c r="Y70" s="375"/>
      <c r="Z70" s="214"/>
      <c r="AA70" s="128"/>
      <c r="AB70" s="129"/>
      <c r="AC70" s="999"/>
      <c r="AD70" s="999"/>
      <c r="AE70" s="992"/>
      <c r="AF70" s="992"/>
      <c r="AG70" s="992"/>
      <c r="AH70" s="992"/>
      <c r="AI70" s="130"/>
      <c r="AJ70" s="131"/>
      <c r="AK70" s="33"/>
      <c r="AL70" s="174"/>
    </row>
    <row r="71" spans="1:38">
      <c r="B71" s="1092"/>
      <c r="C71" s="1092"/>
      <c r="D71" s="1092"/>
      <c r="E71" s="1092"/>
      <c r="F71" s="1092"/>
      <c r="G71" s="1092"/>
      <c r="H71" s="1092"/>
      <c r="I71" s="1092"/>
      <c r="J71" s="1132"/>
      <c r="K71" s="1132"/>
      <c r="L71" s="1132"/>
      <c r="M71" s="1132"/>
      <c r="N71" s="1133"/>
      <c r="O71" s="1133"/>
      <c r="P71" s="1133"/>
      <c r="Q71" s="1133"/>
      <c r="R71" s="1133"/>
      <c r="S71" s="1133"/>
      <c r="T71" s="375"/>
      <c r="U71" s="375"/>
      <c r="V71" s="375"/>
      <c r="W71" s="375"/>
      <c r="X71" s="375"/>
      <c r="Y71" s="375"/>
    </row>
  </sheetData>
  <sheetProtection sheet="1" selectLockedCells="1"/>
  <dataConsolidate/>
  <mergeCells count="296">
    <mergeCell ref="AC67:AD67"/>
    <mergeCell ref="AE67:AH67"/>
    <mergeCell ref="AC68:AD68"/>
    <mergeCell ref="AE68:AH68"/>
    <mergeCell ref="AC69:AD69"/>
    <mergeCell ref="AE69:AH69"/>
    <mergeCell ref="AC70:AD70"/>
    <mergeCell ref="AE70:AH70"/>
    <mergeCell ref="AC60:AD60"/>
    <mergeCell ref="AE60:AH60"/>
    <mergeCell ref="AC61:AD61"/>
    <mergeCell ref="AE61:AH61"/>
    <mergeCell ref="AC62:AD62"/>
    <mergeCell ref="AE62:AH62"/>
    <mergeCell ref="AC63:AD63"/>
    <mergeCell ref="AE63:AH63"/>
    <mergeCell ref="AC64:AD64"/>
    <mergeCell ref="AE64:AH64"/>
    <mergeCell ref="AC65:AD65"/>
    <mergeCell ref="AE65:AH65"/>
    <mergeCell ref="AC66:AD66"/>
    <mergeCell ref="AE66:AH66"/>
    <mergeCell ref="AC55:AD55"/>
    <mergeCell ref="AE55:AH55"/>
    <mergeCell ref="AC56:AD56"/>
    <mergeCell ref="AE56:AH56"/>
    <mergeCell ref="AC57:AD57"/>
    <mergeCell ref="AE57:AH57"/>
    <mergeCell ref="AC58:AD58"/>
    <mergeCell ref="AE58:AH58"/>
    <mergeCell ref="AC59:AD59"/>
    <mergeCell ref="AE59:AH59"/>
    <mergeCell ref="AA35:AJ35"/>
    <mergeCell ref="AA36:AB37"/>
    <mergeCell ref="AC36:AD37"/>
    <mergeCell ref="AE36:AH37"/>
    <mergeCell ref="AI36:AI37"/>
    <mergeCell ref="AJ36:AJ37"/>
    <mergeCell ref="AI28:AJ28"/>
    <mergeCell ref="AA28:AD28"/>
    <mergeCell ref="AA29:AJ34"/>
    <mergeCell ref="AI22:AJ22"/>
    <mergeCell ref="AI23:AJ23"/>
    <mergeCell ref="AI24:AJ24"/>
    <mergeCell ref="AI25:AJ25"/>
    <mergeCell ref="AI27:AJ27"/>
    <mergeCell ref="AA22:AD22"/>
    <mergeCell ref="AA23:AD23"/>
    <mergeCell ref="AA24:AD24"/>
    <mergeCell ref="AA25:AD25"/>
    <mergeCell ref="AA26:AD26"/>
    <mergeCell ref="AI26:AJ26"/>
    <mergeCell ref="AA27:AD27"/>
    <mergeCell ref="I15:J15"/>
    <mergeCell ref="X17:Y17"/>
    <mergeCell ref="M17:O17"/>
    <mergeCell ref="M15:O16"/>
    <mergeCell ref="X15:Y16"/>
    <mergeCell ref="S17:T17"/>
    <mergeCell ref="L15:L17"/>
    <mergeCell ref="C10:K10"/>
    <mergeCell ref="C11:K11"/>
    <mergeCell ref="C16:D16"/>
    <mergeCell ref="L21:N21"/>
    <mergeCell ref="M23:P23"/>
    <mergeCell ref="M24:P24"/>
    <mergeCell ref="V21:Y21"/>
    <mergeCell ref="F22:H22"/>
    <mergeCell ref="I22:Y22"/>
    <mergeCell ref="L14:N14"/>
    <mergeCell ref="C14:E14"/>
    <mergeCell ref="F14:K14"/>
    <mergeCell ref="P21:T21"/>
    <mergeCell ref="B21:D22"/>
    <mergeCell ref="B20:D20"/>
    <mergeCell ref="B19:D19"/>
    <mergeCell ref="C17:D17"/>
    <mergeCell ref="F21:J21"/>
    <mergeCell ref="S20:U20"/>
    <mergeCell ref="E20:G20"/>
    <mergeCell ref="E19:H19"/>
    <mergeCell ref="I19:K19"/>
    <mergeCell ref="I20:K20"/>
    <mergeCell ref="W20:Y20"/>
    <mergeCell ref="P15:R15"/>
    <mergeCell ref="P16:R16"/>
    <mergeCell ref="P17:R17"/>
    <mergeCell ref="B23:B25"/>
    <mergeCell ref="Y23:Y24"/>
    <mergeCell ref="L23:L25"/>
    <mergeCell ref="M25:R25"/>
    <mergeCell ref="I23:K24"/>
    <mergeCell ref="I25:K25"/>
    <mergeCell ref="E23:H25"/>
    <mergeCell ref="C23:D25"/>
    <mergeCell ref="V25:X25"/>
    <mergeCell ref="V23:X24"/>
    <mergeCell ref="S25:U25"/>
    <mergeCell ref="S23:U24"/>
    <mergeCell ref="E26:H26"/>
    <mergeCell ref="I26:K26"/>
    <mergeCell ref="B26:D26"/>
    <mergeCell ref="O33:S33"/>
    <mergeCell ref="T29:Y29"/>
    <mergeCell ref="J28:Y28"/>
    <mergeCell ref="C30:E31"/>
    <mergeCell ref="C32:I32"/>
    <mergeCell ref="C33:I33"/>
    <mergeCell ref="T30:Y30"/>
    <mergeCell ref="T31:Y31"/>
    <mergeCell ref="J29:N29"/>
    <mergeCell ref="O29:S29"/>
    <mergeCell ref="B28:I29"/>
    <mergeCell ref="J40:N40"/>
    <mergeCell ref="J39:N39"/>
    <mergeCell ref="J38:N38"/>
    <mergeCell ref="J37:N37"/>
    <mergeCell ref="O39:S39"/>
    <mergeCell ref="O38:S38"/>
    <mergeCell ref="O37:S37"/>
    <mergeCell ref="O36:S36"/>
    <mergeCell ref="C34:I34"/>
    <mergeCell ref="C35:I35"/>
    <mergeCell ref="C36:I36"/>
    <mergeCell ref="C37:I37"/>
    <mergeCell ref="C38:I38"/>
    <mergeCell ref="C39:I39"/>
    <mergeCell ref="O35:S35"/>
    <mergeCell ref="O34:S34"/>
    <mergeCell ref="T36:Y36"/>
    <mergeCell ref="T37:Y37"/>
    <mergeCell ref="T38:Y38"/>
    <mergeCell ref="T32:Y32"/>
    <mergeCell ref="T33:Y33"/>
    <mergeCell ref="T34:Y34"/>
    <mergeCell ref="T35:Y35"/>
    <mergeCell ref="F30:I30"/>
    <mergeCell ref="F31:I31"/>
    <mergeCell ref="O47:S47"/>
    <mergeCell ref="B47:I47"/>
    <mergeCell ref="T39:Y39"/>
    <mergeCell ref="F45:I45"/>
    <mergeCell ref="F40:I40"/>
    <mergeCell ref="T40:Y40"/>
    <mergeCell ref="T45:Y45"/>
    <mergeCell ref="T47:Y47"/>
    <mergeCell ref="T52:Y52"/>
    <mergeCell ref="T50:W50"/>
    <mergeCell ref="T49:W49"/>
    <mergeCell ref="T48:W48"/>
    <mergeCell ref="X50:Y50"/>
    <mergeCell ref="B48:S48"/>
    <mergeCell ref="B49:S49"/>
    <mergeCell ref="B50:S50"/>
    <mergeCell ref="B52:S52"/>
    <mergeCell ref="X49:Y49"/>
    <mergeCell ref="X48:Y48"/>
    <mergeCell ref="C40:E44"/>
    <mergeCell ref="F41:I41"/>
    <mergeCell ref="F42:I42"/>
    <mergeCell ref="F43:I43"/>
    <mergeCell ref="F44:I44"/>
    <mergeCell ref="J70:M71"/>
    <mergeCell ref="N70:S71"/>
    <mergeCell ref="B30:B34"/>
    <mergeCell ref="B35:B39"/>
    <mergeCell ref="J68:M69"/>
    <mergeCell ref="N68:S69"/>
    <mergeCell ref="B70:I71"/>
    <mergeCell ref="B68:I69"/>
    <mergeCell ref="J36:N36"/>
    <mergeCell ref="J35:N35"/>
    <mergeCell ref="J34:N34"/>
    <mergeCell ref="J33:N33"/>
    <mergeCell ref="J32:N32"/>
    <mergeCell ref="J31:N31"/>
    <mergeCell ref="J30:N30"/>
    <mergeCell ref="O32:S32"/>
    <mergeCell ref="O31:S31"/>
    <mergeCell ref="O30:S30"/>
    <mergeCell ref="O45:S45"/>
    <mergeCell ref="O40:S40"/>
    <mergeCell ref="J47:N47"/>
    <mergeCell ref="B64:I65"/>
    <mergeCell ref="J64:N65"/>
    <mergeCell ref="O64:S65"/>
    <mergeCell ref="AF19:AF21"/>
    <mergeCell ref="AG19:AG21"/>
    <mergeCell ref="AH19:AH21"/>
    <mergeCell ref="AA18:AI18"/>
    <mergeCell ref="AI19:AJ21"/>
    <mergeCell ref="AA6:AJ6"/>
    <mergeCell ref="AB7:AJ7"/>
    <mergeCell ref="AB8:AJ8"/>
    <mergeCell ref="AB9:AJ9"/>
    <mergeCell ref="AB10:AJ10"/>
    <mergeCell ref="AA11:AJ17"/>
    <mergeCell ref="AA19:AD21"/>
    <mergeCell ref="AE19:AE21"/>
    <mergeCell ref="AA38:AB55"/>
    <mergeCell ref="AC38:AD38"/>
    <mergeCell ref="AE38:AH38"/>
    <mergeCell ref="AI38:AI55"/>
    <mergeCell ref="AC39:AD39"/>
    <mergeCell ref="AE39:AH39"/>
    <mergeCell ref="AC40:AD40"/>
    <mergeCell ref="AE40:AH40"/>
    <mergeCell ref="AC45:AD45"/>
    <mergeCell ref="AE45:AH45"/>
    <mergeCell ref="AC47:AD47"/>
    <mergeCell ref="AE47:AH47"/>
    <mergeCell ref="AC48:AD48"/>
    <mergeCell ref="AE48:AH48"/>
    <mergeCell ref="AC49:AD49"/>
    <mergeCell ref="AE49:AH49"/>
    <mergeCell ref="AC50:AD50"/>
    <mergeCell ref="AE50:AH50"/>
    <mergeCell ref="AC52:AD52"/>
    <mergeCell ref="AE52:AH52"/>
    <mergeCell ref="AC53:AD53"/>
    <mergeCell ref="AE53:AH53"/>
    <mergeCell ref="AC54:AD54"/>
    <mergeCell ref="AE54:AH54"/>
    <mergeCell ref="J66:N67"/>
    <mergeCell ref="B66:I67"/>
    <mergeCell ref="O66:S67"/>
    <mergeCell ref="B54:Y54"/>
    <mergeCell ref="B55:X56"/>
    <mergeCell ref="Y55:Y56"/>
    <mergeCell ref="B59:X59"/>
    <mergeCell ref="B62:F62"/>
    <mergeCell ref="G62:L62"/>
    <mergeCell ref="M62:Y62"/>
    <mergeCell ref="B63:F63"/>
    <mergeCell ref="G63:L63"/>
    <mergeCell ref="M63:Y63"/>
    <mergeCell ref="B57:X58"/>
    <mergeCell ref="Y57:Y58"/>
    <mergeCell ref="P6:Y6"/>
    <mergeCell ref="B16:B17"/>
    <mergeCell ref="R14:Y14"/>
    <mergeCell ref="C8:Y8"/>
    <mergeCell ref="C6:K6"/>
    <mergeCell ref="L6:O6"/>
    <mergeCell ref="S15:T15"/>
    <mergeCell ref="L20:R20"/>
    <mergeCell ref="M19:R19"/>
    <mergeCell ref="V19:Y19"/>
    <mergeCell ref="S19:U19"/>
    <mergeCell ref="V15:W17"/>
    <mergeCell ref="E16:F16"/>
    <mergeCell ref="E17:F17"/>
    <mergeCell ref="C15:D15"/>
    <mergeCell ref="C13:U13"/>
    <mergeCell ref="V13:W13"/>
    <mergeCell ref="X13:Y13"/>
    <mergeCell ref="O14:Q14"/>
    <mergeCell ref="C7:S7"/>
    <mergeCell ref="T7:Y7"/>
    <mergeCell ref="M10:Y10"/>
    <mergeCell ref="S16:T16"/>
    <mergeCell ref="E15:H15"/>
    <mergeCell ref="T46:Y46"/>
    <mergeCell ref="J41:N41"/>
    <mergeCell ref="J42:N42"/>
    <mergeCell ref="J43:N43"/>
    <mergeCell ref="J44:N44"/>
    <mergeCell ref="O41:S41"/>
    <mergeCell ref="O42:S42"/>
    <mergeCell ref="O43:S43"/>
    <mergeCell ref="O44:S44"/>
    <mergeCell ref="J45:N45"/>
    <mergeCell ref="AE41:AH41"/>
    <mergeCell ref="AE42:AH42"/>
    <mergeCell ref="AE43:AH43"/>
    <mergeCell ref="AE44:AH44"/>
    <mergeCell ref="AE46:AH46"/>
    <mergeCell ref="AE51:AH51"/>
    <mergeCell ref="B51:S51"/>
    <mergeCell ref="X51:Y51"/>
    <mergeCell ref="T51:W51"/>
    <mergeCell ref="AC41:AD41"/>
    <mergeCell ref="AC42:AD42"/>
    <mergeCell ref="AC43:AD43"/>
    <mergeCell ref="AC44:AD44"/>
    <mergeCell ref="AC46:AD46"/>
    <mergeCell ref="AC51:AD51"/>
    <mergeCell ref="T41:Y41"/>
    <mergeCell ref="T42:Y42"/>
    <mergeCell ref="T43:Y43"/>
    <mergeCell ref="T44:Y44"/>
    <mergeCell ref="C45:E45"/>
    <mergeCell ref="B40:B45"/>
    <mergeCell ref="B46:I46"/>
    <mergeCell ref="J46:N46"/>
    <mergeCell ref="O46:S46"/>
  </mergeCells>
  <phoneticPr fontId="7"/>
  <conditionalFormatting sqref="E23:Y25">
    <cfRule type="expression" dxfId="355" priority="10">
      <formula>$C$23="無し"</formula>
    </cfRule>
  </conditionalFormatting>
  <conditionalFormatting sqref="M10:Y10">
    <cfRule type="expression" dxfId="354" priority="117">
      <formula>$C11="登録申請中"</formula>
    </cfRule>
  </conditionalFormatting>
  <conditionalFormatting sqref="A15:Z15 A13 A1:XFD4 A26 Z26 A23:B25 A20:H20 L20:V20 A21:D22 Z20:Z22 A14:Q14 Z13:Z14 A18:XFD18 A16:O16 S16:Z16 E23:Z25 Z52:Z70 A17:R17 A5:Z5 AK5:XFD17 A19:Z19 AK19:XFD34 A7:Z12 A6:O6 Z6 A40:C40 A41:A46 AK36:XFD70 C45 J46 O46 A47:S52 X48:Z51 A27:Z30 Z35:XFD35 Z36:Z47 A31:S39 Z31:Z34 T31:Y47 J41:S45 A53:A1048576 Z71:XFD1048576 B72:Y1048576 U17:Z17 O40:S40">
    <cfRule type="containsText" dxfId="353" priority="122" operator="containsText" text="(例)">
      <formula>NOT(ISERROR(SEARCH("(例)",A1)))</formula>
    </cfRule>
    <cfRule type="expression" dxfId="352" priority="126">
      <formula>_xlfn.ISFORMULA(A1)=TRUE</formula>
    </cfRule>
  </conditionalFormatting>
  <conditionalFormatting sqref="C13 X13 V13">
    <cfRule type="containsBlanks" dxfId="351" priority="105">
      <formula>LEN(TRIM(C13))=0</formula>
    </cfRule>
  </conditionalFormatting>
  <conditionalFormatting sqref="B13">
    <cfRule type="containsBlanks" dxfId="350" priority="104">
      <formula>LEN(TRIM(B13))=0</formula>
    </cfRule>
  </conditionalFormatting>
  <conditionalFormatting sqref="B13 AJ39:AJ55 AA39:AC70 AA38:AB38 AE38:AE70">
    <cfRule type="expression" dxfId="349" priority="103">
      <formula>_xlfn.ISFORMULA(B13)=TRUE</formula>
    </cfRule>
  </conditionalFormatting>
  <conditionalFormatting sqref="B26">
    <cfRule type="containsBlanks" dxfId="348" priority="102">
      <formula>LEN(TRIM(B26))=0</formula>
    </cfRule>
  </conditionalFormatting>
  <conditionalFormatting sqref="B26">
    <cfRule type="expression" dxfId="347" priority="101">
      <formula>_xlfn.ISFORMULA(B26)=TRUE</formula>
    </cfRule>
  </conditionalFormatting>
  <conditionalFormatting sqref="E26:H26 L26">
    <cfRule type="expression" dxfId="346" priority="97">
      <formula>$C$23="無し"</formula>
    </cfRule>
    <cfRule type="notContainsBlanks" dxfId="345" priority="99">
      <formula>LEN(TRIM(E26))&gt;0</formula>
    </cfRule>
    <cfRule type="expression" dxfId="344" priority="100">
      <formula>$C$23="有り"</formula>
    </cfRule>
  </conditionalFormatting>
  <conditionalFormatting sqref="L26">
    <cfRule type="expression" dxfId="343" priority="98">
      <formula>$E$26="無し"</formula>
    </cfRule>
  </conditionalFormatting>
  <conditionalFormatting sqref="E21:Y22">
    <cfRule type="containsBlanks" dxfId="342" priority="96">
      <formula>LEN(TRIM(E21))=0</formula>
    </cfRule>
  </conditionalFormatting>
  <conditionalFormatting sqref="E22:Y22 E21:P21 U21:Y21">
    <cfRule type="expression" dxfId="341" priority="94">
      <formula>$C$15&lt;&gt;8</formula>
    </cfRule>
  </conditionalFormatting>
  <conditionalFormatting sqref="I22:Y22">
    <cfRule type="notContainsBlanks" dxfId="340" priority="4">
      <formula>LEN(TRIM(I22))&gt;0</formula>
    </cfRule>
    <cfRule type="expression" dxfId="339" priority="95" stopIfTrue="1">
      <formula>AND($E$22="□",$I$22="")</formula>
    </cfRule>
  </conditionalFormatting>
  <conditionalFormatting sqref="E21:P21 U21:Y21 E22:Y22">
    <cfRule type="expression" dxfId="338" priority="93">
      <formula>_xlfn.ISFORMULA(E21)=TRUE</formula>
    </cfRule>
  </conditionalFormatting>
  <conditionalFormatting sqref="R14:Y14">
    <cfRule type="containsBlanks" dxfId="337" priority="92">
      <formula>LEN(TRIM(R14))=0</formula>
    </cfRule>
  </conditionalFormatting>
  <conditionalFormatting sqref="R14">
    <cfRule type="expression" dxfId="336" priority="91">
      <formula>_xlfn.ISFORMULA(R14)=TRUE</formula>
    </cfRule>
  </conditionalFormatting>
  <conditionalFormatting sqref="R14:Y14">
    <cfRule type="expression" dxfId="335" priority="90">
      <formula>$R$14&lt;&gt;""</formula>
    </cfRule>
  </conditionalFormatting>
  <conditionalFormatting sqref="P16:R16">
    <cfRule type="containsBlanks" dxfId="334" priority="89">
      <formula>LEN(TRIM(P16))=0</formula>
    </cfRule>
  </conditionalFormatting>
  <conditionalFormatting sqref="P16:R16">
    <cfRule type="expression" dxfId="333" priority="88">
      <formula>_xlfn.ISFORMULA(P16)=TRUE</formula>
    </cfRule>
  </conditionalFormatting>
  <conditionalFormatting sqref="C23:D25">
    <cfRule type="containsBlanks" dxfId="332" priority="87">
      <formula>LEN(TRIM(C23))=0</formula>
    </cfRule>
  </conditionalFormatting>
  <conditionalFormatting sqref="C23:D25">
    <cfRule type="expression" dxfId="331" priority="86">
      <formula>_xlfn.ISFORMULA(C23)=TRUE</formula>
    </cfRule>
  </conditionalFormatting>
  <conditionalFormatting sqref="B53">
    <cfRule type="containsText" dxfId="330" priority="84" operator="containsText" text="(例)">
      <formula>NOT(ISERROR(SEARCH("(例)",B53)))</formula>
    </cfRule>
    <cfRule type="expression" dxfId="329" priority="85">
      <formula>_xlfn.ISFORMULA(B53)=TRUE</formula>
    </cfRule>
  </conditionalFormatting>
  <conditionalFormatting sqref="Y55:Y56">
    <cfRule type="expression" dxfId="328" priority="83">
      <formula>$Y$55="□"</formula>
    </cfRule>
  </conditionalFormatting>
  <conditionalFormatting sqref="M61:X61">
    <cfRule type="expression" dxfId="327" priority="81">
      <formula>G61="その他"</formula>
    </cfRule>
  </conditionalFormatting>
  <conditionalFormatting sqref="M61:X61">
    <cfRule type="notContainsBlanks" dxfId="326" priority="79">
      <formula>LEN(TRIM(M61))&gt;0</formula>
    </cfRule>
  </conditionalFormatting>
  <conditionalFormatting sqref="M62:Y62">
    <cfRule type="expression" dxfId="325" priority="78">
      <formula>G62="その他"</formula>
    </cfRule>
  </conditionalFormatting>
  <conditionalFormatting sqref="M62:Y62">
    <cfRule type="notContainsBlanks" dxfId="324" priority="77">
      <formula>LEN(TRIM(M62))&gt;0</formula>
    </cfRule>
  </conditionalFormatting>
  <conditionalFormatting sqref="M63:Y63">
    <cfRule type="expression" dxfId="323" priority="76">
      <formula>G63="その他"</formula>
    </cfRule>
  </conditionalFormatting>
  <conditionalFormatting sqref="M63:Y63">
    <cfRule type="notContainsBlanks" dxfId="322" priority="75">
      <formula>LEN(TRIM(M63))&gt;0</formula>
    </cfRule>
  </conditionalFormatting>
  <conditionalFormatting sqref="T52">
    <cfRule type="containsBlanks" dxfId="321" priority="74">
      <formula>LEN(TRIM(T52))=0</formula>
    </cfRule>
  </conditionalFormatting>
  <conditionalFormatting sqref="T52:Y52">
    <cfRule type="expression" dxfId="320" priority="73">
      <formula>_xlfn.ISFORMULA(T52)=TRUE</formula>
    </cfRule>
  </conditionalFormatting>
  <conditionalFormatting sqref="T52:Y52">
    <cfRule type="expression" dxfId="319" priority="69">
      <formula>AND(AND($T$49&lt;=49,$T$49&gt;=20),$T$52="ＺＥＨ－Ｍ Ｏｒｉｅｎｔｅｄ")</formula>
    </cfRule>
    <cfRule type="expression" dxfId="318" priority="70">
      <formula>AND(AND($T$49&lt;=74,$T$49&gt;=50),$T$52="ＺＥＨ－Ｍ Ｒｅａｄｙ")</formula>
    </cfRule>
    <cfRule type="expression" dxfId="317" priority="71">
      <formula>AND(AND($T$49&lt;=99,$T$49&gt;=75),$T$52="Ｎｅａｒｌｙ ＺＥＨ－Ｍ")</formula>
    </cfRule>
    <cfRule type="expression" dxfId="316" priority="72">
      <formula>AND($T$49&gt;=100,$T$52="『ＺＥＨ－Ｍ』")</formula>
    </cfRule>
  </conditionalFormatting>
  <conditionalFormatting sqref="AA6">
    <cfRule type="expression" dxfId="315" priority="66">
      <formula>_xlfn.ISFORMULA(AA6)=TRUE</formula>
    </cfRule>
  </conditionalFormatting>
  <conditionalFormatting sqref="AA7:AA10">
    <cfRule type="containsBlanks" dxfId="314" priority="65">
      <formula>LEN(TRIM(AA7))=0</formula>
    </cfRule>
  </conditionalFormatting>
  <conditionalFormatting sqref="AA5">
    <cfRule type="expression" dxfId="313" priority="64">
      <formula>_xlfn.ISFORMULA(AA5)=TRUE</formula>
    </cfRule>
  </conditionalFormatting>
  <conditionalFormatting sqref="AA19 AE19 AH19:AJ21">
    <cfRule type="expression" dxfId="312" priority="63">
      <formula>_xlfn.ISFORMULA(AA19)=TRUE</formula>
    </cfRule>
  </conditionalFormatting>
  <conditionalFormatting sqref="AG19">
    <cfRule type="expression" dxfId="311" priority="62">
      <formula>_xlfn.ISFORMULA(AG19)=TRUE</formula>
    </cfRule>
  </conditionalFormatting>
  <conditionalFormatting sqref="AF19">
    <cfRule type="expression" dxfId="310" priority="61">
      <formula>_xlfn.ISFORMULA(AF19)=TRUE</formula>
    </cfRule>
  </conditionalFormatting>
  <conditionalFormatting sqref="AE22:AE28">
    <cfRule type="notContainsBlanks" dxfId="309" priority="59">
      <formula>LEN(TRIM(AE22))&gt;0</formula>
    </cfRule>
    <cfRule type="expression" dxfId="308" priority="60">
      <formula>AA22&lt;&gt;""</formula>
    </cfRule>
  </conditionalFormatting>
  <conditionalFormatting sqref="AF22:AJ22">
    <cfRule type="expression" dxfId="307" priority="56">
      <formula>$AE22="無し"</formula>
    </cfRule>
    <cfRule type="notContainsBlanks" dxfId="306" priority="57">
      <formula>LEN(TRIM(AF22))&gt;0</formula>
    </cfRule>
    <cfRule type="expression" dxfId="305" priority="58">
      <formula>$AE22="有り"</formula>
    </cfRule>
  </conditionalFormatting>
  <conditionalFormatting sqref="AF23:AJ23">
    <cfRule type="expression" dxfId="304" priority="53">
      <formula>$AE23="無し"</formula>
    </cfRule>
    <cfRule type="notContainsBlanks" dxfId="303" priority="54">
      <formula>LEN(TRIM(AF23))&gt;0</formula>
    </cfRule>
    <cfRule type="expression" dxfId="302" priority="55">
      <formula>$AE23="有り"</formula>
    </cfRule>
  </conditionalFormatting>
  <conditionalFormatting sqref="AF24:AJ24">
    <cfRule type="expression" dxfId="301" priority="50">
      <formula>$AE24="無し"</formula>
    </cfRule>
    <cfRule type="notContainsBlanks" dxfId="300" priority="51">
      <formula>LEN(TRIM(AF24))&gt;0</formula>
    </cfRule>
    <cfRule type="expression" dxfId="299" priority="52">
      <formula>$AE24="有り"</formula>
    </cfRule>
  </conditionalFormatting>
  <conditionalFormatting sqref="AF25:AJ28">
    <cfRule type="expression" dxfId="298" priority="47">
      <formula>$AE25="無し"</formula>
    </cfRule>
    <cfRule type="notContainsBlanks" dxfId="297" priority="48">
      <formula>LEN(TRIM(AF25))&gt;0</formula>
    </cfRule>
    <cfRule type="expression" dxfId="296" priority="49">
      <formula>$AE25="有り"</formula>
    </cfRule>
  </conditionalFormatting>
  <conditionalFormatting sqref="AA56:AA70">
    <cfRule type="expression" dxfId="295" priority="35">
      <formula>AA56="共用部"</formula>
    </cfRule>
    <cfRule type="expression" dxfId="294" priority="36">
      <formula>AA56="専有部"</formula>
    </cfRule>
  </conditionalFormatting>
  <conditionalFormatting sqref="AA36 AC36 AE36 AI38:AJ38 AI56:AJ70 AI36:AJ36">
    <cfRule type="expression" dxfId="293" priority="34">
      <formula>_xlfn.ISFORMULA(AA36)=TRUE</formula>
    </cfRule>
  </conditionalFormatting>
  <conditionalFormatting sqref="P6:Y6">
    <cfRule type="containsBlanks" dxfId="292" priority="33">
      <formula>LEN(TRIM(P6))=0</formula>
    </cfRule>
  </conditionalFormatting>
  <conditionalFormatting sqref="P6:Y6">
    <cfRule type="expression" dxfId="291" priority="32">
      <formula>_xlfn.ISFORMULA(P6)=TRUE</formula>
    </cfRule>
  </conditionalFormatting>
  <conditionalFormatting sqref="P6">
    <cfRule type="containsText" dxfId="290" priority="31" operator="containsText" text="(例)">
      <formula>NOT(ISERROR(SEARCH("(例)",P6)))</formula>
    </cfRule>
  </conditionalFormatting>
  <conditionalFormatting sqref="AA29:AJ34">
    <cfRule type="notContainsBlanks" dxfId="289" priority="22">
      <formula>LEN(TRIM(AA29))&gt;0</formula>
    </cfRule>
    <cfRule type="expression" dxfId="288" priority="23">
      <formula>$AA$28="その他（下記の記入欄に具体的に記載すること）"</formula>
    </cfRule>
    <cfRule type="expression" dxfId="287" priority="24">
      <formula>$AA$27="その他（下記の記入欄に具体的に記載すること）"</formula>
    </cfRule>
    <cfRule type="expression" dxfId="286" priority="25">
      <formula>$AA$26="その他（下記の記入欄に具体的に記載すること）"</formula>
    </cfRule>
    <cfRule type="expression" dxfId="285" priority="26">
      <formula>$AA$25="その他（下記の記入欄に具体的に記載すること）"</formula>
    </cfRule>
    <cfRule type="expression" dxfId="284" priority="27">
      <formula>$AA$24="その他（下記の記入欄に具体的に記載すること）"</formula>
    </cfRule>
    <cfRule type="expression" dxfId="283" priority="28">
      <formula>$AA$23="その他（下記の記入欄に具体的に記載すること）"</formula>
    </cfRule>
    <cfRule type="expression" dxfId="282" priority="29">
      <formula>$AA$22="その他（下記の記入欄に具体的に記載すること）"</formula>
    </cfRule>
    <cfRule type="containsBlanks" dxfId="281" priority="30">
      <formula>LEN(TRIM(AA29))=0</formula>
    </cfRule>
  </conditionalFormatting>
  <conditionalFormatting sqref="AA11">
    <cfRule type="notContainsBlanks" dxfId="280" priority="19">
      <formula>LEN(TRIM(AA11))&gt;0</formula>
    </cfRule>
    <cfRule type="expression" dxfId="279" priority="20">
      <formula>$AA$10="☑"</formula>
    </cfRule>
  </conditionalFormatting>
  <conditionalFormatting sqref="AA11:AJ17">
    <cfRule type="expression" dxfId="278" priority="21">
      <formula>$AA$10="□"</formula>
    </cfRule>
  </conditionalFormatting>
  <conditionalFormatting sqref="C15:D15 G16:G17 J16:J17 M15:O16">
    <cfRule type="containsBlanks" dxfId="277" priority="15">
      <formula>LEN(TRIM(C15))=0</formula>
    </cfRule>
  </conditionalFormatting>
  <conditionalFormatting sqref="S20:U20">
    <cfRule type="containsBlanks" dxfId="276" priority="14">
      <formula>LEN(TRIM(S20))=0</formula>
    </cfRule>
  </conditionalFormatting>
  <conditionalFormatting sqref="Q23 V23:X25">
    <cfRule type="containsBlanks" dxfId="275" priority="13">
      <formula>LEN(TRIM(Q23))=0</formula>
    </cfRule>
  </conditionalFormatting>
  <conditionalFormatting sqref="J30:S39 J41:S46 O40:S40">
    <cfRule type="containsBlanks" dxfId="274" priority="12">
      <formula>LEN(TRIM(J30))=0</formula>
    </cfRule>
  </conditionalFormatting>
  <conditionalFormatting sqref="Y61">
    <cfRule type="containsBlanks" dxfId="273" priority="11">
      <formula>LEN(TRIM(Y61))=0</formula>
    </cfRule>
  </conditionalFormatting>
  <conditionalFormatting sqref="AC38">
    <cfRule type="expression" dxfId="272" priority="9">
      <formula>_xlfn.ISFORMULA(AC38)=TRUE</formula>
    </cfRule>
  </conditionalFormatting>
  <conditionalFormatting sqref="S17:T17">
    <cfRule type="containsBlanks" dxfId="271" priority="8">
      <formula>LEN(TRIM(S17))=0</formula>
    </cfRule>
  </conditionalFormatting>
  <conditionalFormatting sqref="S17:T17">
    <cfRule type="expression" dxfId="270" priority="7">
      <formula>_xlfn.ISFORMULA(S17)=TRUE</formula>
    </cfRule>
  </conditionalFormatting>
  <conditionalFormatting sqref="F40:F41 F44:F45">
    <cfRule type="expression" dxfId="269" priority="6">
      <formula>_xlfn.ISFORMULA(F40)=TRUE</formula>
    </cfRule>
  </conditionalFormatting>
  <conditionalFormatting sqref="F42:F43">
    <cfRule type="expression" dxfId="268" priority="5">
      <formula>_xlfn.ISFORMULA(F42)=TRUE</formula>
    </cfRule>
  </conditionalFormatting>
  <conditionalFormatting sqref="J40:N40">
    <cfRule type="containsText" dxfId="267" priority="2" operator="containsText" text="(例)">
      <formula>NOT(ISERROR(SEARCH("(例)",J40)))</formula>
    </cfRule>
    <cfRule type="expression" dxfId="266" priority="3">
      <formula>_xlfn.ISFORMULA(J40)=TRUE</formula>
    </cfRule>
  </conditionalFormatting>
  <conditionalFormatting sqref="J40:N40">
    <cfRule type="containsBlanks" dxfId="265" priority="1">
      <formula>LEN(TRIM(J40))=0</formula>
    </cfRule>
  </conditionalFormatting>
  <dataValidations count="17">
    <dataValidation imeMode="off" allowBlank="1" showInputMessage="1" showErrorMessage="1" sqref="Q23 V23:X25 P15:T17 S20:U20 E15:L17 M17:O17 AI56:AI70 P30:S45 O30:O46 J30:J46 K30:N45" xr:uid="{33945460-4E79-47A6-A99E-A1EA502740FB}"/>
    <dataValidation imeMode="off" allowBlank="1" showInputMessage="1" showErrorMessage="1" prompt="・建築基準法上の延べ面積を記入_x000a_・住宅の専有部分は「6.住戸情報入力」より自動転記" sqref="M15:O16" xr:uid="{C4E68CCC-0E0B-454D-83AE-4DA4D8A5505C}"/>
    <dataValidation imeMode="hiragana" allowBlank="1" showInputMessage="1" showErrorMessage="1" sqref="AA6 AB7:AB10 AB5:AJ5" xr:uid="{E1E59B5D-A17B-4242-9C15-56BAD8CE88F9}"/>
    <dataValidation type="list" imeMode="off" allowBlank="1" showInputMessage="1" sqref="C15:D15" xr:uid="{E9CB893A-71CF-4E6E-87ED-E42CDD5D687B}">
      <formula1>"１,２,３,４,５,６,７,８"</formula1>
    </dataValidation>
    <dataValidation type="list" allowBlank="1" showInputMessage="1" showErrorMessage="1" sqref="X13:Y13" xr:uid="{F75CD377-85C2-42CA-9909-4F39AA1C6307}">
      <formula1>"中廊下型,外廊下型"</formula1>
    </dataValidation>
    <dataValidation type="list" allowBlank="1" showInputMessage="1" showErrorMessage="1" sqref="L26" xr:uid="{36D56CF4-E36C-497C-9B70-9428385AD084}">
      <formula1>"可,不可"</formula1>
    </dataValidation>
    <dataValidation type="list" allowBlank="1" showInputMessage="1" showErrorMessage="1" sqref="E26:H26 C23:D25 AE22:AE28 AG22:AJ28" xr:uid="{78E0C784-46B8-4D61-9A0E-F40DA3265BDA}">
      <formula1>"有り,無し"</formula1>
    </dataValidation>
    <dataValidation type="list" allowBlank="1" showInputMessage="1" showErrorMessage="1" sqref="E21:E22 K21 O21 U21" xr:uid="{758F737A-FEF7-48CA-9D9E-39AD6AFBED5D}">
      <formula1>"□,■"</formula1>
    </dataValidation>
    <dataValidation type="list" allowBlank="1" showInputMessage="1" showErrorMessage="1" sqref="R14:Y14" xr:uid="{6172DE36-88C6-4388-A14C-DE8C3865CB31}">
      <formula1>"鉄骨造（S造）,鉄筋コンクリート造（ＲＣ造）,鉄筋鉄骨コンクリート造（ＳＲＣ造）"</formula1>
    </dataValidation>
    <dataValidation type="list" allowBlank="1" showInputMessage="1" showErrorMessage="1" sqref="Y61 Y55:Y57" xr:uid="{2CCF5612-AE4B-4393-BE8E-0799DF1540DD}">
      <formula1>"□,☑"</formula1>
    </dataValidation>
    <dataValidation type="list" allowBlank="1" showInputMessage="1" showErrorMessage="1" sqref="G62:L63" xr:uid="{5B66AC37-5AAA-4292-8499-25F93B0BBF43}">
      <formula1>"各住戸のメーター読み,エネルギー計測装置で計測,エネルギー供給会社が計測,その他"</formula1>
    </dataValidation>
    <dataValidation type="list" allowBlank="1" showInputMessage="1" showErrorMessage="1" sqref="T52:Y52" xr:uid="{1D3966ED-EBE2-4715-9C1F-A0DA59B92E58}">
      <formula1>"『ＺＥＨ－Ｍ』,Ｎｅａｒｌｙ ＺＥＨ－Ｍ,ＺＥＨ－Ｍ Ｒｅａｄｙ,ＺＥＨ－Ｍ Ｏｒｉｅｎｔｅｄ"</formula1>
    </dataValidation>
    <dataValidation type="list" imeMode="hiragana" allowBlank="1" showInputMessage="1" showErrorMessage="1" sqref="AA7:AA10" xr:uid="{0393C2E6-D10B-4CFC-8820-37661D4EA91A}">
      <formula1>"□,☑"</formula1>
    </dataValidation>
    <dataValidation type="list" allowBlank="1" showInputMessage="1" showErrorMessage="1" sqref="AB56:AB70" xr:uid="{8C1B3251-F651-4681-ABB9-D80F2CCEAD6D}">
      <formula1>"空調設備,給湯設備,換気設備,照明設備,昇降設備（エレベータ）,その他"</formula1>
    </dataValidation>
    <dataValidation type="list" allowBlank="1" showInputMessage="1" showErrorMessage="1" sqref="AA56:AA70" xr:uid="{7550F058-3496-4428-A9A6-AB3FD4DCB9F6}">
      <formula1>"専有部,共用部"</formula1>
    </dataValidation>
    <dataValidation type="list" allowBlank="1" showInputMessage="1" showErrorMessage="1" sqref="AA22:AD28" xr:uid="{9B872CD6-91DF-43D4-8EE8-5505FE38F739}">
      <formula1>"新聞折込広告など,不動産情報媒体（ＷＥＢサイト・住宅情報誌など）掲載,交通広告の類（中吊広告や駅構内の広告等）,店舗掲示物やモデルルーム内の掲示,屋外広告の類（工事現場の仮囲い等）,その他（下記の記入欄に具体的に記載すること）"</formula1>
    </dataValidation>
    <dataValidation type="list" allowBlank="1" showInputMessage="1" showErrorMessage="1" sqref="AJ38:AJ70" xr:uid="{B0ED8695-C955-49FD-91F8-ECD26F875674}">
      <formula1>"●"</formula1>
    </dataValidation>
  </dataValidations>
  <printOptions horizontalCentered="1"/>
  <pageMargins left="0.59055118110236227" right="0.39370078740157483" top="0.59055118110236227" bottom="0.35433070866141736" header="0.31496062992125984" footer="0.11811023622047245"/>
  <pageSetup paperSize="8" scale="53" orientation="landscape" r:id="rId1"/>
  <headerFooter scaleWithDoc="0">
    <oddFooter>&amp;R&amp;8R4超高層ZEH-M_ver.1</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0210C-065E-4976-8F7D-FC7BB99EAF88}">
  <sheetPr codeName="Sheet7">
    <pageSetUpPr fitToPage="1"/>
  </sheetPr>
  <dimension ref="A1:O58"/>
  <sheetViews>
    <sheetView showGridLines="0" view="pageBreakPreview" zoomScale="85" zoomScaleNormal="100" zoomScaleSheetLayoutView="85" workbookViewId="0">
      <selection activeCell="B5" sqref="B5"/>
    </sheetView>
  </sheetViews>
  <sheetFormatPr defaultColWidth="9" defaultRowHeight="21"/>
  <cols>
    <col min="1" max="1" width="2.625" style="114" customWidth="1"/>
    <col min="2" max="2" width="24.625" style="4" customWidth="1"/>
    <col min="3" max="3" width="90.625" style="4" customWidth="1"/>
    <col min="4" max="4" width="24.625" style="4" customWidth="1"/>
    <col min="5" max="5" width="50.625" style="4" customWidth="1"/>
    <col min="6" max="16384" width="9" style="4"/>
  </cols>
  <sheetData>
    <row r="1" spans="1:15" s="174" customFormat="1" ht="17.25">
      <c r="A1" s="218"/>
      <c r="B1" s="218"/>
    </row>
    <row r="2" spans="1:15" s="174" customFormat="1" ht="17.25">
      <c r="A2" s="377" t="s">
        <v>538</v>
      </c>
      <c r="B2" s="377"/>
    </row>
    <row r="3" spans="1:15">
      <c r="B3" s="217" t="s">
        <v>259</v>
      </c>
    </row>
    <row r="4" spans="1:15" ht="30.75">
      <c r="A4" s="117"/>
      <c r="B4" s="15" t="s">
        <v>49</v>
      </c>
      <c r="C4" s="378" t="str">
        <f>IF(入力シート!F11="","",入力シート!F11)&amp;"　"&amp;入力シート!H11</f>
        <v>(例)　○○○○マンション　超高層ＺＥＨ－Ｍ実証事業</v>
      </c>
      <c r="D4" s="15" t="s">
        <v>50</v>
      </c>
      <c r="E4" s="1335" t="str">
        <f>IF(入力シート!F40="",入力シート!F28,IF(入力シート!F52="",入力シート!F28&amp;" / "&amp;入力シート!F40,IF(入力シート!F64="",入力シート!F28&amp;" / "&amp;入力シート!F40&amp;" / "&amp;入力シート!F52,入力シート!F28&amp;" / "&amp;入力シート!F40&amp;" / "&amp;入力シート!F52&amp;" / "&amp;入力シート!F64)))</f>
        <v>(例)　〇〇〇株式会社</v>
      </c>
      <c r="F4" s="1335"/>
      <c r="G4" s="1335"/>
      <c r="H4" s="1335"/>
      <c r="I4" s="1335"/>
      <c r="J4" s="1335"/>
      <c r="K4" s="1335"/>
      <c r="L4" s="1335"/>
      <c r="M4" s="1335"/>
      <c r="N4" s="1335"/>
      <c r="O4" s="1336"/>
    </row>
    <row r="5" spans="1:15">
      <c r="B5" s="442"/>
      <c r="C5" s="443"/>
      <c r="D5" s="443"/>
      <c r="E5" s="443"/>
      <c r="F5" s="443"/>
      <c r="G5" s="443"/>
      <c r="H5" s="443"/>
      <c r="I5" s="443"/>
      <c r="J5" s="443"/>
      <c r="K5" s="443"/>
      <c r="L5" s="443"/>
      <c r="M5" s="443"/>
      <c r="N5" s="443"/>
      <c r="O5" s="444"/>
    </row>
    <row r="6" spans="1:15">
      <c r="B6" s="445"/>
      <c r="C6" s="446"/>
      <c r="D6" s="446"/>
      <c r="E6" s="446"/>
      <c r="F6" s="446"/>
      <c r="G6" s="446"/>
      <c r="H6" s="446"/>
      <c r="I6" s="446"/>
      <c r="J6" s="446"/>
      <c r="K6" s="446"/>
      <c r="L6" s="446"/>
      <c r="M6" s="446"/>
      <c r="N6" s="446"/>
      <c r="O6" s="447"/>
    </row>
    <row r="7" spans="1:15">
      <c r="B7" s="445"/>
      <c r="C7" s="446"/>
      <c r="D7" s="446"/>
      <c r="E7" s="446"/>
      <c r="F7" s="446"/>
      <c r="G7" s="446"/>
      <c r="H7" s="446"/>
      <c r="I7" s="446"/>
      <c r="J7" s="446"/>
      <c r="K7" s="446"/>
      <c r="L7" s="446"/>
      <c r="M7" s="446"/>
      <c r="N7" s="446"/>
      <c r="O7" s="447"/>
    </row>
    <row r="8" spans="1:15">
      <c r="B8" s="445"/>
      <c r="C8" s="446"/>
      <c r="D8" s="446"/>
      <c r="E8" s="446"/>
      <c r="F8" s="446"/>
      <c r="G8" s="446"/>
      <c r="H8" s="446"/>
      <c r="I8" s="446"/>
      <c r="J8" s="446"/>
      <c r="K8" s="446"/>
      <c r="L8" s="446"/>
      <c r="M8" s="446"/>
      <c r="N8" s="446"/>
      <c r="O8" s="447"/>
    </row>
    <row r="9" spans="1:15">
      <c r="B9" s="445"/>
      <c r="C9" s="446"/>
      <c r="D9" s="446"/>
      <c r="E9" s="446"/>
      <c r="F9" s="446"/>
      <c r="G9" s="446"/>
      <c r="H9" s="446"/>
      <c r="I9" s="446"/>
      <c r="J9" s="446"/>
      <c r="K9" s="446"/>
      <c r="L9" s="446"/>
      <c r="M9" s="446"/>
      <c r="N9" s="446"/>
      <c r="O9" s="447"/>
    </row>
    <row r="10" spans="1:15">
      <c r="B10" s="445"/>
      <c r="C10" s="446"/>
      <c r="D10" s="446"/>
      <c r="E10" s="446"/>
      <c r="F10" s="446"/>
      <c r="G10" s="446"/>
      <c r="H10" s="446"/>
      <c r="I10" s="446"/>
      <c r="J10" s="446"/>
      <c r="K10" s="446"/>
      <c r="L10" s="446"/>
      <c r="M10" s="446"/>
      <c r="N10" s="446"/>
      <c r="O10" s="447"/>
    </row>
    <row r="11" spans="1:15">
      <c r="B11" s="445"/>
      <c r="C11" s="446"/>
      <c r="D11" s="446"/>
      <c r="E11" s="446"/>
      <c r="F11" s="446"/>
      <c r="G11" s="446"/>
      <c r="H11" s="446"/>
      <c r="I11" s="446"/>
      <c r="J11" s="446"/>
      <c r="K11" s="446"/>
      <c r="L11" s="446"/>
      <c r="M11" s="446"/>
      <c r="N11" s="446"/>
      <c r="O11" s="447"/>
    </row>
    <row r="12" spans="1:15">
      <c r="B12" s="445"/>
      <c r="C12" s="446"/>
      <c r="D12" s="446"/>
      <c r="E12" s="446"/>
      <c r="F12" s="446"/>
      <c r="G12" s="446"/>
      <c r="H12" s="446"/>
      <c r="I12" s="446"/>
      <c r="J12" s="446"/>
      <c r="K12" s="446"/>
      <c r="L12" s="446"/>
      <c r="M12" s="446"/>
      <c r="N12" s="446"/>
      <c r="O12" s="447"/>
    </row>
    <row r="13" spans="1:15">
      <c r="B13" s="445"/>
      <c r="C13" s="446"/>
      <c r="D13" s="446"/>
      <c r="E13" s="446"/>
      <c r="F13" s="446"/>
      <c r="G13" s="446"/>
      <c r="H13" s="446"/>
      <c r="I13" s="446"/>
      <c r="J13" s="446"/>
      <c r="K13" s="446"/>
      <c r="L13" s="446"/>
      <c r="M13" s="446"/>
      <c r="N13" s="446"/>
      <c r="O13" s="447"/>
    </row>
    <row r="14" spans="1:15">
      <c r="B14" s="445"/>
      <c r="C14" s="446"/>
      <c r="D14" s="446"/>
      <c r="E14" s="446"/>
      <c r="F14" s="446"/>
      <c r="G14" s="446"/>
      <c r="H14" s="446"/>
      <c r="I14" s="446"/>
      <c r="J14" s="446"/>
      <c r="K14" s="446"/>
      <c r="L14" s="446"/>
      <c r="M14" s="446"/>
      <c r="N14" s="446"/>
      <c r="O14" s="447"/>
    </row>
    <row r="15" spans="1:15">
      <c r="B15" s="445"/>
      <c r="C15" s="446"/>
      <c r="D15" s="446"/>
      <c r="E15" s="446"/>
      <c r="F15" s="446"/>
      <c r="G15" s="446"/>
      <c r="H15" s="446"/>
      <c r="I15" s="446"/>
      <c r="J15" s="446"/>
      <c r="K15" s="446"/>
      <c r="L15" s="446"/>
      <c r="M15" s="446"/>
      <c r="N15" s="446"/>
      <c r="O15" s="447"/>
    </row>
    <row r="16" spans="1:15">
      <c r="B16" s="445"/>
      <c r="C16" s="446"/>
      <c r="D16" s="446"/>
      <c r="E16" s="446"/>
      <c r="F16" s="446"/>
      <c r="G16" s="446"/>
      <c r="H16" s="446"/>
      <c r="I16" s="446"/>
      <c r="J16" s="446"/>
      <c r="K16" s="446"/>
      <c r="L16" s="446"/>
      <c r="M16" s="446"/>
      <c r="N16" s="446"/>
      <c r="O16" s="447"/>
    </row>
    <row r="17" spans="2:15">
      <c r="B17" s="445"/>
      <c r="C17" s="446"/>
      <c r="D17" s="446"/>
      <c r="E17" s="446"/>
      <c r="F17" s="446"/>
      <c r="G17" s="446"/>
      <c r="H17" s="446"/>
      <c r="I17" s="446"/>
      <c r="J17" s="446"/>
      <c r="K17" s="446"/>
      <c r="L17" s="446"/>
      <c r="M17" s="446"/>
      <c r="N17" s="446"/>
      <c r="O17" s="447"/>
    </row>
    <row r="18" spans="2:15">
      <c r="B18" s="445"/>
      <c r="C18" s="446"/>
      <c r="D18" s="446"/>
      <c r="E18" s="446"/>
      <c r="F18" s="446"/>
      <c r="G18" s="446"/>
      <c r="H18" s="446"/>
      <c r="I18" s="446"/>
      <c r="J18" s="446"/>
      <c r="K18" s="446"/>
      <c r="L18" s="446"/>
      <c r="M18" s="446"/>
      <c r="N18" s="446"/>
      <c r="O18" s="447"/>
    </row>
    <row r="19" spans="2:15">
      <c r="B19" s="445"/>
      <c r="C19" s="446"/>
      <c r="D19" s="446"/>
      <c r="E19" s="446"/>
      <c r="F19" s="446"/>
      <c r="G19" s="446"/>
      <c r="H19" s="446"/>
      <c r="I19" s="446"/>
      <c r="J19" s="446"/>
      <c r="K19" s="446"/>
      <c r="L19" s="446"/>
      <c r="M19" s="446"/>
      <c r="N19" s="446"/>
      <c r="O19" s="447"/>
    </row>
    <row r="20" spans="2:15">
      <c r="B20" s="445"/>
      <c r="C20" s="446"/>
      <c r="D20" s="446"/>
      <c r="E20" s="446"/>
      <c r="F20" s="446"/>
      <c r="G20" s="446"/>
      <c r="H20" s="446"/>
      <c r="I20" s="446"/>
      <c r="J20" s="446"/>
      <c r="K20" s="446"/>
      <c r="L20" s="446"/>
      <c r="M20" s="446"/>
      <c r="N20" s="446"/>
      <c r="O20" s="447"/>
    </row>
    <row r="21" spans="2:15">
      <c r="B21" s="445"/>
      <c r="C21" s="446"/>
      <c r="D21" s="446"/>
      <c r="E21" s="446"/>
      <c r="F21" s="446"/>
      <c r="G21" s="446"/>
      <c r="H21" s="446"/>
      <c r="I21" s="446"/>
      <c r="J21" s="446"/>
      <c r="K21" s="446"/>
      <c r="L21" s="446"/>
      <c r="M21" s="446"/>
      <c r="N21" s="446"/>
      <c r="O21" s="447"/>
    </row>
    <row r="22" spans="2:15">
      <c r="B22" s="445"/>
      <c r="C22" s="446"/>
      <c r="D22" s="446"/>
      <c r="E22" s="446"/>
      <c r="F22" s="446"/>
      <c r="G22" s="446"/>
      <c r="H22" s="446"/>
      <c r="I22" s="446"/>
      <c r="J22" s="446"/>
      <c r="K22" s="446"/>
      <c r="L22" s="446"/>
      <c r="M22" s="446"/>
      <c r="N22" s="446"/>
      <c r="O22" s="447"/>
    </row>
    <row r="23" spans="2:15">
      <c r="B23" s="445"/>
      <c r="C23" s="446"/>
      <c r="D23" s="446"/>
      <c r="E23" s="446"/>
      <c r="F23" s="446"/>
      <c r="G23" s="446"/>
      <c r="H23" s="446"/>
      <c r="I23" s="446"/>
      <c r="J23" s="446"/>
      <c r="K23" s="446"/>
      <c r="L23" s="446"/>
      <c r="M23" s="446"/>
      <c r="N23" s="446"/>
      <c r="O23" s="447"/>
    </row>
    <row r="24" spans="2:15">
      <c r="B24" s="445"/>
      <c r="C24" s="446"/>
      <c r="D24" s="446"/>
      <c r="E24" s="446"/>
      <c r="F24" s="446"/>
      <c r="G24" s="446"/>
      <c r="H24" s="446"/>
      <c r="I24" s="446"/>
      <c r="J24" s="446"/>
      <c r="K24" s="446"/>
      <c r="L24" s="446"/>
      <c r="M24" s="446"/>
      <c r="N24" s="446"/>
      <c r="O24" s="447"/>
    </row>
    <row r="25" spans="2:15">
      <c r="B25" s="445"/>
      <c r="C25" s="446"/>
      <c r="D25" s="446"/>
      <c r="E25" s="446"/>
      <c r="F25" s="446"/>
      <c r="G25" s="446"/>
      <c r="H25" s="446"/>
      <c r="I25" s="446"/>
      <c r="J25" s="446"/>
      <c r="K25" s="446"/>
      <c r="L25" s="446"/>
      <c r="M25" s="446"/>
      <c r="N25" s="446"/>
      <c r="O25" s="447"/>
    </row>
    <row r="26" spans="2:15">
      <c r="B26" s="445"/>
      <c r="C26" s="446"/>
      <c r="D26" s="446"/>
      <c r="E26" s="446"/>
      <c r="F26" s="446"/>
      <c r="G26" s="446"/>
      <c r="H26" s="446"/>
      <c r="I26" s="446"/>
      <c r="J26" s="446"/>
      <c r="K26" s="446"/>
      <c r="L26" s="446"/>
      <c r="M26" s="446"/>
      <c r="N26" s="446"/>
      <c r="O26" s="447"/>
    </row>
    <row r="27" spans="2:15">
      <c r="B27" s="445"/>
      <c r="C27" s="446"/>
      <c r="D27" s="446"/>
      <c r="E27" s="446"/>
      <c r="F27" s="446"/>
      <c r="G27" s="446"/>
      <c r="H27" s="446"/>
      <c r="I27" s="446"/>
      <c r="J27" s="446"/>
      <c r="K27" s="446"/>
      <c r="L27" s="446"/>
      <c r="M27" s="446"/>
      <c r="N27" s="446"/>
      <c r="O27" s="447"/>
    </row>
    <row r="28" spans="2:15">
      <c r="B28" s="445"/>
      <c r="C28" s="446"/>
      <c r="D28" s="446"/>
      <c r="E28" s="446"/>
      <c r="F28" s="446"/>
      <c r="G28" s="446"/>
      <c r="H28" s="446"/>
      <c r="I28" s="446"/>
      <c r="J28" s="446"/>
      <c r="K28" s="446"/>
      <c r="L28" s="446"/>
      <c r="M28" s="446"/>
      <c r="N28" s="446"/>
      <c r="O28" s="447"/>
    </row>
    <row r="29" spans="2:15">
      <c r="B29" s="445"/>
      <c r="C29" s="446"/>
      <c r="D29" s="446"/>
      <c r="E29" s="446"/>
      <c r="F29" s="446"/>
      <c r="G29" s="446"/>
      <c r="H29" s="446"/>
      <c r="I29" s="446"/>
      <c r="J29" s="446"/>
      <c r="K29" s="446"/>
      <c r="L29" s="446"/>
      <c r="M29" s="446"/>
      <c r="N29" s="446"/>
      <c r="O29" s="447"/>
    </row>
    <row r="30" spans="2:15">
      <c r="B30" s="445"/>
      <c r="C30" s="446"/>
      <c r="D30" s="446"/>
      <c r="E30" s="446"/>
      <c r="F30" s="446"/>
      <c r="G30" s="446"/>
      <c r="H30" s="446"/>
      <c r="I30" s="446"/>
      <c r="J30" s="446"/>
      <c r="K30" s="446"/>
      <c r="L30" s="446"/>
      <c r="M30" s="446"/>
      <c r="N30" s="446"/>
      <c r="O30" s="447"/>
    </row>
    <row r="31" spans="2:15">
      <c r="B31" s="445"/>
      <c r="C31" s="446"/>
      <c r="D31" s="446"/>
      <c r="E31" s="446"/>
      <c r="F31" s="446"/>
      <c r="G31" s="446"/>
      <c r="H31" s="446"/>
      <c r="I31" s="446"/>
      <c r="J31" s="446"/>
      <c r="K31" s="446"/>
      <c r="L31" s="446"/>
      <c r="M31" s="446"/>
      <c r="N31" s="446"/>
      <c r="O31" s="447"/>
    </row>
    <row r="32" spans="2:15">
      <c r="B32" s="445"/>
      <c r="C32" s="446"/>
      <c r="D32" s="446"/>
      <c r="E32" s="446"/>
      <c r="F32" s="446"/>
      <c r="G32" s="446"/>
      <c r="H32" s="446"/>
      <c r="I32" s="446"/>
      <c r="J32" s="446"/>
      <c r="K32" s="446"/>
      <c r="L32" s="446"/>
      <c r="M32" s="446"/>
      <c r="N32" s="446"/>
      <c r="O32" s="447"/>
    </row>
    <row r="33" spans="2:15">
      <c r="B33" s="445"/>
      <c r="C33" s="446"/>
      <c r="D33" s="446"/>
      <c r="E33" s="446"/>
      <c r="F33" s="446"/>
      <c r="G33" s="446"/>
      <c r="H33" s="446"/>
      <c r="I33" s="446"/>
      <c r="J33" s="446"/>
      <c r="K33" s="446"/>
      <c r="L33" s="446"/>
      <c r="M33" s="446"/>
      <c r="N33" s="446"/>
      <c r="O33" s="447"/>
    </row>
    <row r="34" spans="2:15">
      <c r="B34" s="445"/>
      <c r="C34" s="446"/>
      <c r="D34" s="446"/>
      <c r="E34" s="446"/>
      <c r="F34" s="446"/>
      <c r="G34" s="446"/>
      <c r="H34" s="446"/>
      <c r="I34" s="446"/>
      <c r="J34" s="446"/>
      <c r="K34" s="446"/>
      <c r="L34" s="446"/>
      <c r="M34" s="446"/>
      <c r="N34" s="446"/>
      <c r="O34" s="447"/>
    </row>
    <row r="35" spans="2:15">
      <c r="B35" s="445"/>
      <c r="C35" s="446"/>
      <c r="D35" s="446"/>
      <c r="E35" s="446"/>
      <c r="F35" s="446"/>
      <c r="G35" s="446"/>
      <c r="H35" s="446"/>
      <c r="I35" s="446"/>
      <c r="J35" s="446"/>
      <c r="K35" s="446"/>
      <c r="L35" s="446"/>
      <c r="M35" s="446"/>
      <c r="N35" s="446"/>
      <c r="O35" s="447"/>
    </row>
    <row r="36" spans="2:15">
      <c r="B36" s="445"/>
      <c r="C36" s="446"/>
      <c r="D36" s="446"/>
      <c r="E36" s="446"/>
      <c r="F36" s="446"/>
      <c r="G36" s="446"/>
      <c r="H36" s="446"/>
      <c r="I36" s="446"/>
      <c r="J36" s="446"/>
      <c r="K36" s="446"/>
      <c r="L36" s="446"/>
      <c r="M36" s="446"/>
      <c r="N36" s="446"/>
      <c r="O36" s="447"/>
    </row>
    <row r="37" spans="2:15">
      <c r="B37" s="445"/>
      <c r="C37" s="446"/>
      <c r="D37" s="446"/>
      <c r="E37" s="446"/>
      <c r="F37" s="446"/>
      <c r="G37" s="446"/>
      <c r="H37" s="446"/>
      <c r="I37" s="446"/>
      <c r="J37" s="446"/>
      <c r="K37" s="446"/>
      <c r="L37" s="446"/>
      <c r="M37" s="446"/>
      <c r="N37" s="446"/>
      <c r="O37" s="447"/>
    </row>
    <row r="38" spans="2:15">
      <c r="B38" s="445"/>
      <c r="C38" s="446"/>
      <c r="D38" s="446"/>
      <c r="E38" s="446"/>
      <c r="F38" s="446"/>
      <c r="G38" s="446"/>
      <c r="H38" s="446"/>
      <c r="I38" s="446"/>
      <c r="J38" s="446"/>
      <c r="K38" s="446"/>
      <c r="L38" s="446"/>
      <c r="M38" s="446"/>
      <c r="N38" s="446"/>
      <c r="O38" s="447"/>
    </row>
    <row r="39" spans="2:15">
      <c r="B39" s="445"/>
      <c r="C39" s="446"/>
      <c r="D39" s="446"/>
      <c r="E39" s="446"/>
      <c r="F39" s="446"/>
      <c r="G39" s="446"/>
      <c r="H39" s="446"/>
      <c r="I39" s="446"/>
      <c r="J39" s="446"/>
      <c r="K39" s="446"/>
      <c r="L39" s="446"/>
      <c r="M39" s="446"/>
      <c r="N39" s="446"/>
      <c r="O39" s="447"/>
    </row>
    <row r="40" spans="2:15">
      <c r="B40" s="445"/>
      <c r="C40" s="446"/>
      <c r="D40" s="446"/>
      <c r="E40" s="446"/>
      <c r="F40" s="446"/>
      <c r="G40" s="446"/>
      <c r="H40" s="446"/>
      <c r="I40" s="446"/>
      <c r="J40" s="446"/>
      <c r="K40" s="446"/>
      <c r="L40" s="446"/>
      <c r="M40" s="446"/>
      <c r="N40" s="446"/>
      <c r="O40" s="447"/>
    </row>
    <row r="41" spans="2:15">
      <c r="B41" s="445"/>
      <c r="C41" s="446"/>
      <c r="D41" s="446"/>
      <c r="E41" s="446"/>
      <c r="F41" s="446"/>
      <c r="G41" s="446"/>
      <c r="H41" s="446"/>
      <c r="I41" s="446"/>
      <c r="J41" s="446"/>
      <c r="K41" s="446"/>
      <c r="L41" s="446"/>
      <c r="M41" s="446"/>
      <c r="N41" s="446"/>
      <c r="O41" s="447"/>
    </row>
    <row r="42" spans="2:15">
      <c r="B42" s="445"/>
      <c r="C42" s="446"/>
      <c r="D42" s="446"/>
      <c r="E42" s="446"/>
      <c r="F42" s="446"/>
      <c r="G42" s="446"/>
      <c r="H42" s="446"/>
      <c r="I42" s="446"/>
      <c r="J42" s="446"/>
      <c r="K42" s="446"/>
      <c r="L42" s="446"/>
      <c r="M42" s="446"/>
      <c r="N42" s="446"/>
      <c r="O42" s="447"/>
    </row>
    <row r="43" spans="2:15">
      <c r="B43" s="445"/>
      <c r="C43" s="446"/>
      <c r="D43" s="446"/>
      <c r="E43" s="446"/>
      <c r="F43" s="446"/>
      <c r="G43" s="446"/>
      <c r="H43" s="446"/>
      <c r="I43" s="446"/>
      <c r="J43" s="446"/>
      <c r="K43" s="446"/>
      <c r="L43" s="446"/>
      <c r="M43" s="446"/>
      <c r="N43" s="446"/>
      <c r="O43" s="447"/>
    </row>
    <row r="44" spans="2:15">
      <c r="B44" s="445"/>
      <c r="C44" s="446"/>
      <c r="D44" s="446"/>
      <c r="E44" s="446"/>
      <c r="F44" s="446"/>
      <c r="G44" s="446"/>
      <c r="H44" s="446"/>
      <c r="I44" s="446"/>
      <c r="J44" s="446"/>
      <c r="K44" s="446"/>
      <c r="L44" s="446"/>
      <c r="M44" s="446"/>
      <c r="N44" s="446"/>
      <c r="O44" s="447"/>
    </row>
    <row r="45" spans="2:15">
      <c r="B45" s="445"/>
      <c r="C45" s="446"/>
      <c r="D45" s="446"/>
      <c r="E45" s="446"/>
      <c r="F45" s="446"/>
      <c r="G45" s="446"/>
      <c r="H45" s="446"/>
      <c r="I45" s="446"/>
      <c r="J45" s="446"/>
      <c r="K45" s="446"/>
      <c r="L45" s="446"/>
      <c r="M45" s="446"/>
      <c r="N45" s="446"/>
      <c r="O45" s="447"/>
    </row>
    <row r="46" spans="2:15">
      <c r="B46" s="445"/>
      <c r="C46" s="446"/>
      <c r="D46" s="446"/>
      <c r="E46" s="446"/>
      <c r="F46" s="446"/>
      <c r="G46" s="446"/>
      <c r="H46" s="446"/>
      <c r="I46" s="446"/>
      <c r="J46" s="446"/>
      <c r="K46" s="446"/>
      <c r="L46" s="446"/>
      <c r="M46" s="446"/>
      <c r="N46" s="446"/>
      <c r="O46" s="447"/>
    </row>
    <row r="47" spans="2:15">
      <c r="B47" s="445"/>
      <c r="C47" s="446"/>
      <c r="D47" s="446"/>
      <c r="E47" s="446"/>
      <c r="F47" s="446"/>
      <c r="G47" s="446"/>
      <c r="H47" s="446"/>
      <c r="I47" s="446"/>
      <c r="J47" s="446"/>
      <c r="K47" s="446"/>
      <c r="L47" s="446"/>
      <c r="M47" s="446"/>
      <c r="N47" s="446"/>
      <c r="O47" s="447"/>
    </row>
    <row r="48" spans="2:15">
      <c r="B48" s="445"/>
      <c r="C48" s="446"/>
      <c r="D48" s="446"/>
      <c r="E48" s="446"/>
      <c r="F48" s="446"/>
      <c r="G48" s="446"/>
      <c r="H48" s="446"/>
      <c r="I48" s="446"/>
      <c r="J48" s="446"/>
      <c r="K48" s="446"/>
      <c r="L48" s="446"/>
      <c r="M48" s="446"/>
      <c r="N48" s="446"/>
      <c r="O48" s="447"/>
    </row>
    <row r="49" spans="1:15">
      <c r="B49" s="445"/>
      <c r="C49" s="446"/>
      <c r="D49" s="446"/>
      <c r="E49" s="446"/>
      <c r="F49" s="446"/>
      <c r="G49" s="446"/>
      <c r="H49" s="446"/>
      <c r="I49" s="446"/>
      <c r="J49" s="446"/>
      <c r="K49" s="446"/>
      <c r="L49" s="446"/>
      <c r="M49" s="446"/>
      <c r="N49" s="446"/>
      <c r="O49" s="447"/>
    </row>
    <row r="50" spans="1:15">
      <c r="B50" s="445"/>
      <c r="C50" s="446"/>
      <c r="D50" s="446"/>
      <c r="E50" s="446"/>
      <c r="F50" s="446"/>
      <c r="G50" s="446"/>
      <c r="H50" s="446"/>
      <c r="I50" s="446"/>
      <c r="J50" s="446"/>
      <c r="K50" s="446"/>
      <c r="L50" s="446"/>
      <c r="M50" s="446"/>
      <c r="N50" s="446"/>
      <c r="O50" s="447"/>
    </row>
    <row r="51" spans="1:15">
      <c r="B51" s="445"/>
      <c r="C51" s="446"/>
      <c r="D51" s="446"/>
      <c r="E51" s="446"/>
      <c r="F51" s="446"/>
      <c r="G51" s="446"/>
      <c r="H51" s="446"/>
      <c r="I51" s="446"/>
      <c r="J51" s="446"/>
      <c r="K51" s="446"/>
      <c r="L51" s="446"/>
      <c r="M51" s="446"/>
      <c r="N51" s="446"/>
      <c r="O51" s="447"/>
    </row>
    <row r="52" spans="1:15">
      <c r="B52" s="445"/>
      <c r="C52" s="446"/>
      <c r="D52" s="446"/>
      <c r="E52" s="446"/>
      <c r="F52" s="446"/>
      <c r="G52" s="446"/>
      <c r="H52" s="446"/>
      <c r="I52" s="446"/>
      <c r="J52" s="446"/>
      <c r="K52" s="446"/>
      <c r="L52" s="446"/>
      <c r="M52" s="446"/>
      <c r="N52" s="446"/>
      <c r="O52" s="447"/>
    </row>
    <row r="53" spans="1:15">
      <c r="B53" s="445"/>
      <c r="C53" s="446"/>
      <c r="D53" s="446"/>
      <c r="E53" s="446"/>
      <c r="F53" s="446"/>
      <c r="G53" s="446"/>
      <c r="H53" s="446"/>
      <c r="I53" s="446"/>
      <c r="J53" s="446"/>
      <c r="K53" s="446"/>
      <c r="L53" s="446"/>
      <c r="M53" s="446"/>
      <c r="N53" s="446"/>
      <c r="O53" s="447"/>
    </row>
    <row r="54" spans="1:15">
      <c r="B54" s="445"/>
      <c r="C54" s="446"/>
      <c r="D54" s="446"/>
      <c r="E54" s="446"/>
      <c r="F54" s="446"/>
      <c r="G54" s="446"/>
      <c r="H54" s="446"/>
      <c r="I54" s="446"/>
      <c r="J54" s="446"/>
      <c r="K54" s="446"/>
      <c r="L54" s="446"/>
      <c r="M54" s="446"/>
      <c r="N54" s="446"/>
      <c r="O54" s="447"/>
    </row>
    <row r="55" spans="1:15">
      <c r="B55" s="445"/>
      <c r="C55" s="446"/>
      <c r="D55" s="446"/>
      <c r="E55" s="446"/>
      <c r="F55" s="446"/>
      <c r="G55" s="446"/>
      <c r="H55" s="446"/>
      <c r="I55" s="446"/>
      <c r="J55" s="446"/>
      <c r="K55" s="446"/>
      <c r="L55" s="446"/>
      <c r="M55" s="446"/>
      <c r="N55" s="446"/>
      <c r="O55" s="447"/>
    </row>
    <row r="56" spans="1:15">
      <c r="B56" s="445"/>
      <c r="C56" s="446"/>
      <c r="D56" s="446"/>
      <c r="E56" s="446"/>
      <c r="F56" s="446"/>
      <c r="G56" s="446"/>
      <c r="H56" s="446"/>
      <c r="I56" s="446"/>
      <c r="J56" s="446"/>
      <c r="K56" s="446"/>
      <c r="L56" s="446"/>
      <c r="M56" s="446"/>
      <c r="N56" s="446"/>
      <c r="O56" s="447"/>
    </row>
    <row r="57" spans="1:15">
      <c r="B57" s="448"/>
      <c r="C57" s="449"/>
      <c r="D57" s="449"/>
      <c r="E57" s="449"/>
      <c r="F57" s="449"/>
      <c r="G57" s="449"/>
      <c r="H57" s="449"/>
      <c r="I57" s="449"/>
      <c r="J57" s="449"/>
      <c r="K57" s="449"/>
      <c r="L57" s="449"/>
      <c r="M57" s="449"/>
      <c r="N57" s="449"/>
      <c r="O57" s="450"/>
    </row>
    <row r="58" spans="1:15" s="133" customFormat="1">
      <c r="A58" s="132"/>
    </row>
  </sheetData>
  <sheetProtection sheet="1" selectLockedCells="1"/>
  <mergeCells count="1">
    <mergeCell ref="E4:O4"/>
  </mergeCells>
  <phoneticPr fontId="9"/>
  <conditionalFormatting sqref="E4:O4 C4">
    <cfRule type="containsBlanks" dxfId="264" priority="3">
      <formula>LEN(TRIM(C4))=0</formula>
    </cfRule>
  </conditionalFormatting>
  <conditionalFormatting sqref="A1:XFD1048576">
    <cfRule type="containsText" dxfId="263" priority="1" operator="containsText" text="(例)">
      <formula>NOT(ISERROR(SEARCH("(例)",A1)))</formula>
    </cfRule>
  </conditionalFormatting>
  <printOptions horizontalCentered="1"/>
  <pageMargins left="0.59055118110236227" right="0.39370078740157483" top="0.59055118110236227" bottom="0.35433070866141736" header="0.31496062992125984" footer="0.11811023622047245"/>
  <pageSetup paperSize="8" scale="65" orientation="landscape" r:id="rId1"/>
  <headerFooter scaleWithDoc="0">
    <oddFooter>&amp;R&amp;8R4超高層ZEH-M_ver.1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47B2-F8B5-4EF6-89FB-4FE1A8F5B6D9}">
  <sheetPr codeName="Sheet8">
    <pageSetUpPr fitToPage="1"/>
  </sheetPr>
  <dimension ref="A1:J57"/>
  <sheetViews>
    <sheetView showGridLines="0" view="pageBreakPreview" zoomScaleNormal="100" zoomScaleSheetLayoutView="100" workbookViewId="0">
      <selection activeCell="B31" sqref="B31:I56"/>
    </sheetView>
  </sheetViews>
  <sheetFormatPr defaultColWidth="9" defaultRowHeight="21"/>
  <cols>
    <col min="1" max="1" width="2.625" style="281" customWidth="1"/>
    <col min="2" max="2" width="8.625" style="274" customWidth="1"/>
    <col min="3" max="3" width="24.375" style="274" customWidth="1"/>
    <col min="4" max="4" width="10.125" style="274" customWidth="1"/>
    <col min="5" max="5" width="25.625" style="274" customWidth="1"/>
    <col min="6" max="6" width="12.625" style="274" customWidth="1"/>
    <col min="7" max="7" width="22.625" style="274" customWidth="1"/>
    <col min="8" max="8" width="12.625" style="274" customWidth="1"/>
    <col min="9" max="9" width="26.625" style="274" customWidth="1"/>
    <col min="10" max="10" width="9" style="381"/>
    <col min="11" max="16384" width="9" style="274"/>
  </cols>
  <sheetData>
    <row r="1" spans="1:10" s="293" customFormat="1" ht="17.25">
      <c r="A1" s="379" t="s">
        <v>897</v>
      </c>
      <c r="B1" s="380"/>
      <c r="C1" s="380"/>
      <c r="D1" s="380"/>
      <c r="E1" s="380"/>
      <c r="F1" s="380"/>
      <c r="G1" s="380"/>
      <c r="H1" s="380"/>
      <c r="I1" s="380"/>
      <c r="J1" s="277"/>
    </row>
    <row r="2" spans="1:10" s="293" customFormat="1" ht="17.25">
      <c r="A2" s="379"/>
      <c r="B2" s="380"/>
      <c r="C2" s="380"/>
      <c r="D2" s="380"/>
      <c r="E2" s="380"/>
      <c r="F2" s="380"/>
      <c r="G2" s="380"/>
      <c r="H2" s="380"/>
      <c r="I2" s="380"/>
      <c r="J2" s="277"/>
    </row>
    <row r="3" spans="1:10">
      <c r="B3" s="1343" t="s">
        <v>174</v>
      </c>
      <c r="C3" s="1343"/>
      <c r="D3" s="1343"/>
    </row>
    <row r="4" spans="1:10" ht="25.5">
      <c r="A4" s="301"/>
      <c r="B4" s="1342" t="s">
        <v>398</v>
      </c>
      <c r="C4" s="1342"/>
      <c r="D4" s="1342"/>
    </row>
    <row r="5" spans="1:10" ht="31.5" customHeight="1">
      <c r="A5" s="332"/>
      <c r="B5" s="1337" t="s">
        <v>575</v>
      </c>
      <c r="C5" s="1337"/>
      <c r="D5" s="1337"/>
      <c r="E5" s="1655" t="str">
        <f>IF(入力シート!F15="","",入力シート!F15)</f>
        <v>(例)　202X年　X 月   X 日</v>
      </c>
      <c r="F5" s="1655"/>
    </row>
    <row r="6" spans="1:10" ht="31.5" customHeight="1">
      <c r="A6" s="332"/>
      <c r="B6" s="1337" t="s">
        <v>576</v>
      </c>
      <c r="C6" s="1337"/>
      <c r="D6" s="1337"/>
      <c r="E6" s="1655" t="str">
        <f>IF(入力シート!F16="","",入力シート!F16)</f>
        <v>(例)　202X年　X 月   X 日</v>
      </c>
      <c r="F6" s="1655"/>
    </row>
    <row r="7" spans="1:10" ht="31.5" customHeight="1">
      <c r="A7" s="332"/>
      <c r="B7" s="1337" t="s">
        <v>521</v>
      </c>
      <c r="C7" s="1337"/>
      <c r="D7" s="1337"/>
      <c r="E7" s="1655" t="str">
        <f>IF(入力シート!F18="","",入力シート!F18)</f>
        <v>(例)　202X年　X 月   X 日</v>
      </c>
      <c r="F7" s="1655"/>
    </row>
    <row r="8" spans="1:10" s="399" customFormat="1" ht="31.5" customHeight="1">
      <c r="A8" s="332"/>
      <c r="B8" s="1340" t="s">
        <v>662</v>
      </c>
      <c r="C8" s="1340"/>
      <c r="D8" s="1340"/>
      <c r="E8" s="1655" t="str">
        <f>IF(入力シート!F19="","",入力シート!F19)</f>
        <v>(例)　202X年　X 月   X 日</v>
      </c>
      <c r="F8" s="1655"/>
      <c r="G8" s="428"/>
      <c r="J8" s="381"/>
    </row>
    <row r="9" spans="1:10" s="399" customFormat="1" ht="31.5" customHeight="1">
      <c r="A9" s="332"/>
      <c r="B9" s="1341" t="s">
        <v>601</v>
      </c>
      <c r="C9" s="1341"/>
      <c r="D9" s="1341"/>
      <c r="E9" s="1656" t="str">
        <f>IF(入力シート!F20="","",入力シート!F20)</f>
        <v>(例)　202X年　X 月   X 日</v>
      </c>
      <c r="F9" s="1656"/>
      <c r="G9" s="429" t="s">
        <v>665</v>
      </c>
      <c r="H9" s="400"/>
      <c r="I9" s="400"/>
      <c r="J9" s="381"/>
    </row>
    <row r="10" spans="1:10" ht="31.5" customHeight="1">
      <c r="A10" s="382"/>
      <c r="B10" s="1338" t="s">
        <v>602</v>
      </c>
      <c r="C10" s="1338"/>
      <c r="D10" s="1339"/>
      <c r="E10" s="1655" t="str">
        <f>IF(入力シート!F21="","",入力シート!F21)</f>
        <v>(例)　202X年　X 月   X 日</v>
      </c>
      <c r="F10" s="1655"/>
      <c r="G10" s="1361" t="s">
        <v>666</v>
      </c>
      <c r="H10" s="1362"/>
      <c r="I10" s="1362"/>
      <c r="J10" s="383" t="s">
        <v>539</v>
      </c>
    </row>
    <row r="11" spans="1:10" ht="31.5" customHeight="1">
      <c r="A11" s="382"/>
      <c r="B11" s="1338" t="s">
        <v>663</v>
      </c>
      <c r="C11" s="1341"/>
      <c r="D11" s="1341"/>
      <c r="E11" s="1657" t="str">
        <f>IF(入力シート!F22="","",入力シート!F22)</f>
        <v>(例)　202X年　X 月   X 日</v>
      </c>
      <c r="F11" s="1658"/>
      <c r="G11" s="1363" t="s">
        <v>667</v>
      </c>
      <c r="H11" s="1363"/>
      <c r="I11" s="1363"/>
      <c r="J11" s="383" t="s">
        <v>540</v>
      </c>
    </row>
    <row r="12" spans="1:10" ht="31.5" customHeight="1">
      <c r="A12" s="382"/>
      <c r="B12" s="1338" t="s">
        <v>664</v>
      </c>
      <c r="C12" s="1341"/>
      <c r="D12" s="1341"/>
      <c r="E12" s="1655" t="str">
        <f>IF(入力シート!F23="","",入力シート!F23)</f>
        <v>(例)　202X年　X 月   X 日</v>
      </c>
      <c r="F12" s="1655"/>
      <c r="G12" s="1362" t="s">
        <v>668</v>
      </c>
      <c r="H12" s="1362"/>
      <c r="I12" s="1362"/>
    </row>
    <row r="13" spans="1:10" s="384" customFormat="1" ht="12">
      <c r="B13" s="1365"/>
      <c r="C13" s="1365"/>
      <c r="D13" s="1365"/>
      <c r="E13" s="1353"/>
      <c r="F13" s="1353"/>
      <c r="J13" s="385"/>
    </row>
    <row r="14" spans="1:10" ht="25.5">
      <c r="A14" s="301"/>
      <c r="B14" s="1364" t="s">
        <v>175</v>
      </c>
      <c r="C14" s="1364"/>
      <c r="D14" s="1364"/>
      <c r="E14" s="1354"/>
      <c r="F14" s="1354"/>
    </row>
    <row r="15" spans="1:10" ht="30.75">
      <c r="A15" s="332"/>
      <c r="B15" s="1337" t="s">
        <v>260</v>
      </c>
      <c r="C15" s="1337"/>
      <c r="D15" s="1337"/>
      <c r="E15" s="1356" t="str">
        <f>IF(入力シート!F244="","",入力シート!F244)</f>
        <v>(例)　有り</v>
      </c>
      <c r="F15" s="1356"/>
    </row>
    <row r="16" spans="1:10" ht="30.75">
      <c r="A16" s="332"/>
      <c r="B16" s="1337" t="s">
        <v>261</v>
      </c>
      <c r="C16" s="1337"/>
      <c r="D16" s="1337"/>
      <c r="E16" s="1357" t="str">
        <f>IF(入力シート!F245="","",入力シート!F245)</f>
        <v>(例)　202X/X/X</v>
      </c>
      <c r="F16" s="1357"/>
    </row>
    <row r="17" spans="1:10" ht="30.75">
      <c r="A17" s="332"/>
      <c r="B17" s="1355" t="s">
        <v>262</v>
      </c>
      <c r="C17" s="1355"/>
      <c r="D17" s="1355"/>
      <c r="E17" s="1356" t="str">
        <f>IF(入力シート!F246="","",入力シート!F246)</f>
        <v>(例)　無し</v>
      </c>
      <c r="F17" s="1356"/>
    </row>
    <row r="18" spans="1:10" s="384" customFormat="1" ht="12">
      <c r="B18" s="1365"/>
      <c r="C18" s="1365"/>
      <c r="D18" s="1365"/>
      <c r="J18" s="385"/>
    </row>
    <row r="19" spans="1:10" ht="25.5">
      <c r="A19" s="301"/>
      <c r="B19" s="1364" t="s">
        <v>176</v>
      </c>
      <c r="C19" s="1364"/>
      <c r="D19" s="1364"/>
    </row>
    <row r="20" spans="1:10" ht="30.75">
      <c r="A20" s="332"/>
      <c r="B20" s="1369" t="s">
        <v>263</v>
      </c>
      <c r="C20" s="316" t="s">
        <v>177</v>
      </c>
      <c r="D20" s="1367" t="str">
        <f>IF(入力シート!F249="","",入力シート!F249)</f>
        <v>(例)　□□設計事務所</v>
      </c>
      <c r="E20" s="1367"/>
      <c r="F20" s="1367"/>
      <c r="G20" s="1367"/>
      <c r="H20" s="1367"/>
      <c r="I20" s="1367"/>
    </row>
    <row r="21" spans="1:10" ht="30.75">
      <c r="A21" s="332"/>
      <c r="B21" s="1369"/>
      <c r="C21" s="316" t="s">
        <v>178</v>
      </c>
      <c r="D21" s="1366" t="str">
        <f>IF(入力シート!F250="","",入力シート!F250)</f>
        <v>(例)　設計　次郎</v>
      </c>
      <c r="E21" s="1366"/>
      <c r="F21" s="316" t="s">
        <v>179</v>
      </c>
      <c r="G21" s="1367" t="str">
        <f>IF(入力シート!F251="","",入力シート!F251)</f>
        <v>(例)　設計</v>
      </c>
      <c r="H21" s="1367"/>
      <c r="I21" s="1367"/>
    </row>
    <row r="22" spans="1:10" ht="25.5">
      <c r="A22" s="301"/>
      <c r="B22" s="1369"/>
      <c r="C22" s="941" t="s">
        <v>180</v>
      </c>
      <c r="D22" s="316" t="s">
        <v>56</v>
      </c>
      <c r="E22" s="1358" t="str">
        <f>IF(入力シート!F252="","",入力シート!F252)</f>
        <v>(例)　105-0000</v>
      </c>
      <c r="F22" s="1358"/>
      <c r="G22" s="1358"/>
      <c r="H22" s="1358"/>
      <c r="I22" s="1358"/>
    </row>
    <row r="23" spans="1:10" ht="25.5">
      <c r="A23" s="301"/>
      <c r="B23" s="1369"/>
      <c r="C23" s="941"/>
      <c r="D23" s="1359" t="str">
        <f>IF(入力シート!F253="","",入力シート!F253)</f>
        <v>(例)　東京都港区□□町□□丁目□番地□号</v>
      </c>
      <c r="E23" s="1359"/>
      <c r="F23" s="1359"/>
      <c r="G23" s="1359"/>
      <c r="H23" s="1359"/>
      <c r="I23" s="1359"/>
    </row>
    <row r="24" spans="1:10" ht="30.75">
      <c r="A24" s="332"/>
      <c r="B24" s="1368" t="s">
        <v>264</v>
      </c>
      <c r="C24" s="316" t="s">
        <v>177</v>
      </c>
      <c r="D24" s="1367" t="str">
        <f>IF(入力シート!F254="","",入力シート!F254)</f>
        <v>(例)　△△建築株式会社</v>
      </c>
      <c r="E24" s="1367"/>
      <c r="F24" s="1367"/>
      <c r="G24" s="1367"/>
      <c r="H24" s="1367"/>
      <c r="I24" s="1367"/>
    </row>
    <row r="25" spans="1:10" ht="30.75">
      <c r="A25" s="332"/>
      <c r="B25" s="1368"/>
      <c r="C25" s="316" t="s">
        <v>178</v>
      </c>
      <c r="D25" s="1367" t="str">
        <f>入力シート!F255</f>
        <v>(例)　建築　次郎</v>
      </c>
      <c r="E25" s="1367"/>
      <c r="F25" s="386" t="s">
        <v>179</v>
      </c>
      <c r="G25" s="1367" t="str">
        <f>IF(入力シート!F256="","",入力シート!F256)</f>
        <v>(例)　施工</v>
      </c>
      <c r="H25" s="1367"/>
      <c r="I25" s="1367"/>
    </row>
    <row r="26" spans="1:10" ht="25.5">
      <c r="A26" s="301"/>
      <c r="B26" s="1369"/>
      <c r="C26" s="941" t="s">
        <v>180</v>
      </c>
      <c r="D26" s="316" t="s">
        <v>56</v>
      </c>
      <c r="E26" s="1358" t="str">
        <f>IF(入力シート!F257="","",入力シート!F257)</f>
        <v>(例)　100-0000</v>
      </c>
      <c r="F26" s="1358"/>
      <c r="G26" s="1358"/>
      <c r="H26" s="1358"/>
      <c r="I26" s="1358"/>
    </row>
    <row r="27" spans="1:10" ht="25.5">
      <c r="A27" s="301"/>
      <c r="B27" s="1369"/>
      <c r="C27" s="941"/>
      <c r="D27" s="1359" t="str">
        <f>IF(入力シート!F258="","",入力シート!F258)</f>
        <v>(例)　東京都千代田区△△町△△丁目△番地△号</v>
      </c>
      <c r="E27" s="1359"/>
      <c r="F27" s="1359"/>
      <c r="G27" s="1359"/>
      <c r="H27" s="1359"/>
      <c r="I27" s="1359"/>
    </row>
    <row r="28" spans="1:10" s="384" customFormat="1" ht="12">
      <c r="B28" s="387"/>
      <c r="C28" s="387"/>
      <c r="J28" s="385"/>
    </row>
    <row r="29" spans="1:10">
      <c r="B29" s="1343" t="s">
        <v>181</v>
      </c>
      <c r="C29" s="1343"/>
      <c r="D29" s="1343"/>
      <c r="E29" s="1343"/>
      <c r="F29" s="1343"/>
      <c r="G29" s="1343"/>
    </row>
    <row r="30" spans="1:10">
      <c r="B30" s="1360" t="s">
        <v>541</v>
      </c>
      <c r="C30" s="1360"/>
      <c r="D30" s="1360"/>
      <c r="E30" s="1360"/>
      <c r="F30" s="1360"/>
      <c r="G30" s="1360"/>
    </row>
    <row r="31" spans="1:10">
      <c r="B31" s="1344"/>
      <c r="C31" s="1345"/>
      <c r="D31" s="1345"/>
      <c r="E31" s="1345"/>
      <c r="F31" s="1345"/>
      <c r="G31" s="1345"/>
      <c r="H31" s="1345"/>
      <c r="I31" s="1346"/>
      <c r="J31" s="383" t="s">
        <v>551</v>
      </c>
    </row>
    <row r="32" spans="1:10">
      <c r="B32" s="1347"/>
      <c r="C32" s="1348"/>
      <c r="D32" s="1348"/>
      <c r="E32" s="1348"/>
      <c r="F32" s="1348"/>
      <c r="G32" s="1348"/>
      <c r="H32" s="1348"/>
      <c r="I32" s="1349"/>
      <c r="J32" s="383" t="s">
        <v>569</v>
      </c>
    </row>
    <row r="33" spans="2:10">
      <c r="B33" s="1347"/>
      <c r="C33" s="1348"/>
      <c r="D33" s="1348"/>
      <c r="E33" s="1348"/>
      <c r="F33" s="1348"/>
      <c r="G33" s="1348"/>
      <c r="H33" s="1348"/>
      <c r="I33" s="1349"/>
      <c r="J33" s="383" t="s">
        <v>552</v>
      </c>
    </row>
    <row r="34" spans="2:10">
      <c r="B34" s="1347"/>
      <c r="C34" s="1348"/>
      <c r="D34" s="1348"/>
      <c r="E34" s="1348"/>
      <c r="F34" s="1348"/>
      <c r="G34" s="1348"/>
      <c r="H34" s="1348"/>
      <c r="I34" s="1349"/>
    </row>
    <row r="35" spans="2:10">
      <c r="B35" s="1347"/>
      <c r="C35" s="1348"/>
      <c r="D35" s="1348"/>
      <c r="E35" s="1348"/>
      <c r="F35" s="1348"/>
      <c r="G35" s="1348"/>
      <c r="H35" s="1348"/>
      <c r="I35" s="1349"/>
    </row>
    <row r="36" spans="2:10">
      <c r="B36" s="1347"/>
      <c r="C36" s="1348"/>
      <c r="D36" s="1348"/>
      <c r="E36" s="1348"/>
      <c r="F36" s="1348"/>
      <c r="G36" s="1348"/>
      <c r="H36" s="1348"/>
      <c r="I36" s="1349"/>
    </row>
    <row r="37" spans="2:10">
      <c r="B37" s="1347"/>
      <c r="C37" s="1348"/>
      <c r="D37" s="1348"/>
      <c r="E37" s="1348"/>
      <c r="F37" s="1348"/>
      <c r="G37" s="1348"/>
      <c r="H37" s="1348"/>
      <c r="I37" s="1349"/>
    </row>
    <row r="38" spans="2:10">
      <c r="B38" s="1347"/>
      <c r="C38" s="1348"/>
      <c r="D38" s="1348"/>
      <c r="E38" s="1348"/>
      <c r="F38" s="1348"/>
      <c r="G38" s="1348"/>
      <c r="H38" s="1348"/>
      <c r="I38" s="1349"/>
    </row>
    <row r="39" spans="2:10">
      <c r="B39" s="1347"/>
      <c r="C39" s="1348"/>
      <c r="D39" s="1348"/>
      <c r="E39" s="1348"/>
      <c r="F39" s="1348"/>
      <c r="G39" s="1348"/>
      <c r="H39" s="1348"/>
      <c r="I39" s="1349"/>
    </row>
    <row r="40" spans="2:10">
      <c r="B40" s="1347"/>
      <c r="C40" s="1348"/>
      <c r="D40" s="1348"/>
      <c r="E40" s="1348"/>
      <c r="F40" s="1348"/>
      <c r="G40" s="1348"/>
      <c r="H40" s="1348"/>
      <c r="I40" s="1349"/>
    </row>
    <row r="41" spans="2:10">
      <c r="B41" s="1347"/>
      <c r="C41" s="1348"/>
      <c r="D41" s="1348"/>
      <c r="E41" s="1348"/>
      <c r="F41" s="1348"/>
      <c r="G41" s="1348"/>
      <c r="H41" s="1348"/>
      <c r="I41" s="1349"/>
    </row>
    <row r="42" spans="2:10">
      <c r="B42" s="1347"/>
      <c r="C42" s="1348"/>
      <c r="D42" s="1348"/>
      <c r="E42" s="1348"/>
      <c r="F42" s="1348"/>
      <c r="G42" s="1348"/>
      <c r="H42" s="1348"/>
      <c r="I42" s="1349"/>
    </row>
    <row r="43" spans="2:10">
      <c r="B43" s="1347"/>
      <c r="C43" s="1348"/>
      <c r="D43" s="1348"/>
      <c r="E43" s="1348"/>
      <c r="F43" s="1348"/>
      <c r="G43" s="1348"/>
      <c r="H43" s="1348"/>
      <c r="I43" s="1349"/>
    </row>
    <row r="44" spans="2:10">
      <c r="B44" s="1347"/>
      <c r="C44" s="1348"/>
      <c r="D44" s="1348"/>
      <c r="E44" s="1348"/>
      <c r="F44" s="1348"/>
      <c r="G44" s="1348"/>
      <c r="H44" s="1348"/>
      <c r="I44" s="1349"/>
    </row>
    <row r="45" spans="2:10">
      <c r="B45" s="1347"/>
      <c r="C45" s="1348"/>
      <c r="D45" s="1348"/>
      <c r="E45" s="1348"/>
      <c r="F45" s="1348"/>
      <c r="G45" s="1348"/>
      <c r="H45" s="1348"/>
      <c r="I45" s="1349"/>
    </row>
    <row r="46" spans="2:10">
      <c r="B46" s="1347"/>
      <c r="C46" s="1348"/>
      <c r="D46" s="1348"/>
      <c r="E46" s="1348"/>
      <c r="F46" s="1348"/>
      <c r="G46" s="1348"/>
      <c r="H46" s="1348"/>
      <c r="I46" s="1349"/>
    </row>
    <row r="47" spans="2:10">
      <c r="B47" s="1347"/>
      <c r="C47" s="1348"/>
      <c r="D47" s="1348"/>
      <c r="E47" s="1348"/>
      <c r="F47" s="1348"/>
      <c r="G47" s="1348"/>
      <c r="H47" s="1348"/>
      <c r="I47" s="1349"/>
    </row>
    <row r="48" spans="2:10">
      <c r="B48" s="1347"/>
      <c r="C48" s="1348"/>
      <c r="D48" s="1348"/>
      <c r="E48" s="1348"/>
      <c r="F48" s="1348"/>
      <c r="G48" s="1348"/>
      <c r="H48" s="1348"/>
      <c r="I48" s="1349"/>
    </row>
    <row r="49" spans="1:10">
      <c r="B49" s="1347"/>
      <c r="C49" s="1348"/>
      <c r="D49" s="1348"/>
      <c r="E49" s="1348"/>
      <c r="F49" s="1348"/>
      <c r="G49" s="1348"/>
      <c r="H49" s="1348"/>
      <c r="I49" s="1349"/>
    </row>
    <row r="50" spans="1:10">
      <c r="B50" s="1347"/>
      <c r="C50" s="1348"/>
      <c r="D50" s="1348"/>
      <c r="E50" s="1348"/>
      <c r="F50" s="1348"/>
      <c r="G50" s="1348"/>
      <c r="H50" s="1348"/>
      <c r="I50" s="1349"/>
    </row>
    <row r="51" spans="1:10">
      <c r="B51" s="1347"/>
      <c r="C51" s="1348"/>
      <c r="D51" s="1348"/>
      <c r="E51" s="1348"/>
      <c r="F51" s="1348"/>
      <c r="G51" s="1348"/>
      <c r="H51" s="1348"/>
      <c r="I51" s="1349"/>
    </row>
    <row r="52" spans="1:10">
      <c r="B52" s="1347"/>
      <c r="C52" s="1348"/>
      <c r="D52" s="1348"/>
      <c r="E52" s="1348"/>
      <c r="F52" s="1348"/>
      <c r="G52" s="1348"/>
      <c r="H52" s="1348"/>
      <c r="I52" s="1349"/>
    </row>
    <row r="53" spans="1:10">
      <c r="B53" s="1347"/>
      <c r="C53" s="1348"/>
      <c r="D53" s="1348"/>
      <c r="E53" s="1348"/>
      <c r="F53" s="1348"/>
      <c r="G53" s="1348"/>
      <c r="H53" s="1348"/>
      <c r="I53" s="1349"/>
    </row>
    <row r="54" spans="1:10">
      <c r="B54" s="1347"/>
      <c r="C54" s="1348"/>
      <c r="D54" s="1348"/>
      <c r="E54" s="1348"/>
      <c r="F54" s="1348"/>
      <c r="G54" s="1348"/>
      <c r="H54" s="1348"/>
      <c r="I54" s="1349"/>
    </row>
    <row r="55" spans="1:10">
      <c r="B55" s="1347"/>
      <c r="C55" s="1348"/>
      <c r="D55" s="1348"/>
      <c r="E55" s="1348"/>
      <c r="F55" s="1348"/>
      <c r="G55" s="1348"/>
      <c r="H55" s="1348"/>
      <c r="I55" s="1349"/>
    </row>
    <row r="56" spans="1:10">
      <c r="B56" s="1350"/>
      <c r="C56" s="1351"/>
      <c r="D56" s="1351"/>
      <c r="E56" s="1351"/>
      <c r="F56" s="1351"/>
      <c r="G56" s="1351"/>
      <c r="H56" s="1351"/>
      <c r="I56" s="1352"/>
    </row>
    <row r="57" spans="1:10" s="390" customFormat="1">
      <c r="A57" s="388"/>
      <c r="B57" s="313"/>
      <c r="C57" s="313"/>
      <c r="D57" s="313"/>
      <c r="E57" s="313"/>
      <c r="F57" s="313"/>
      <c r="G57" s="313"/>
      <c r="H57" s="313"/>
      <c r="I57" s="313"/>
      <c r="J57" s="389"/>
    </row>
  </sheetData>
  <sheetProtection sheet="1" selectLockedCells="1"/>
  <mergeCells count="50">
    <mergeCell ref="D21:E21"/>
    <mergeCell ref="D25:E25"/>
    <mergeCell ref="D24:I24"/>
    <mergeCell ref="B18:D18"/>
    <mergeCell ref="B29:G29"/>
    <mergeCell ref="B24:B27"/>
    <mergeCell ref="B20:B23"/>
    <mergeCell ref="D20:I20"/>
    <mergeCell ref="B19:D19"/>
    <mergeCell ref="G21:I21"/>
    <mergeCell ref="G25:I25"/>
    <mergeCell ref="G10:I10"/>
    <mergeCell ref="B11:D11"/>
    <mergeCell ref="E11:F11"/>
    <mergeCell ref="G11:I11"/>
    <mergeCell ref="B14:D14"/>
    <mergeCell ref="B13:D13"/>
    <mergeCell ref="G12:I12"/>
    <mergeCell ref="B12:D12"/>
    <mergeCell ref="B31:I56"/>
    <mergeCell ref="E13:F13"/>
    <mergeCell ref="E14:F14"/>
    <mergeCell ref="B17:D17"/>
    <mergeCell ref="E15:F15"/>
    <mergeCell ref="E16:F16"/>
    <mergeCell ref="E17:F17"/>
    <mergeCell ref="C26:C27"/>
    <mergeCell ref="C22:C23"/>
    <mergeCell ref="E22:I22"/>
    <mergeCell ref="E26:I26"/>
    <mergeCell ref="D27:I27"/>
    <mergeCell ref="D23:I23"/>
    <mergeCell ref="B30:G30"/>
    <mergeCell ref="B15:D15"/>
    <mergeCell ref="B16:D16"/>
    <mergeCell ref="B4:D4"/>
    <mergeCell ref="B3:D3"/>
    <mergeCell ref="E5:F5"/>
    <mergeCell ref="E6:F6"/>
    <mergeCell ref="B6:D6"/>
    <mergeCell ref="B5:D5"/>
    <mergeCell ref="B7:D7"/>
    <mergeCell ref="E7:F7"/>
    <mergeCell ref="E12:F12"/>
    <mergeCell ref="B10:D10"/>
    <mergeCell ref="E10:F10"/>
    <mergeCell ref="B8:D8"/>
    <mergeCell ref="B9:D9"/>
    <mergeCell ref="E8:F8"/>
    <mergeCell ref="E9:F9"/>
  </mergeCells>
  <phoneticPr fontId="8"/>
  <conditionalFormatting sqref="B15:D17 D26 D22 F21 B20:C27 F25">
    <cfRule type="notContainsBlanks" dxfId="262" priority="60">
      <formula>LEN(TRIM(B15))&gt;0</formula>
    </cfRule>
  </conditionalFormatting>
  <conditionalFormatting sqref="B20:D21 F21:G21 B22:I23 B26:I27 F25:G25 B24:D25 B15:F17">
    <cfRule type="expression" dxfId="261" priority="59">
      <formula>$B$4&lt;&gt;""</formula>
    </cfRule>
  </conditionalFormatting>
  <conditionalFormatting sqref="D20 C21:D21 F21:G21 D22:I23 D24 D26:I27 F25:G25 C25:D25 E15:F17">
    <cfRule type="containsBlanks" dxfId="260" priority="61">
      <formula>LEN(TRIM(C15))=0</formula>
    </cfRule>
  </conditionalFormatting>
  <conditionalFormatting sqref="A20:D21 F21:G21 F25:G25 A24:D25 J20:XFD25 A22:I23 A26:XFD30 G12:XFD12 E5:I7 A13:XFD19 J1:XFD9 K10:XFD11 A34:XFD1048576 A31:I33 K31:XFD33 G8:I9 E8:F10 A1:I4">
    <cfRule type="containsText" dxfId="259" priority="56" operator="containsText" text="(例)">
      <formula>NOT(ISERROR(SEARCH("(例)",A1)))</formula>
    </cfRule>
    <cfRule type="expression" dxfId="258" priority="57">
      <formula>_xlfn.ISFORMULA(A1)=TRUE</formula>
    </cfRule>
  </conditionalFormatting>
  <conditionalFormatting sqref="E16:F17">
    <cfRule type="expression" dxfId="257" priority="54">
      <formula>$E$15="無し"</formula>
    </cfRule>
  </conditionalFormatting>
  <conditionalFormatting sqref="E5:F10">
    <cfRule type="expression" dxfId="256" priority="48">
      <formula>$B$4&lt;&gt;""</formula>
    </cfRule>
  </conditionalFormatting>
  <conditionalFormatting sqref="E5:F10">
    <cfRule type="containsBlanks" dxfId="255" priority="49">
      <formula>LEN(TRIM(E5))=0</formula>
    </cfRule>
  </conditionalFormatting>
  <conditionalFormatting sqref="A5:A9 A11:A12">
    <cfRule type="containsText" dxfId="254" priority="46" operator="containsText" text="(例)">
      <formula>NOT(ISERROR(SEARCH("(例)",A5)))</formula>
    </cfRule>
    <cfRule type="expression" dxfId="253" priority="47">
      <formula>_xlfn.ISFORMULA(A5)=TRUE</formula>
    </cfRule>
  </conditionalFormatting>
  <conditionalFormatting sqref="E5:F10">
    <cfRule type="expression" dxfId="252" priority="42">
      <formula>AND(MONTH(E5)&lt;10,DAY(E5)&lt;10)</formula>
    </cfRule>
    <cfRule type="expression" dxfId="251" priority="43">
      <formula>AND(MONTH(E5)&lt;10,DAY(E5)&gt;=10)</formula>
    </cfRule>
    <cfRule type="expression" dxfId="250" priority="44">
      <formula>AND(MONTH(E5)&gt;=10,DAY(E5)&lt;10)</formula>
    </cfRule>
    <cfRule type="expression" dxfId="249" priority="45">
      <formula>AND(MONTH(E5)&gt;=10,DAY(E5)&gt;=10)</formula>
    </cfRule>
  </conditionalFormatting>
  <conditionalFormatting sqref="G11:I11">
    <cfRule type="containsText" dxfId="248" priority="40" operator="containsText" text="(例)">
      <formula>NOT(ISERROR(SEARCH("(例)",G11)))</formula>
    </cfRule>
    <cfRule type="expression" dxfId="247" priority="41">
      <formula>_xlfn.ISFORMULA(G11)=TRUE</formula>
    </cfRule>
  </conditionalFormatting>
  <conditionalFormatting sqref="B5:D7 B12:D12 B8:B9">
    <cfRule type="notContainsBlanks" dxfId="246" priority="39">
      <formula>LEN(TRIM(B5))&gt;0</formula>
    </cfRule>
  </conditionalFormatting>
  <conditionalFormatting sqref="B5:D7 B12:D12 B8:B9">
    <cfRule type="expression" dxfId="245" priority="38">
      <formula>$B$4&lt;&gt;""</formula>
    </cfRule>
  </conditionalFormatting>
  <conditionalFormatting sqref="B5:D7 B12:D12 B8:B9">
    <cfRule type="containsText" dxfId="244" priority="36" operator="containsText" text="(例)">
      <formula>NOT(ISERROR(SEARCH("(例)",B5)))</formula>
    </cfRule>
    <cfRule type="expression" dxfId="243" priority="37">
      <formula>_xlfn.ISFORMULA(B5)=TRUE</formula>
    </cfRule>
  </conditionalFormatting>
  <conditionalFormatting sqref="A10">
    <cfRule type="containsText" dxfId="242" priority="28" operator="containsText" text="(例)">
      <formula>NOT(ISERROR(SEARCH("(例)",A10)))</formula>
    </cfRule>
    <cfRule type="expression" dxfId="241" priority="29">
      <formula>_xlfn.ISFORMULA(A10)=TRUE</formula>
    </cfRule>
  </conditionalFormatting>
  <conditionalFormatting sqref="G10:I10">
    <cfRule type="containsText" dxfId="240" priority="22" operator="containsText" text="(例)">
      <formula>NOT(ISERROR(SEARCH("(例)",G10)))</formula>
    </cfRule>
    <cfRule type="expression" dxfId="239" priority="23">
      <formula>_xlfn.ISFORMULA(G10)=TRUE</formula>
    </cfRule>
  </conditionalFormatting>
  <conditionalFormatting sqref="B11:D11">
    <cfRule type="notContainsBlanks" dxfId="238" priority="17">
      <formula>LEN(TRIM(B11))&gt;0</formula>
    </cfRule>
  </conditionalFormatting>
  <conditionalFormatting sqref="B11:D11">
    <cfRule type="expression" dxfId="237" priority="16">
      <formula>$B$4&lt;&gt;""</formula>
    </cfRule>
  </conditionalFormatting>
  <conditionalFormatting sqref="B11:D11">
    <cfRule type="containsText" dxfId="236" priority="14" operator="containsText" text="(例)">
      <formula>NOT(ISERROR(SEARCH("(例)",B11)))</formula>
    </cfRule>
    <cfRule type="expression" dxfId="235" priority="15">
      <formula>_xlfn.ISFORMULA(B11)=TRUE</formula>
    </cfRule>
  </conditionalFormatting>
  <conditionalFormatting sqref="B10:D10">
    <cfRule type="notContainsBlanks" dxfId="234" priority="13">
      <formula>LEN(TRIM(B10))&gt;0</formula>
    </cfRule>
  </conditionalFormatting>
  <conditionalFormatting sqref="B10:D10">
    <cfRule type="expression" dxfId="233" priority="12">
      <formula>$B$4&lt;&gt;""</formula>
    </cfRule>
  </conditionalFormatting>
  <conditionalFormatting sqref="B10:D10">
    <cfRule type="containsText" dxfId="232" priority="10" operator="containsText" text="(例)">
      <formula>NOT(ISERROR(SEARCH("(例)",B10)))</formula>
    </cfRule>
    <cfRule type="expression" dxfId="231" priority="11">
      <formula>_xlfn.ISFORMULA(B10)=TRUE</formula>
    </cfRule>
  </conditionalFormatting>
  <conditionalFormatting sqref="E11:F11">
    <cfRule type="containsBlanks" dxfId="230" priority="9">
      <formula>LEN(TRIM(E11))=0</formula>
    </cfRule>
  </conditionalFormatting>
  <conditionalFormatting sqref="E12:F12">
    <cfRule type="containsText" dxfId="229" priority="7" operator="containsText" text="(例)">
      <formula>NOT(ISERROR(SEARCH("(例)",E12)))</formula>
    </cfRule>
    <cfRule type="expression" dxfId="228" priority="8">
      <formula>_xlfn.ISFORMULA(E12)=TRUE</formula>
    </cfRule>
  </conditionalFormatting>
  <conditionalFormatting sqref="E12:F12">
    <cfRule type="expression" dxfId="227" priority="5">
      <formula>$B$4&lt;&gt;""</formula>
    </cfRule>
  </conditionalFormatting>
  <conditionalFormatting sqref="E12:F12">
    <cfRule type="expression" dxfId="226" priority="1">
      <formula>AND(MONTH(E12)&lt;10,DAY(E12)&lt;10)</formula>
    </cfRule>
    <cfRule type="expression" dxfId="225" priority="2">
      <formula>AND(MONTH(E12)&lt;10,DAY(E12)&gt;=10)</formula>
    </cfRule>
    <cfRule type="expression" dxfId="224" priority="3">
      <formula>AND(MONTH(E12)&gt;=10,DAY(E12)&lt;10)</formula>
    </cfRule>
    <cfRule type="expression" dxfId="223" priority="4">
      <formula>AND(MONTH(E12)&gt;=10,DAY(E12)&gt;=10)</formula>
    </cfRule>
  </conditionalFormatting>
  <printOptions horizontalCentered="1"/>
  <pageMargins left="0.59055118110236227" right="0.39370078740157483" top="0.59055118110236227" bottom="0.35433070866141736" header="0.31496062992125984" footer="0.11811023622047245"/>
  <pageSetup paperSize="9" scale="59" orientation="portrait" r:id="rId1"/>
  <headerFooter scaleWithDoc="0">
    <oddFooter>&amp;R&amp;8R4超高層ZEH-M_ver.1</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75CDA-8FDD-49F3-A6DA-49AE1976296C}">
  <sheetPr codeName="Sheet10">
    <pageSetUpPr fitToPage="1"/>
  </sheetPr>
  <dimension ref="A1:BH511"/>
  <sheetViews>
    <sheetView showGridLines="0" view="pageBreakPreview" zoomScale="85" zoomScaleNormal="100" zoomScaleSheetLayoutView="85" workbookViewId="0">
      <pane xSplit="2" ySplit="11" topLeftCell="C12" activePane="bottomRight" state="frozen"/>
      <selection activeCell="F11" sqref="F11:G11"/>
      <selection pane="topRight" activeCell="F11" sqref="F11:G11"/>
      <selection pane="bottomLeft" activeCell="F11" sqref="F11:G11"/>
      <selection pane="bottomRight" activeCell="C12" sqref="C12"/>
    </sheetView>
  </sheetViews>
  <sheetFormatPr defaultColWidth="9" defaultRowHeight="53.25"/>
  <cols>
    <col min="1" max="1" width="1.625" style="66" customWidth="1"/>
    <col min="2" max="2" width="5.625" style="28" bestFit="1" customWidth="1"/>
    <col min="3" max="3" width="5.625" style="68" bestFit="1" customWidth="1"/>
    <col min="4" max="4" width="5.625" style="12" bestFit="1" customWidth="1"/>
    <col min="5" max="5" width="6.875" style="47" bestFit="1" customWidth="1"/>
    <col min="6" max="6" width="10.875" style="465" bestFit="1" customWidth="1"/>
    <col min="7" max="7" width="9.25" style="47" bestFit="1" customWidth="1"/>
    <col min="8" max="8" width="16.125" style="19" customWidth="1"/>
    <col min="9" max="10" width="7.5" style="11" bestFit="1" customWidth="1"/>
    <col min="11" max="11" width="11.125" style="11" bestFit="1" customWidth="1"/>
    <col min="12" max="12" width="7.5" style="11" bestFit="1" customWidth="1"/>
    <col min="13" max="14" width="7.375" style="11" bestFit="1" customWidth="1"/>
    <col min="15" max="15" width="13.375" style="17" bestFit="1" customWidth="1"/>
    <col min="16" max="16" width="4.625" style="48" customWidth="1"/>
    <col min="17" max="17" width="9.625" style="11" customWidth="1"/>
    <col min="18" max="18" width="5.625" style="11" bestFit="1" customWidth="1"/>
    <col min="19" max="19" width="4.625" style="48" customWidth="1"/>
    <col min="20" max="20" width="9.625" style="11" customWidth="1"/>
    <col min="21" max="21" width="5.625" style="11" bestFit="1" customWidth="1"/>
    <col min="22" max="22" width="4.625" style="48" customWidth="1"/>
    <col min="23" max="23" width="10.25" style="48" customWidth="1"/>
    <col min="24" max="24" width="4.625" style="48" customWidth="1"/>
    <col min="25" max="25" width="18.625" style="11" customWidth="1"/>
    <col min="26" max="26" width="4.625" style="48" customWidth="1"/>
    <col min="27" max="27" width="15.625" style="11" customWidth="1"/>
    <col min="28" max="28" width="4.625" style="48" customWidth="1"/>
    <col min="29" max="29" width="18.625" style="11" customWidth="1"/>
    <col min="30" max="30" width="11.125" style="11" customWidth="1"/>
    <col min="31" max="31" width="4.625" style="48" customWidth="1"/>
    <col min="32" max="32" width="12.25" style="11" customWidth="1"/>
    <col min="33" max="33" width="4.625" style="48" customWidth="1"/>
    <col min="34" max="34" width="12.25" style="460" customWidth="1"/>
    <col min="35" max="35" width="4.625" style="48" customWidth="1"/>
    <col min="36" max="36" width="14.875" style="460" customWidth="1"/>
    <col min="37" max="37" width="4.625" style="48" customWidth="1"/>
    <col min="38" max="38" width="9.625" style="11" customWidth="1"/>
    <col min="39" max="39" width="4.625" style="48" customWidth="1"/>
    <col min="40" max="40" width="13.375" style="11" bestFit="1" customWidth="1"/>
    <col min="41" max="41" width="5.625" style="11" bestFit="1" customWidth="1"/>
    <col min="42" max="42" width="4.625" style="48" customWidth="1"/>
    <col min="43" max="43" width="9.75" style="11" customWidth="1"/>
    <col min="44" max="44" width="11.375" style="11" customWidth="1"/>
    <col min="45" max="45" width="4.625" style="48" customWidth="1"/>
    <col min="46" max="46" width="13.375" style="11" bestFit="1" customWidth="1"/>
    <col min="47" max="47" width="5.625" style="11" bestFit="1" customWidth="1"/>
    <col min="48" max="48" width="4.625" style="48" customWidth="1"/>
    <col min="49" max="49" width="1.625" style="28" customWidth="1"/>
    <col min="50" max="50" width="5.625" style="28" customWidth="1"/>
    <col min="51" max="51" width="6.875" style="28" hidden="1" customWidth="1"/>
    <col min="52" max="52" width="5.875" style="28" hidden="1" customWidth="1"/>
    <col min="53" max="53" width="1.625" style="28" hidden="1" customWidth="1"/>
    <col min="54" max="55" width="5.625" style="28" hidden="1" customWidth="1"/>
    <col min="56" max="56" width="1.625" style="28" hidden="1" customWidth="1"/>
    <col min="57" max="57" width="13.375" style="28" hidden="1" customWidth="1"/>
    <col min="58" max="58" width="9.375" style="28" hidden="1" customWidth="1"/>
    <col min="59" max="59" width="5.875" style="28" hidden="1" customWidth="1"/>
    <col min="60" max="60" width="10" style="28" hidden="1" customWidth="1"/>
    <col min="61" max="16384" width="9" style="28"/>
  </cols>
  <sheetData>
    <row r="1" spans="1:60" s="176" customFormat="1" ht="17.25">
      <c r="B1" s="177" t="s">
        <v>542</v>
      </c>
      <c r="C1" s="178"/>
      <c r="D1" s="179"/>
      <c r="O1" s="180"/>
      <c r="P1" s="181"/>
      <c r="S1" s="181"/>
      <c r="V1" s="181"/>
      <c r="W1" s="181"/>
      <c r="X1" s="181"/>
      <c r="Z1" s="181"/>
      <c r="AB1" s="181"/>
      <c r="AE1" s="181"/>
      <c r="AG1" s="181"/>
      <c r="AH1" s="181"/>
      <c r="AI1" s="181"/>
      <c r="AJ1" s="181"/>
      <c r="AK1" s="181"/>
      <c r="AM1" s="181"/>
      <c r="AP1" s="181"/>
      <c r="AS1" s="181"/>
      <c r="AV1" s="181"/>
    </row>
    <row r="2" spans="1:60" s="176" customFormat="1" ht="17.25">
      <c r="B2" s="182" t="s">
        <v>543</v>
      </c>
      <c r="C2" s="178"/>
      <c r="D2" s="179"/>
      <c r="O2" s="180"/>
      <c r="P2" s="181"/>
      <c r="S2" s="181"/>
      <c r="V2" s="181"/>
      <c r="W2" s="181"/>
      <c r="X2" s="181"/>
      <c r="Z2" s="181"/>
      <c r="AB2" s="181"/>
      <c r="AE2" s="181"/>
      <c r="AG2" s="181"/>
      <c r="AH2" s="181"/>
      <c r="AI2" s="181"/>
      <c r="AJ2" s="181"/>
      <c r="AK2" s="181"/>
      <c r="AM2" s="181"/>
      <c r="AP2" s="181"/>
      <c r="AS2" s="181"/>
      <c r="AV2" s="181"/>
    </row>
    <row r="3" spans="1:60" ht="13.5">
      <c r="A3" s="28"/>
      <c r="B3" s="104"/>
      <c r="C3" s="105" t="s">
        <v>265</v>
      </c>
      <c r="D3" s="106"/>
      <c r="E3" s="104"/>
      <c r="F3" s="104"/>
      <c r="G3" s="104"/>
      <c r="H3" s="104"/>
      <c r="I3" s="107"/>
      <c r="J3" s="107"/>
      <c r="K3" s="108"/>
      <c r="L3" s="107"/>
      <c r="M3" s="107"/>
      <c r="N3" s="107"/>
      <c r="O3" s="109"/>
      <c r="P3" s="110"/>
      <c r="Q3" s="107"/>
      <c r="R3" s="107"/>
      <c r="S3" s="110"/>
      <c r="T3" s="107"/>
      <c r="U3" s="107"/>
      <c r="V3" s="110"/>
      <c r="W3" s="110"/>
      <c r="X3" s="110"/>
      <c r="Y3" s="111"/>
      <c r="Z3" s="110"/>
      <c r="AA3" s="111"/>
      <c r="AB3" s="110"/>
      <c r="AC3" s="111"/>
      <c r="AD3" s="107"/>
      <c r="AE3" s="110"/>
      <c r="AF3" s="107"/>
      <c r="AG3" s="110"/>
      <c r="AH3" s="110"/>
      <c r="AI3" s="110"/>
      <c r="AJ3" s="110"/>
      <c r="AK3" s="110"/>
      <c r="AL3" s="107"/>
      <c r="AM3" s="110"/>
      <c r="AN3" s="107"/>
      <c r="AO3" s="107"/>
      <c r="AP3" s="110"/>
      <c r="AQ3" s="107"/>
      <c r="AR3" s="107"/>
      <c r="AS3" s="110"/>
      <c r="AT3" s="107"/>
      <c r="AU3" s="107"/>
      <c r="AV3" s="110"/>
      <c r="AW3" s="104"/>
    </row>
    <row r="4" spans="1:60" ht="18.75">
      <c r="A4" s="28"/>
      <c r="B4" s="1394" t="s">
        <v>412</v>
      </c>
      <c r="C4" s="1394"/>
      <c r="D4" s="1394"/>
      <c r="E4" s="1394"/>
      <c r="F4" s="1394"/>
      <c r="G4" s="1394"/>
      <c r="H4" s="104"/>
      <c r="I4" s="107"/>
      <c r="J4" s="107"/>
      <c r="K4" s="107"/>
      <c r="L4" s="107"/>
      <c r="M4" s="107"/>
      <c r="N4" s="107"/>
      <c r="O4" s="109"/>
      <c r="P4" s="110"/>
      <c r="Q4" s="107"/>
      <c r="R4" s="107"/>
      <c r="S4" s="110"/>
      <c r="T4" s="107"/>
      <c r="U4" s="107"/>
      <c r="V4" s="110"/>
      <c r="W4" s="110"/>
      <c r="X4" s="110"/>
      <c r="Y4" s="111"/>
      <c r="Z4" s="110"/>
      <c r="AA4" s="107"/>
      <c r="AB4" s="110"/>
      <c r="AC4" s="111"/>
      <c r="AD4" s="107"/>
      <c r="AE4" s="110"/>
      <c r="AF4" s="107"/>
      <c r="AG4" s="110"/>
      <c r="AH4" s="110"/>
      <c r="AI4" s="110"/>
      <c r="AJ4" s="110"/>
      <c r="AK4" s="110"/>
      <c r="AL4" s="111"/>
      <c r="AM4" s="110"/>
      <c r="AN4" s="107"/>
      <c r="AO4" s="107"/>
      <c r="AP4" s="110"/>
      <c r="AQ4" s="107"/>
      <c r="AR4" s="107"/>
      <c r="AS4" s="110"/>
      <c r="AT4" s="107"/>
      <c r="AU4" s="107"/>
      <c r="AV4" s="110"/>
      <c r="AW4" s="104"/>
    </row>
    <row r="5" spans="1:60" ht="13.5">
      <c r="A5" s="28"/>
      <c r="B5" s="104"/>
      <c r="C5" s="105" t="s">
        <v>265</v>
      </c>
      <c r="D5" s="106"/>
      <c r="E5" s="104"/>
      <c r="F5" s="104"/>
      <c r="G5" s="104"/>
      <c r="H5" s="104"/>
      <c r="I5" s="107"/>
      <c r="J5" s="107"/>
      <c r="K5" s="107"/>
      <c r="L5" s="107"/>
      <c r="M5" s="107"/>
      <c r="N5" s="104"/>
      <c r="O5" s="112"/>
      <c r="P5" s="113"/>
      <c r="Q5" s="104"/>
      <c r="R5" s="107"/>
      <c r="S5" s="110"/>
      <c r="T5" s="107"/>
      <c r="U5" s="107"/>
      <c r="V5" s="110"/>
      <c r="W5" s="110"/>
      <c r="X5" s="110"/>
      <c r="Y5" s="111"/>
      <c r="Z5" s="110"/>
      <c r="AA5" s="107"/>
      <c r="AB5" s="110"/>
      <c r="AC5" s="111"/>
      <c r="AD5" s="107"/>
      <c r="AE5" s="110"/>
      <c r="AF5" s="107"/>
      <c r="AG5" s="110"/>
      <c r="AH5" s="110"/>
      <c r="AI5" s="110"/>
      <c r="AJ5" s="110"/>
      <c r="AK5" s="110"/>
      <c r="AL5" s="107"/>
      <c r="AM5" s="110"/>
      <c r="AN5" s="107"/>
      <c r="AO5" s="107"/>
      <c r="AP5" s="110"/>
      <c r="AQ5" s="107"/>
      <c r="AR5" s="107"/>
      <c r="AS5" s="110"/>
      <c r="AT5" s="107"/>
      <c r="AU5" s="107"/>
      <c r="AV5" s="110"/>
      <c r="AW5" s="104"/>
    </row>
    <row r="6" spans="1:60" ht="50.1" customHeight="1">
      <c r="A6" s="8"/>
      <c r="B6" s="1378" t="s">
        <v>266</v>
      </c>
      <c r="C6" s="1379"/>
      <c r="D6" s="1379"/>
      <c r="E6" s="1380"/>
      <c r="F6" s="1385" t="str">
        <f>IF(入力シート!F11="","",入力シート!F11)</f>
        <v>(例)　○○○○マンション</v>
      </c>
      <c r="G6" s="1386"/>
      <c r="H6" s="1386"/>
      <c r="I6" s="1386"/>
      <c r="J6" s="1386"/>
      <c r="K6" s="1386"/>
      <c r="L6" s="1386"/>
      <c r="M6" s="1386"/>
      <c r="N6" s="1392" t="str">
        <f>IF(入力シート!H11="","",入力シート!H11)</f>
        <v>超高層ＺＥＨ－Ｍ実証事業</v>
      </c>
      <c r="O6" s="1392"/>
      <c r="P6" s="1392"/>
      <c r="Q6" s="1393"/>
      <c r="R6" s="107"/>
      <c r="S6" s="110"/>
      <c r="T6" s="107"/>
      <c r="U6" s="107"/>
      <c r="V6" s="110"/>
      <c r="W6" s="110"/>
      <c r="X6" s="110"/>
      <c r="Y6" s="107"/>
      <c r="Z6" s="110"/>
      <c r="AA6" s="107"/>
      <c r="AB6" s="110"/>
      <c r="AC6" s="111"/>
      <c r="AD6" s="107"/>
      <c r="AE6" s="110"/>
      <c r="AF6" s="107"/>
      <c r="AG6" s="110"/>
      <c r="AH6" s="110"/>
      <c r="AI6" s="110"/>
      <c r="AJ6" s="110"/>
      <c r="AK6" s="110"/>
      <c r="AL6" s="107"/>
      <c r="AM6" s="110"/>
      <c r="AN6" s="107"/>
      <c r="AO6" s="107"/>
      <c r="AP6" s="110"/>
      <c r="AQ6" s="107"/>
      <c r="AR6" s="107"/>
      <c r="AS6" s="110"/>
      <c r="AT6" s="107"/>
      <c r="AU6" s="107"/>
      <c r="AV6" s="110"/>
    </row>
    <row r="7" spans="1:60" ht="14.25" thickBot="1">
      <c r="A7" s="28"/>
      <c r="C7" s="67" t="s">
        <v>265</v>
      </c>
      <c r="D7" s="6"/>
      <c r="E7" s="28"/>
      <c r="F7" s="28"/>
      <c r="G7" s="28"/>
      <c r="H7" s="28"/>
      <c r="I7" s="28"/>
      <c r="J7" s="28"/>
      <c r="K7" s="28"/>
      <c r="L7" s="28"/>
      <c r="M7" s="28"/>
      <c r="N7" s="28"/>
      <c r="O7" s="30"/>
      <c r="P7" s="35"/>
      <c r="Q7" s="7"/>
      <c r="R7" s="7"/>
      <c r="S7" s="36"/>
      <c r="T7" s="7"/>
      <c r="U7" s="7"/>
      <c r="V7" s="36"/>
      <c r="W7" s="36"/>
      <c r="X7" s="36"/>
      <c r="Y7" s="7"/>
      <c r="Z7" s="36"/>
      <c r="AA7" s="7"/>
      <c r="AB7" s="36"/>
      <c r="AC7" s="9"/>
      <c r="AD7" s="7"/>
      <c r="AE7" s="36"/>
      <c r="AF7" s="7"/>
      <c r="AG7" s="36"/>
      <c r="AH7" s="36"/>
      <c r="AI7" s="36"/>
      <c r="AJ7" s="36"/>
      <c r="AK7" s="36"/>
      <c r="AL7" s="7"/>
      <c r="AM7" s="36"/>
      <c r="AN7" s="7"/>
      <c r="AO7" s="7"/>
      <c r="AP7" s="36"/>
      <c r="AQ7" s="7"/>
      <c r="AR7" s="7"/>
      <c r="AS7" s="36"/>
      <c r="AT7" s="7"/>
      <c r="AU7" s="7"/>
      <c r="AV7" s="36"/>
      <c r="AY7" s="13"/>
      <c r="AZ7" s="13"/>
      <c r="BA7" s="37"/>
      <c r="BB7" s="1395" t="s">
        <v>267</v>
      </c>
      <c r="BC7" s="1395"/>
      <c r="BD7" s="37"/>
      <c r="BE7" s="1395" t="s">
        <v>197</v>
      </c>
      <c r="BF7" s="1395"/>
      <c r="BG7" s="1395"/>
      <c r="BH7" s="1395"/>
    </row>
    <row r="8" spans="1:60" ht="21">
      <c r="A8" s="76"/>
      <c r="B8" s="1396" t="s">
        <v>268</v>
      </c>
      <c r="C8" s="1398" t="s">
        <v>269</v>
      </c>
      <c r="D8" s="1396" t="s">
        <v>270</v>
      </c>
      <c r="E8" s="1396" t="s">
        <v>271</v>
      </c>
      <c r="F8" s="1396" t="s">
        <v>272</v>
      </c>
      <c r="G8" s="1396" t="s">
        <v>273</v>
      </c>
      <c r="H8" s="1400" t="s">
        <v>444</v>
      </c>
      <c r="I8" s="1381" t="s">
        <v>274</v>
      </c>
      <c r="J8" s="1382"/>
      <c r="K8" s="1381" t="s">
        <v>275</v>
      </c>
      <c r="L8" s="1387"/>
      <c r="M8" s="1387"/>
      <c r="N8" s="1387"/>
      <c r="O8" s="1387"/>
      <c r="P8" s="1382"/>
      <c r="Q8" s="1381" t="s">
        <v>276</v>
      </c>
      <c r="R8" s="1387"/>
      <c r="S8" s="1387"/>
      <c r="T8" s="1387"/>
      <c r="U8" s="1387"/>
      <c r="V8" s="1382"/>
      <c r="W8" s="1370" t="s">
        <v>587</v>
      </c>
      <c r="X8" s="1371"/>
      <c r="Y8" s="1381" t="s">
        <v>276</v>
      </c>
      <c r="Z8" s="1382"/>
      <c r="AA8" s="1381" t="s">
        <v>277</v>
      </c>
      <c r="AB8" s="1382"/>
      <c r="AC8" s="1381" t="s">
        <v>278</v>
      </c>
      <c r="AD8" s="1387"/>
      <c r="AE8" s="1410"/>
      <c r="AF8" s="1396" t="s">
        <v>833</v>
      </c>
      <c r="AG8" s="1396"/>
      <c r="AH8" s="1396" t="s">
        <v>835</v>
      </c>
      <c r="AI8" s="1396"/>
      <c r="AJ8" s="1396" t="s">
        <v>836</v>
      </c>
      <c r="AK8" s="1396"/>
      <c r="AL8" s="1396" t="s">
        <v>279</v>
      </c>
      <c r="AM8" s="1396"/>
      <c r="AN8" s="1406" t="s">
        <v>591</v>
      </c>
      <c r="AO8" s="1406"/>
      <c r="AP8" s="1406"/>
      <c r="AQ8" s="1406" t="s">
        <v>593</v>
      </c>
      <c r="AR8" s="1406"/>
      <c r="AS8" s="1406"/>
      <c r="AT8" s="1396" t="s">
        <v>672</v>
      </c>
      <c r="AU8" s="1396"/>
      <c r="AV8" s="1396"/>
      <c r="AY8" s="13"/>
      <c r="AZ8" s="13"/>
      <c r="BA8" s="37"/>
      <c r="BB8" s="1395"/>
      <c r="BC8" s="1395"/>
      <c r="BD8" s="37"/>
      <c r="BE8" s="1395" t="s">
        <v>280</v>
      </c>
      <c r="BF8" s="1395" t="s">
        <v>281</v>
      </c>
      <c r="BG8" s="1395"/>
      <c r="BH8" s="1395"/>
    </row>
    <row r="9" spans="1:60" ht="24">
      <c r="A9" s="77"/>
      <c r="B9" s="1397"/>
      <c r="C9" s="1399"/>
      <c r="D9" s="1397"/>
      <c r="E9" s="1397"/>
      <c r="F9" s="1397"/>
      <c r="G9" s="1397"/>
      <c r="H9" s="1401"/>
      <c r="I9" s="1388"/>
      <c r="J9" s="1389"/>
      <c r="K9" s="1388"/>
      <c r="L9" s="1384"/>
      <c r="M9" s="1384"/>
      <c r="N9" s="1384"/>
      <c r="O9" s="1384"/>
      <c r="P9" s="1389"/>
      <c r="Q9" s="1388" t="s">
        <v>669</v>
      </c>
      <c r="R9" s="1384"/>
      <c r="S9" s="1384"/>
      <c r="T9" s="1384" t="s">
        <v>670</v>
      </c>
      <c r="U9" s="1384"/>
      <c r="V9" s="1389"/>
      <c r="W9" s="1372"/>
      <c r="X9" s="1373"/>
      <c r="Y9" s="1388" t="s">
        <v>422</v>
      </c>
      <c r="Z9" s="1389"/>
      <c r="AA9" s="1388"/>
      <c r="AB9" s="1389"/>
      <c r="AC9" s="1388"/>
      <c r="AD9" s="1384"/>
      <c r="AE9" s="1404"/>
      <c r="AF9" s="1397"/>
      <c r="AG9" s="1397"/>
      <c r="AH9" s="1397"/>
      <c r="AI9" s="1397"/>
      <c r="AJ9" s="1397"/>
      <c r="AK9" s="1397"/>
      <c r="AL9" s="1397"/>
      <c r="AM9" s="1397"/>
      <c r="AN9" s="1407"/>
      <c r="AO9" s="1407"/>
      <c r="AP9" s="1407"/>
      <c r="AQ9" s="1407"/>
      <c r="AR9" s="1407"/>
      <c r="AS9" s="1407"/>
      <c r="AT9" s="1397"/>
      <c r="AU9" s="1397"/>
      <c r="AV9" s="1397"/>
      <c r="AY9" s="1395" t="s">
        <v>196</v>
      </c>
      <c r="AZ9" s="1395"/>
      <c r="BA9" s="37"/>
      <c r="BB9" s="1395"/>
      <c r="BC9" s="1395"/>
      <c r="BD9" s="37"/>
      <c r="BE9" s="1395"/>
      <c r="BF9" s="1395" t="s">
        <v>282</v>
      </c>
      <c r="BG9" s="1395" t="s">
        <v>198</v>
      </c>
      <c r="BH9" s="1395"/>
    </row>
    <row r="10" spans="1:60" ht="18.75" customHeight="1">
      <c r="A10" s="10"/>
      <c r="B10" s="1397"/>
      <c r="C10" s="1399"/>
      <c r="D10" s="1397"/>
      <c r="E10" s="1397"/>
      <c r="F10" s="1397"/>
      <c r="G10" s="1397"/>
      <c r="H10" s="1401"/>
      <c r="I10" s="1388" t="s">
        <v>283</v>
      </c>
      <c r="J10" s="1389" t="s">
        <v>284</v>
      </c>
      <c r="K10" s="1388" t="s">
        <v>421</v>
      </c>
      <c r="L10" s="1384" t="s">
        <v>285</v>
      </c>
      <c r="M10" s="1384"/>
      <c r="N10" s="1384"/>
      <c r="O10" s="1390" t="s">
        <v>286</v>
      </c>
      <c r="P10" s="1391" t="s">
        <v>287</v>
      </c>
      <c r="Q10" s="1388" t="s">
        <v>288</v>
      </c>
      <c r="R10" s="1384" t="s">
        <v>289</v>
      </c>
      <c r="S10" s="1383" t="s">
        <v>287</v>
      </c>
      <c r="T10" s="1384" t="s">
        <v>288</v>
      </c>
      <c r="U10" s="1384" t="s">
        <v>289</v>
      </c>
      <c r="V10" s="1391" t="s">
        <v>287</v>
      </c>
      <c r="W10" s="1374" t="s">
        <v>588</v>
      </c>
      <c r="X10" s="1376" t="s">
        <v>589</v>
      </c>
      <c r="Y10" s="1388" t="s">
        <v>290</v>
      </c>
      <c r="Z10" s="1391" t="s">
        <v>287</v>
      </c>
      <c r="AA10" s="1388" t="s">
        <v>291</v>
      </c>
      <c r="AB10" s="1391" t="s">
        <v>287</v>
      </c>
      <c r="AC10" s="1388" t="s">
        <v>292</v>
      </c>
      <c r="AD10" s="1408" t="s">
        <v>293</v>
      </c>
      <c r="AE10" s="1383" t="s">
        <v>287</v>
      </c>
      <c r="AF10" s="1401" t="s">
        <v>832</v>
      </c>
      <c r="AG10" s="1391" t="s">
        <v>287</v>
      </c>
      <c r="AH10" s="1411" t="s">
        <v>834</v>
      </c>
      <c r="AI10" s="1391" t="s">
        <v>287</v>
      </c>
      <c r="AJ10" s="1411" t="s">
        <v>837</v>
      </c>
      <c r="AK10" s="1391" t="s">
        <v>287</v>
      </c>
      <c r="AL10" s="1401" t="s">
        <v>590</v>
      </c>
      <c r="AM10" s="1391" t="s">
        <v>287</v>
      </c>
      <c r="AN10" s="1405" t="s">
        <v>592</v>
      </c>
      <c r="AO10" s="1403" t="s">
        <v>289</v>
      </c>
      <c r="AP10" s="1402" t="s">
        <v>287</v>
      </c>
      <c r="AQ10" s="1405" t="s">
        <v>671</v>
      </c>
      <c r="AR10" s="1403" t="s">
        <v>594</v>
      </c>
      <c r="AS10" s="1402" t="s">
        <v>287</v>
      </c>
      <c r="AT10" s="1401" t="s">
        <v>294</v>
      </c>
      <c r="AU10" s="1404" t="s">
        <v>289</v>
      </c>
      <c r="AV10" s="1391" t="s">
        <v>287</v>
      </c>
      <c r="AY10" s="1395"/>
      <c r="AZ10" s="1395"/>
      <c r="BA10" s="37"/>
      <c r="BB10" s="1395"/>
      <c r="BC10" s="1395"/>
      <c r="BD10" s="37"/>
      <c r="BE10" s="1395"/>
      <c r="BF10" s="1395"/>
      <c r="BG10" s="1395" t="s">
        <v>295</v>
      </c>
      <c r="BH10" s="1395" t="s">
        <v>296</v>
      </c>
    </row>
    <row r="11" spans="1:60" ht="45.75">
      <c r="A11" s="78"/>
      <c r="B11" s="1397"/>
      <c r="C11" s="1399"/>
      <c r="D11" s="1397"/>
      <c r="E11" s="1397"/>
      <c r="F11" s="1397"/>
      <c r="G11" s="1397"/>
      <c r="H11" s="1401"/>
      <c r="I11" s="1388"/>
      <c r="J11" s="1389"/>
      <c r="K11" s="1388"/>
      <c r="L11" s="38" t="s">
        <v>297</v>
      </c>
      <c r="M11" s="38" t="s">
        <v>298</v>
      </c>
      <c r="N11" s="38" t="s">
        <v>299</v>
      </c>
      <c r="O11" s="1390"/>
      <c r="P11" s="1391"/>
      <c r="Q11" s="1388"/>
      <c r="R11" s="1384"/>
      <c r="S11" s="1383"/>
      <c r="T11" s="1384"/>
      <c r="U11" s="1384"/>
      <c r="V11" s="1391"/>
      <c r="W11" s="1375"/>
      <c r="X11" s="1377"/>
      <c r="Y11" s="1388"/>
      <c r="Z11" s="1391"/>
      <c r="AA11" s="1388"/>
      <c r="AB11" s="1391"/>
      <c r="AC11" s="1388"/>
      <c r="AD11" s="1409"/>
      <c r="AE11" s="1383"/>
      <c r="AF11" s="1401"/>
      <c r="AG11" s="1391"/>
      <c r="AH11" s="1412"/>
      <c r="AI11" s="1391"/>
      <c r="AJ11" s="1412"/>
      <c r="AK11" s="1391"/>
      <c r="AL11" s="1401"/>
      <c r="AM11" s="1391"/>
      <c r="AN11" s="1405"/>
      <c r="AO11" s="1403"/>
      <c r="AP11" s="1402"/>
      <c r="AQ11" s="1405"/>
      <c r="AR11" s="1403"/>
      <c r="AS11" s="1402"/>
      <c r="AT11" s="1401"/>
      <c r="AU11" s="1404"/>
      <c r="AV11" s="1391"/>
      <c r="AY11" s="13" t="s">
        <v>300</v>
      </c>
      <c r="AZ11" s="13" t="s">
        <v>281</v>
      </c>
      <c r="BA11" s="37"/>
      <c r="BB11" s="13" t="s">
        <v>301</v>
      </c>
      <c r="BC11" s="13" t="s">
        <v>281</v>
      </c>
      <c r="BD11" s="37"/>
      <c r="BE11" s="1395"/>
      <c r="BF11" s="1395"/>
      <c r="BG11" s="1395"/>
      <c r="BH11" s="1395"/>
    </row>
    <row r="12" spans="1:60">
      <c r="B12" s="39">
        <v>1</v>
      </c>
      <c r="C12" s="158"/>
      <c r="D12" s="159"/>
      <c r="E12" s="40"/>
      <c r="F12" s="684"/>
      <c r="G12" s="685"/>
      <c r="H12" s="683"/>
      <c r="I12" s="156"/>
      <c r="J12" s="160"/>
      <c r="K12" s="156"/>
      <c r="L12" s="693" t="str">
        <f t="shared" ref="L12:L75" si="0">IF($F12="","",VLOOKUP($F12,$AY$12:$AZ$16,2,TRUE))</f>
        <v/>
      </c>
      <c r="M12" s="694" t="str">
        <f t="shared" ref="M12:M75" si="1">IF($G12="","",INDEX($BC$12:$BC$15,MATCH($G12,$BB$12:$BB$15,-1)))</f>
        <v/>
      </c>
      <c r="N12" s="693" t="str">
        <f t="shared" ref="N12:N75" si="2">IF(OR($F12="",$I12="",$J12=""),"",VLOOKUP($I12&amp;$J12,$BE$12:$BH$17,IF($F12&lt;50,2,IF(AND($K12="該当",$I12="角住戸"),4,3)),FALSE))</f>
        <v/>
      </c>
      <c r="O12" s="701">
        <f>IF(OR(L12="",M12="",N12=""),0,(800000*L12*M12*N12))</f>
        <v>0</v>
      </c>
      <c r="P12" s="157"/>
      <c r="Q12" s="41"/>
      <c r="R12" s="167"/>
      <c r="S12" s="168"/>
      <c r="T12" s="43"/>
      <c r="U12" s="167"/>
      <c r="V12" s="157"/>
      <c r="W12" s="394"/>
      <c r="X12" s="42"/>
      <c r="Y12" s="41"/>
      <c r="Z12" s="42"/>
      <c r="AA12" s="41"/>
      <c r="AB12" s="42"/>
      <c r="AC12" s="41"/>
      <c r="AD12" s="43"/>
      <c r="AE12" s="42"/>
      <c r="AF12" s="44"/>
      <c r="AG12" s="42"/>
      <c r="AH12" s="463"/>
      <c r="AI12" s="42"/>
      <c r="AJ12" s="463"/>
      <c r="AK12" s="42"/>
      <c r="AL12" s="44"/>
      <c r="AM12" s="42"/>
      <c r="AN12" s="44"/>
      <c r="AO12" s="45"/>
      <c r="AP12" s="42"/>
      <c r="AQ12" s="44"/>
      <c r="AR12" s="705" t="str">
        <f>IF(AQ12="","",IF(AQ12="A",'7.パネルラジエーター設備費用算出シート'!$G$12,IF(AQ12="B",'7.パネルラジエーター設備費用算出シート'!$N$12,IF(AQ12="C",'7.パネルラジエーター設備費用算出シート'!$G$22,IF(AQ12="D",'7.パネルラジエーター設備費用算出シート'!$N$22,IF(AQ12="E",'7.パネルラジエーター設備費用算出シート'!$G$32,IF(AQ12="F",'7.パネルラジエーター設備費用算出シート'!$N$32,IF(AQ12="G",'7.パネルラジエーター設備費用算出シート'!$G$42,IF(AQ12="H",'7.パネルラジエーター設備費用算出シート'!$N$42,IF(AQ12="I",'7.パネルラジエーター設備費用算出シート'!$G$52,'7.パネルラジエーター設備費用算出シート'!$N$52))))))))))</f>
        <v/>
      </c>
      <c r="AS12" s="42"/>
      <c r="AT12" s="44"/>
      <c r="AU12" s="45"/>
      <c r="AV12" s="42"/>
      <c r="AY12" s="46">
        <v>0</v>
      </c>
      <c r="AZ12" s="46">
        <v>0.4</v>
      </c>
      <c r="BA12" s="37"/>
      <c r="BB12" s="46">
        <v>0.6</v>
      </c>
      <c r="BC12" s="46">
        <v>1</v>
      </c>
      <c r="BD12" s="37"/>
      <c r="BE12" s="13" t="s">
        <v>402</v>
      </c>
      <c r="BF12" s="46">
        <v>1</v>
      </c>
      <c r="BG12" s="46">
        <v>1</v>
      </c>
      <c r="BH12" s="46"/>
    </row>
    <row r="13" spans="1:60">
      <c r="B13" s="39">
        <v>2</v>
      </c>
      <c r="C13" s="158"/>
      <c r="D13" s="159"/>
      <c r="E13" s="40"/>
      <c r="F13" s="684"/>
      <c r="G13" s="685"/>
      <c r="H13" s="683"/>
      <c r="I13" s="156"/>
      <c r="J13" s="160"/>
      <c r="K13" s="156"/>
      <c r="L13" s="693" t="str">
        <f t="shared" si="0"/>
        <v/>
      </c>
      <c r="M13" s="694" t="str">
        <f t="shared" si="1"/>
        <v/>
      </c>
      <c r="N13" s="693" t="str">
        <f t="shared" si="2"/>
        <v/>
      </c>
      <c r="O13" s="701">
        <f t="shared" ref="O13:O75" si="3">IF(OR(L13="",M13="",N13=""),0,(800000*L13*M13*N13))</f>
        <v>0</v>
      </c>
      <c r="P13" s="157"/>
      <c r="Q13" s="41"/>
      <c r="R13" s="167"/>
      <c r="S13" s="168"/>
      <c r="T13" s="43"/>
      <c r="U13" s="167"/>
      <c r="V13" s="157"/>
      <c r="W13" s="394"/>
      <c r="X13" s="42"/>
      <c r="Y13" s="41"/>
      <c r="Z13" s="42"/>
      <c r="AA13" s="41"/>
      <c r="AB13" s="42"/>
      <c r="AC13" s="41"/>
      <c r="AD13" s="43"/>
      <c r="AE13" s="42"/>
      <c r="AF13" s="44"/>
      <c r="AG13" s="42"/>
      <c r="AH13" s="463"/>
      <c r="AI13" s="42"/>
      <c r="AJ13" s="463"/>
      <c r="AK13" s="42"/>
      <c r="AL13" s="44"/>
      <c r="AM13" s="42"/>
      <c r="AN13" s="44"/>
      <c r="AO13" s="45"/>
      <c r="AP13" s="42"/>
      <c r="AQ13" s="44"/>
      <c r="AR13" s="705" t="str">
        <f>IF(AQ13="","",IF(AQ13="A",'7.パネルラジエーター設備費用算出シート'!$G$12,IF(AQ13="B",'7.パネルラジエーター設備費用算出シート'!$N$12,IF(AQ13="C",'7.パネルラジエーター設備費用算出シート'!$G$22,IF(AQ13="D",'7.パネルラジエーター設備費用算出シート'!$N$22,IF(AQ13="E",'7.パネルラジエーター設備費用算出シート'!$G$32,IF(AQ13="F",'7.パネルラジエーター設備費用算出シート'!$N$32,IF(AQ13="G",'7.パネルラジエーター設備費用算出シート'!$G$42,IF(AQ13="H",'7.パネルラジエーター設備費用算出シート'!$N$42,IF(AQ13="I",'7.パネルラジエーター設備費用算出シート'!$G$52,'7.パネルラジエーター設備費用算出シート'!$N$52))))))))))</f>
        <v/>
      </c>
      <c r="AS13" s="42"/>
      <c r="AT13" s="44"/>
      <c r="AU13" s="45"/>
      <c r="AV13" s="42"/>
      <c r="AY13" s="46">
        <v>35</v>
      </c>
      <c r="AZ13" s="46">
        <v>0.6</v>
      </c>
      <c r="BA13" s="37"/>
      <c r="BB13" s="46">
        <v>0.5</v>
      </c>
      <c r="BC13" s="46">
        <v>1.1000000000000001</v>
      </c>
      <c r="BD13" s="37"/>
      <c r="BE13" s="13" t="s">
        <v>199</v>
      </c>
      <c r="BF13" s="46">
        <v>1.2</v>
      </c>
      <c r="BG13" s="46">
        <v>1.1000000000000001</v>
      </c>
      <c r="BH13" s="46"/>
    </row>
    <row r="14" spans="1:60">
      <c r="B14" s="39">
        <v>3</v>
      </c>
      <c r="C14" s="158"/>
      <c r="D14" s="159"/>
      <c r="E14" s="40"/>
      <c r="F14" s="686"/>
      <c r="G14" s="685"/>
      <c r="H14" s="683"/>
      <c r="I14" s="156"/>
      <c r="J14" s="160"/>
      <c r="K14" s="156"/>
      <c r="L14" s="693" t="str">
        <f t="shared" si="0"/>
        <v/>
      </c>
      <c r="M14" s="694" t="str">
        <f t="shared" si="1"/>
        <v/>
      </c>
      <c r="N14" s="693" t="str">
        <f t="shared" si="2"/>
        <v/>
      </c>
      <c r="O14" s="701">
        <f t="shared" si="3"/>
        <v>0</v>
      </c>
      <c r="P14" s="157"/>
      <c r="Q14" s="41"/>
      <c r="R14" s="167"/>
      <c r="S14" s="168"/>
      <c r="T14" s="43"/>
      <c r="U14" s="167"/>
      <c r="V14" s="157"/>
      <c r="W14" s="394"/>
      <c r="X14" s="42"/>
      <c r="Y14" s="41"/>
      <c r="Z14" s="42"/>
      <c r="AA14" s="41"/>
      <c r="AB14" s="42"/>
      <c r="AC14" s="41"/>
      <c r="AD14" s="43"/>
      <c r="AE14" s="42"/>
      <c r="AF14" s="44"/>
      <c r="AG14" s="42"/>
      <c r="AH14" s="463"/>
      <c r="AI14" s="42"/>
      <c r="AJ14" s="463"/>
      <c r="AK14" s="42"/>
      <c r="AL14" s="44"/>
      <c r="AM14" s="42"/>
      <c r="AN14" s="44"/>
      <c r="AO14" s="45"/>
      <c r="AP14" s="42"/>
      <c r="AQ14" s="44"/>
      <c r="AR14" s="705" t="str">
        <f>IF(AQ14="","",IF(AQ14="A",'7.パネルラジエーター設備費用算出シート'!$G$12,IF(AQ14="B",'7.パネルラジエーター設備費用算出シート'!$N$12,IF(AQ14="C",'7.パネルラジエーター設備費用算出シート'!$G$22,IF(AQ14="D",'7.パネルラジエーター設備費用算出シート'!$N$22,IF(AQ14="E",'7.パネルラジエーター設備費用算出シート'!$G$32,IF(AQ14="F",'7.パネルラジエーター設備費用算出シート'!$N$32,IF(AQ14="G",'7.パネルラジエーター設備費用算出シート'!$G$42,IF(AQ14="H",'7.パネルラジエーター設備費用算出シート'!$N$42,IF(AQ14="I",'7.パネルラジエーター設備費用算出シート'!$G$52,'7.パネルラジエーター設備費用算出シート'!$N$52))))))))))</f>
        <v/>
      </c>
      <c r="AS14" s="42"/>
      <c r="AT14" s="44"/>
      <c r="AU14" s="45"/>
      <c r="AV14" s="42"/>
      <c r="AY14" s="46">
        <v>50</v>
      </c>
      <c r="AZ14" s="46">
        <v>0.8</v>
      </c>
      <c r="BA14" s="37"/>
      <c r="BB14" s="46">
        <v>0.4</v>
      </c>
      <c r="BC14" s="46">
        <v>1.5</v>
      </c>
      <c r="BD14" s="37"/>
      <c r="BE14" s="13" t="s">
        <v>200</v>
      </c>
      <c r="BF14" s="46">
        <v>1.5</v>
      </c>
      <c r="BG14" s="46">
        <v>1.4</v>
      </c>
      <c r="BH14" s="46"/>
    </row>
    <row r="15" spans="1:60">
      <c r="B15" s="39">
        <v>4</v>
      </c>
      <c r="C15" s="158"/>
      <c r="D15" s="159"/>
      <c r="E15" s="40"/>
      <c r="F15" s="686"/>
      <c r="G15" s="685"/>
      <c r="H15" s="683"/>
      <c r="I15" s="156"/>
      <c r="J15" s="160"/>
      <c r="K15" s="156"/>
      <c r="L15" s="693" t="str">
        <f t="shared" si="0"/>
        <v/>
      </c>
      <c r="M15" s="694" t="str">
        <f t="shared" si="1"/>
        <v/>
      </c>
      <c r="N15" s="693" t="str">
        <f t="shared" si="2"/>
        <v/>
      </c>
      <c r="O15" s="701">
        <f t="shared" si="3"/>
        <v>0</v>
      </c>
      <c r="P15" s="157"/>
      <c r="Q15" s="41"/>
      <c r="R15" s="167"/>
      <c r="S15" s="168"/>
      <c r="T15" s="43"/>
      <c r="U15" s="167"/>
      <c r="V15" s="157"/>
      <c r="W15" s="394"/>
      <c r="X15" s="42"/>
      <c r="Y15" s="41"/>
      <c r="Z15" s="42"/>
      <c r="AA15" s="41"/>
      <c r="AB15" s="42"/>
      <c r="AC15" s="41"/>
      <c r="AD15" s="43"/>
      <c r="AE15" s="42"/>
      <c r="AF15" s="44"/>
      <c r="AG15" s="42"/>
      <c r="AH15" s="463"/>
      <c r="AI15" s="42"/>
      <c r="AJ15" s="463"/>
      <c r="AK15" s="42"/>
      <c r="AL15" s="44"/>
      <c r="AM15" s="42"/>
      <c r="AN15" s="44"/>
      <c r="AO15" s="45"/>
      <c r="AP15" s="42"/>
      <c r="AQ15" s="44"/>
      <c r="AR15" s="705" t="str">
        <f>IF(AQ15="","",IF(AQ15="A",'7.パネルラジエーター設備費用算出シート'!$G$12,IF(AQ15="B",'7.パネルラジエーター設備費用算出シート'!$N$12,IF(AQ15="C",'7.パネルラジエーター設備費用算出シート'!$G$22,IF(AQ15="D",'7.パネルラジエーター設備費用算出シート'!$N$22,IF(AQ15="E",'7.パネルラジエーター設備費用算出シート'!$G$32,IF(AQ15="F",'7.パネルラジエーター設備費用算出シート'!$N$32,IF(AQ15="G",'7.パネルラジエーター設備費用算出シート'!$G$42,IF(AQ15="H",'7.パネルラジエーター設備費用算出シート'!$N$42,IF(AQ15="I",'7.パネルラジエーター設備費用算出シート'!$G$52,'7.パネルラジエーター設備費用算出シート'!$N$52))))))))))</f>
        <v/>
      </c>
      <c r="AS15" s="42"/>
      <c r="AT15" s="44"/>
      <c r="AU15" s="45"/>
      <c r="AV15" s="42"/>
      <c r="AY15" s="46">
        <v>65</v>
      </c>
      <c r="AZ15" s="46">
        <v>1</v>
      </c>
      <c r="BA15" s="37"/>
      <c r="BB15" s="46">
        <v>0.3</v>
      </c>
      <c r="BC15" s="46">
        <v>2</v>
      </c>
      <c r="BD15" s="37"/>
      <c r="BE15" s="13" t="s">
        <v>201</v>
      </c>
      <c r="BF15" s="46">
        <v>1.7</v>
      </c>
      <c r="BG15" s="46">
        <v>1.55</v>
      </c>
      <c r="BH15" s="46">
        <v>1.8</v>
      </c>
    </row>
    <row r="16" spans="1:60">
      <c r="B16" s="39">
        <v>5</v>
      </c>
      <c r="C16" s="158"/>
      <c r="D16" s="159"/>
      <c r="E16" s="40"/>
      <c r="F16" s="686"/>
      <c r="G16" s="685"/>
      <c r="H16" s="683"/>
      <c r="I16" s="156"/>
      <c r="J16" s="160"/>
      <c r="K16" s="156"/>
      <c r="L16" s="693" t="str">
        <f t="shared" si="0"/>
        <v/>
      </c>
      <c r="M16" s="694" t="str">
        <f t="shared" si="1"/>
        <v/>
      </c>
      <c r="N16" s="693" t="str">
        <f t="shared" si="2"/>
        <v/>
      </c>
      <c r="O16" s="701">
        <f t="shared" si="3"/>
        <v>0</v>
      </c>
      <c r="P16" s="157"/>
      <c r="Q16" s="41"/>
      <c r="R16" s="167"/>
      <c r="S16" s="168"/>
      <c r="T16" s="43"/>
      <c r="U16" s="167"/>
      <c r="V16" s="157"/>
      <c r="W16" s="394"/>
      <c r="X16" s="42"/>
      <c r="Y16" s="41"/>
      <c r="Z16" s="42"/>
      <c r="AA16" s="41"/>
      <c r="AB16" s="42"/>
      <c r="AC16" s="41"/>
      <c r="AD16" s="43"/>
      <c r="AE16" s="42"/>
      <c r="AF16" s="44"/>
      <c r="AG16" s="42"/>
      <c r="AH16" s="463"/>
      <c r="AI16" s="42"/>
      <c r="AJ16" s="463"/>
      <c r="AK16" s="42"/>
      <c r="AL16" s="44"/>
      <c r="AM16" s="42"/>
      <c r="AN16" s="44"/>
      <c r="AO16" s="45"/>
      <c r="AP16" s="42"/>
      <c r="AQ16" s="44"/>
      <c r="AR16" s="705" t="str">
        <f>IF(AQ16="","",IF(AQ16="A",'7.パネルラジエーター設備費用算出シート'!$G$12,IF(AQ16="B",'7.パネルラジエーター設備費用算出シート'!$N$12,IF(AQ16="C",'7.パネルラジエーター設備費用算出シート'!$G$22,IF(AQ16="D",'7.パネルラジエーター設備費用算出シート'!$N$22,IF(AQ16="E",'7.パネルラジエーター設備費用算出シート'!$G$32,IF(AQ16="F",'7.パネルラジエーター設備費用算出シート'!$N$32,IF(AQ16="G",'7.パネルラジエーター設備費用算出シート'!$G$42,IF(AQ16="H",'7.パネルラジエーター設備費用算出シート'!$N$42,IF(AQ16="I",'7.パネルラジエーター設備費用算出シート'!$G$52,'7.パネルラジエーター設備費用算出シート'!$N$52))))))))))</f>
        <v/>
      </c>
      <c r="AS16" s="42"/>
      <c r="AT16" s="44"/>
      <c r="AU16" s="45"/>
      <c r="AV16" s="42"/>
      <c r="AY16" s="46">
        <v>80</v>
      </c>
      <c r="AZ16" s="46">
        <v>1.1499999999999999</v>
      </c>
      <c r="BA16" s="37"/>
      <c r="BB16" s="13"/>
      <c r="BC16" s="13"/>
      <c r="BD16" s="37"/>
      <c r="BE16" s="13" t="s">
        <v>202</v>
      </c>
      <c r="BF16" s="46">
        <v>1.8</v>
      </c>
      <c r="BG16" s="46">
        <v>1.65</v>
      </c>
      <c r="BH16" s="46">
        <v>1.9</v>
      </c>
    </row>
    <row r="17" spans="1:60">
      <c r="B17" s="39">
        <v>6</v>
      </c>
      <c r="C17" s="158"/>
      <c r="D17" s="159"/>
      <c r="E17" s="40"/>
      <c r="F17" s="686"/>
      <c r="G17" s="685"/>
      <c r="H17" s="683"/>
      <c r="I17" s="156"/>
      <c r="J17" s="160"/>
      <c r="K17" s="156"/>
      <c r="L17" s="693" t="str">
        <f t="shared" si="0"/>
        <v/>
      </c>
      <c r="M17" s="694" t="str">
        <f t="shared" si="1"/>
        <v/>
      </c>
      <c r="N17" s="693" t="str">
        <f t="shared" si="2"/>
        <v/>
      </c>
      <c r="O17" s="701">
        <f t="shared" si="3"/>
        <v>0</v>
      </c>
      <c r="P17" s="157"/>
      <c r="Q17" s="41"/>
      <c r="R17" s="167"/>
      <c r="S17" s="168"/>
      <c r="T17" s="43"/>
      <c r="U17" s="167"/>
      <c r="V17" s="157"/>
      <c r="W17" s="394"/>
      <c r="X17" s="42"/>
      <c r="Y17" s="41"/>
      <c r="Z17" s="42"/>
      <c r="AA17" s="41"/>
      <c r="AB17" s="42"/>
      <c r="AC17" s="41"/>
      <c r="AD17" s="43"/>
      <c r="AE17" s="42"/>
      <c r="AF17" s="44"/>
      <c r="AG17" s="42"/>
      <c r="AH17" s="463"/>
      <c r="AI17" s="42"/>
      <c r="AJ17" s="463"/>
      <c r="AK17" s="42"/>
      <c r="AL17" s="44"/>
      <c r="AM17" s="42"/>
      <c r="AN17" s="44"/>
      <c r="AO17" s="45"/>
      <c r="AP17" s="42"/>
      <c r="AQ17" s="44"/>
      <c r="AR17" s="705" t="str">
        <f>IF(AQ17="","",IF(AQ17="A",'7.パネルラジエーター設備費用算出シート'!$G$12,IF(AQ17="B",'7.パネルラジエーター設備費用算出シート'!$N$12,IF(AQ17="C",'7.パネルラジエーター設備費用算出シート'!$G$22,IF(AQ17="D",'7.パネルラジエーター設備費用算出シート'!$N$22,IF(AQ17="E",'7.パネルラジエーター設備費用算出シート'!$G$32,IF(AQ17="F",'7.パネルラジエーター設備費用算出シート'!$N$32,IF(AQ17="G",'7.パネルラジエーター設備費用算出シート'!$G$42,IF(AQ17="H",'7.パネルラジエーター設備費用算出シート'!$N$42,IF(AQ17="I",'7.パネルラジエーター設備費用算出シート'!$G$52,'7.パネルラジエーター設備費用算出シート'!$N$52))))))))))</f>
        <v/>
      </c>
      <c r="AS17" s="42"/>
      <c r="AT17" s="44"/>
      <c r="AU17" s="45"/>
      <c r="AV17" s="42"/>
      <c r="AY17" s="13"/>
      <c r="AZ17" s="13"/>
      <c r="BA17" s="37"/>
      <c r="BB17" s="13"/>
      <c r="BC17" s="13"/>
      <c r="BD17" s="37"/>
      <c r="BE17" s="13" t="s">
        <v>203</v>
      </c>
      <c r="BF17" s="46">
        <v>2.1</v>
      </c>
      <c r="BG17" s="46">
        <v>1.95</v>
      </c>
      <c r="BH17" s="46">
        <v>2.2000000000000002</v>
      </c>
    </row>
    <row r="18" spans="1:60" s="7" customFormat="1">
      <c r="A18" s="66"/>
      <c r="B18" s="39">
        <v>7</v>
      </c>
      <c r="C18" s="158"/>
      <c r="D18" s="159"/>
      <c r="E18" s="40"/>
      <c r="F18" s="686"/>
      <c r="G18" s="685"/>
      <c r="H18" s="683"/>
      <c r="I18" s="156"/>
      <c r="J18" s="160"/>
      <c r="K18" s="156"/>
      <c r="L18" s="693" t="str">
        <f t="shared" si="0"/>
        <v/>
      </c>
      <c r="M18" s="694" t="str">
        <f t="shared" si="1"/>
        <v/>
      </c>
      <c r="N18" s="693" t="str">
        <f t="shared" si="2"/>
        <v/>
      </c>
      <c r="O18" s="701">
        <f t="shared" si="3"/>
        <v>0</v>
      </c>
      <c r="P18" s="157"/>
      <c r="Q18" s="41"/>
      <c r="R18" s="167"/>
      <c r="S18" s="168"/>
      <c r="T18" s="43"/>
      <c r="U18" s="167"/>
      <c r="V18" s="157"/>
      <c r="W18" s="394"/>
      <c r="X18" s="42"/>
      <c r="Y18" s="41"/>
      <c r="Z18" s="42"/>
      <c r="AA18" s="41"/>
      <c r="AB18" s="42"/>
      <c r="AC18" s="41"/>
      <c r="AD18" s="43"/>
      <c r="AE18" s="42"/>
      <c r="AF18" s="44"/>
      <c r="AG18" s="42"/>
      <c r="AH18" s="463"/>
      <c r="AI18" s="42"/>
      <c r="AJ18" s="463"/>
      <c r="AK18" s="42"/>
      <c r="AL18" s="44"/>
      <c r="AM18" s="42"/>
      <c r="AN18" s="44"/>
      <c r="AO18" s="45"/>
      <c r="AP18" s="42"/>
      <c r="AQ18" s="44"/>
      <c r="AR18" s="705" t="str">
        <f>IF(AQ18="","",IF(AQ18="A",'7.パネルラジエーター設備費用算出シート'!$G$12,IF(AQ18="B",'7.パネルラジエーター設備費用算出シート'!$N$12,IF(AQ18="C",'7.パネルラジエーター設備費用算出シート'!$G$22,IF(AQ18="D",'7.パネルラジエーター設備費用算出シート'!$N$22,IF(AQ18="E",'7.パネルラジエーター設備費用算出シート'!$G$32,IF(AQ18="F",'7.パネルラジエーター設備費用算出シート'!$N$32,IF(AQ18="G",'7.パネルラジエーター設備費用算出シート'!$G$42,IF(AQ18="H",'7.パネルラジエーター設備費用算出シート'!$N$42,IF(AQ18="I",'7.パネルラジエーター設備費用算出シート'!$G$52,'7.パネルラジエーター設備費用算出シート'!$N$52))))))))))</f>
        <v/>
      </c>
      <c r="AS18" s="42"/>
      <c r="AT18" s="44"/>
      <c r="AU18" s="45"/>
      <c r="AV18" s="42"/>
      <c r="AW18" s="28"/>
      <c r="AX18" s="28"/>
      <c r="AY18" s="13"/>
      <c r="AZ18" s="13"/>
      <c r="BA18" s="37"/>
      <c r="BB18" s="13"/>
      <c r="BC18" s="13"/>
      <c r="BD18" s="37"/>
      <c r="BE18" s="13"/>
      <c r="BF18" s="13"/>
      <c r="BG18" s="13"/>
      <c r="BH18" s="13"/>
    </row>
    <row r="19" spans="1:60" s="7" customFormat="1">
      <c r="A19" s="66"/>
      <c r="B19" s="39">
        <v>8</v>
      </c>
      <c r="C19" s="158"/>
      <c r="D19" s="159"/>
      <c r="E19" s="40"/>
      <c r="F19" s="686"/>
      <c r="G19" s="685"/>
      <c r="H19" s="683"/>
      <c r="I19" s="156"/>
      <c r="J19" s="160"/>
      <c r="K19" s="156"/>
      <c r="L19" s="693" t="str">
        <f t="shared" si="0"/>
        <v/>
      </c>
      <c r="M19" s="694" t="str">
        <f t="shared" si="1"/>
        <v/>
      </c>
      <c r="N19" s="693" t="str">
        <f t="shared" si="2"/>
        <v/>
      </c>
      <c r="O19" s="701">
        <f t="shared" si="3"/>
        <v>0</v>
      </c>
      <c r="P19" s="157"/>
      <c r="Q19" s="41"/>
      <c r="R19" s="167"/>
      <c r="S19" s="168"/>
      <c r="T19" s="43"/>
      <c r="U19" s="167"/>
      <c r="V19" s="157"/>
      <c r="W19" s="394"/>
      <c r="X19" s="42"/>
      <c r="Y19" s="41"/>
      <c r="Z19" s="42"/>
      <c r="AA19" s="41"/>
      <c r="AB19" s="42"/>
      <c r="AC19" s="41"/>
      <c r="AD19" s="43"/>
      <c r="AE19" s="42"/>
      <c r="AF19" s="44"/>
      <c r="AG19" s="42"/>
      <c r="AH19" s="463"/>
      <c r="AI19" s="42"/>
      <c r="AJ19" s="463"/>
      <c r="AK19" s="42"/>
      <c r="AL19" s="44"/>
      <c r="AM19" s="42"/>
      <c r="AN19" s="44"/>
      <c r="AO19" s="45"/>
      <c r="AP19" s="42"/>
      <c r="AQ19" s="44"/>
      <c r="AR19" s="705" t="str">
        <f>IF(AQ19="","",IF(AQ19="A",'7.パネルラジエーター設備費用算出シート'!$G$12,IF(AQ19="B",'7.パネルラジエーター設備費用算出シート'!$N$12,IF(AQ19="C",'7.パネルラジエーター設備費用算出シート'!$G$22,IF(AQ19="D",'7.パネルラジエーター設備費用算出シート'!$N$22,IF(AQ19="E",'7.パネルラジエーター設備費用算出シート'!$G$32,IF(AQ19="F",'7.パネルラジエーター設備費用算出シート'!$N$32,IF(AQ19="G",'7.パネルラジエーター設備費用算出シート'!$G$42,IF(AQ19="H",'7.パネルラジエーター設備費用算出シート'!$N$42,IF(AQ19="I",'7.パネルラジエーター設備費用算出シート'!$G$52,'7.パネルラジエーター設備費用算出シート'!$N$52))))))))))</f>
        <v/>
      </c>
      <c r="AS19" s="42"/>
      <c r="AT19" s="44"/>
      <c r="AU19" s="45"/>
      <c r="AV19" s="42"/>
      <c r="AW19" s="28"/>
      <c r="AX19" s="28"/>
      <c r="AY19" s="13"/>
      <c r="AZ19" s="13"/>
      <c r="BA19" s="37"/>
      <c r="BB19" s="13"/>
      <c r="BC19" s="13"/>
      <c r="BD19" s="37"/>
      <c r="BE19" s="13"/>
      <c r="BF19" s="13"/>
      <c r="BG19" s="13"/>
      <c r="BH19" s="13"/>
    </row>
    <row r="20" spans="1:60" s="7" customFormat="1">
      <c r="A20" s="66"/>
      <c r="B20" s="39">
        <v>9</v>
      </c>
      <c r="C20" s="158"/>
      <c r="D20" s="159"/>
      <c r="E20" s="40"/>
      <c r="F20" s="686"/>
      <c r="G20" s="685"/>
      <c r="H20" s="683"/>
      <c r="I20" s="156"/>
      <c r="J20" s="160"/>
      <c r="K20" s="156"/>
      <c r="L20" s="693" t="str">
        <f t="shared" si="0"/>
        <v/>
      </c>
      <c r="M20" s="694" t="str">
        <f t="shared" si="1"/>
        <v/>
      </c>
      <c r="N20" s="693" t="str">
        <f t="shared" si="2"/>
        <v/>
      </c>
      <c r="O20" s="701">
        <f t="shared" si="3"/>
        <v>0</v>
      </c>
      <c r="P20" s="157"/>
      <c r="Q20" s="41"/>
      <c r="R20" s="167"/>
      <c r="S20" s="168"/>
      <c r="T20" s="43"/>
      <c r="U20" s="167"/>
      <c r="V20" s="157"/>
      <c r="W20" s="394"/>
      <c r="X20" s="42"/>
      <c r="Y20" s="41"/>
      <c r="Z20" s="42"/>
      <c r="AA20" s="41"/>
      <c r="AB20" s="42"/>
      <c r="AC20" s="41"/>
      <c r="AD20" s="43"/>
      <c r="AE20" s="42"/>
      <c r="AF20" s="44"/>
      <c r="AG20" s="42"/>
      <c r="AH20" s="463"/>
      <c r="AI20" s="42"/>
      <c r="AJ20" s="463"/>
      <c r="AK20" s="42"/>
      <c r="AL20" s="44"/>
      <c r="AM20" s="42"/>
      <c r="AN20" s="44"/>
      <c r="AO20" s="45"/>
      <c r="AP20" s="42"/>
      <c r="AQ20" s="44"/>
      <c r="AR20" s="705" t="str">
        <f>IF(AQ20="","",IF(AQ20="A",'7.パネルラジエーター設備費用算出シート'!$G$12,IF(AQ20="B",'7.パネルラジエーター設備費用算出シート'!$N$12,IF(AQ20="C",'7.パネルラジエーター設備費用算出シート'!$G$22,IF(AQ20="D",'7.パネルラジエーター設備費用算出シート'!$N$22,IF(AQ20="E",'7.パネルラジエーター設備費用算出シート'!$G$32,IF(AQ20="F",'7.パネルラジエーター設備費用算出シート'!$N$32,IF(AQ20="G",'7.パネルラジエーター設備費用算出シート'!$G$42,IF(AQ20="H",'7.パネルラジエーター設備費用算出シート'!$N$42,IF(AQ20="I",'7.パネルラジエーター設備費用算出シート'!$G$52,'7.パネルラジエーター設備費用算出シート'!$N$52))))))))))</f>
        <v/>
      </c>
      <c r="AS20" s="42"/>
      <c r="AT20" s="44"/>
      <c r="AU20" s="45"/>
      <c r="AV20" s="42"/>
      <c r="AW20" s="28"/>
      <c r="AX20" s="28"/>
      <c r="AY20" s="13"/>
      <c r="AZ20" s="13"/>
      <c r="BA20" s="37"/>
      <c r="BB20" s="13"/>
      <c r="BC20" s="13"/>
      <c r="BD20" s="37"/>
      <c r="BE20" s="13"/>
      <c r="BF20" s="13"/>
      <c r="BG20" s="13"/>
      <c r="BH20" s="13"/>
    </row>
    <row r="21" spans="1:60" s="7" customFormat="1">
      <c r="A21" s="66"/>
      <c r="B21" s="39">
        <v>10</v>
      </c>
      <c r="C21" s="158"/>
      <c r="D21" s="159"/>
      <c r="E21" s="40"/>
      <c r="F21" s="686"/>
      <c r="G21" s="685"/>
      <c r="H21" s="683"/>
      <c r="I21" s="156"/>
      <c r="J21" s="160"/>
      <c r="K21" s="156"/>
      <c r="L21" s="693" t="str">
        <f t="shared" si="0"/>
        <v/>
      </c>
      <c r="M21" s="694" t="str">
        <f t="shared" si="1"/>
        <v/>
      </c>
      <c r="N21" s="693" t="str">
        <f t="shared" si="2"/>
        <v/>
      </c>
      <c r="O21" s="701">
        <f t="shared" si="3"/>
        <v>0</v>
      </c>
      <c r="P21" s="157"/>
      <c r="Q21" s="41"/>
      <c r="R21" s="167"/>
      <c r="S21" s="168"/>
      <c r="T21" s="43"/>
      <c r="U21" s="167"/>
      <c r="V21" s="157"/>
      <c r="W21" s="394"/>
      <c r="X21" s="42"/>
      <c r="Y21" s="41"/>
      <c r="Z21" s="42"/>
      <c r="AA21" s="41"/>
      <c r="AB21" s="42"/>
      <c r="AC21" s="41"/>
      <c r="AD21" s="43"/>
      <c r="AE21" s="42"/>
      <c r="AF21" s="44"/>
      <c r="AG21" s="42"/>
      <c r="AH21" s="463"/>
      <c r="AI21" s="42"/>
      <c r="AJ21" s="463"/>
      <c r="AK21" s="42"/>
      <c r="AL21" s="44"/>
      <c r="AM21" s="42"/>
      <c r="AN21" s="44"/>
      <c r="AO21" s="45"/>
      <c r="AP21" s="42"/>
      <c r="AQ21" s="44"/>
      <c r="AR21" s="705" t="str">
        <f>IF(AQ21="","",IF(AQ21="A",'7.パネルラジエーター設備費用算出シート'!$G$12,IF(AQ21="B",'7.パネルラジエーター設備費用算出シート'!$N$12,IF(AQ21="C",'7.パネルラジエーター設備費用算出シート'!$G$22,IF(AQ21="D",'7.パネルラジエーター設備費用算出シート'!$N$22,IF(AQ21="E",'7.パネルラジエーター設備費用算出シート'!$G$32,IF(AQ21="F",'7.パネルラジエーター設備費用算出シート'!$N$32,IF(AQ21="G",'7.パネルラジエーター設備費用算出シート'!$G$42,IF(AQ21="H",'7.パネルラジエーター設備費用算出シート'!$N$42,IF(AQ21="I",'7.パネルラジエーター設備費用算出シート'!$G$52,'7.パネルラジエーター設備費用算出シート'!$N$52))))))))))</f>
        <v/>
      </c>
      <c r="AS21" s="42"/>
      <c r="AT21" s="44"/>
      <c r="AU21" s="45"/>
      <c r="AV21" s="42"/>
      <c r="AW21" s="28"/>
      <c r="AX21" s="28"/>
      <c r="AY21" s="28"/>
      <c r="AZ21" s="28"/>
      <c r="BA21" s="28"/>
      <c r="BB21" s="28"/>
      <c r="BC21" s="28"/>
      <c r="BD21" s="28"/>
      <c r="BE21" s="28"/>
      <c r="BF21" s="28"/>
      <c r="BG21" s="28"/>
      <c r="BH21" s="28"/>
    </row>
    <row r="22" spans="1:60" s="7" customFormat="1">
      <c r="A22" s="66"/>
      <c r="B22" s="39">
        <v>11</v>
      </c>
      <c r="C22" s="158"/>
      <c r="D22" s="159"/>
      <c r="E22" s="40"/>
      <c r="F22" s="686"/>
      <c r="G22" s="685"/>
      <c r="H22" s="683"/>
      <c r="I22" s="156"/>
      <c r="J22" s="160"/>
      <c r="K22" s="156"/>
      <c r="L22" s="693" t="str">
        <f t="shared" si="0"/>
        <v/>
      </c>
      <c r="M22" s="694" t="str">
        <f t="shared" si="1"/>
        <v/>
      </c>
      <c r="N22" s="693" t="str">
        <f t="shared" si="2"/>
        <v/>
      </c>
      <c r="O22" s="701">
        <f t="shared" si="3"/>
        <v>0</v>
      </c>
      <c r="P22" s="157"/>
      <c r="Q22" s="41"/>
      <c r="R22" s="167"/>
      <c r="S22" s="168"/>
      <c r="T22" s="43"/>
      <c r="U22" s="167"/>
      <c r="V22" s="157"/>
      <c r="W22" s="394"/>
      <c r="X22" s="42"/>
      <c r="Y22" s="41"/>
      <c r="Z22" s="42"/>
      <c r="AA22" s="41"/>
      <c r="AB22" s="42"/>
      <c r="AC22" s="41"/>
      <c r="AD22" s="43"/>
      <c r="AE22" s="42"/>
      <c r="AF22" s="44"/>
      <c r="AG22" s="42"/>
      <c r="AH22" s="463"/>
      <c r="AI22" s="42"/>
      <c r="AJ22" s="463"/>
      <c r="AK22" s="42"/>
      <c r="AL22" s="44"/>
      <c r="AM22" s="42"/>
      <c r="AN22" s="44"/>
      <c r="AO22" s="45"/>
      <c r="AP22" s="42"/>
      <c r="AQ22" s="44"/>
      <c r="AR22" s="705" t="str">
        <f>IF(AQ22="","",IF(AQ22="A",'7.パネルラジエーター設備費用算出シート'!$G$12,IF(AQ22="B",'7.パネルラジエーター設備費用算出シート'!$N$12,IF(AQ22="C",'7.パネルラジエーター設備費用算出シート'!$G$22,IF(AQ22="D",'7.パネルラジエーター設備費用算出シート'!$N$22,IF(AQ22="E",'7.パネルラジエーター設備費用算出シート'!$G$32,IF(AQ22="F",'7.パネルラジエーター設備費用算出シート'!$N$32,IF(AQ22="G",'7.パネルラジエーター設備費用算出シート'!$G$42,IF(AQ22="H",'7.パネルラジエーター設備費用算出シート'!$N$42,IF(AQ22="I",'7.パネルラジエーター設備費用算出シート'!$G$52,'7.パネルラジエーター設備費用算出シート'!$N$52))))))))))</f>
        <v/>
      </c>
      <c r="AS22" s="42"/>
      <c r="AT22" s="44"/>
      <c r="AU22" s="45"/>
      <c r="AV22" s="42"/>
      <c r="AW22" s="28"/>
      <c r="AX22" s="28"/>
      <c r="AY22" s="28"/>
      <c r="AZ22" s="28"/>
      <c r="BA22" s="28"/>
      <c r="BB22" s="28"/>
      <c r="BC22" s="28"/>
      <c r="BD22" s="28"/>
      <c r="BE22" s="28"/>
      <c r="BF22" s="28"/>
      <c r="BG22" s="28"/>
      <c r="BH22" s="28"/>
    </row>
    <row r="23" spans="1:60" s="7" customFormat="1">
      <c r="A23" s="66"/>
      <c r="B23" s="39">
        <v>12</v>
      </c>
      <c r="C23" s="158"/>
      <c r="D23" s="159"/>
      <c r="E23" s="40"/>
      <c r="F23" s="686"/>
      <c r="G23" s="685"/>
      <c r="H23" s="683"/>
      <c r="I23" s="156"/>
      <c r="J23" s="160"/>
      <c r="K23" s="156"/>
      <c r="L23" s="693" t="str">
        <f t="shared" si="0"/>
        <v/>
      </c>
      <c r="M23" s="694" t="str">
        <f t="shared" si="1"/>
        <v/>
      </c>
      <c r="N23" s="693" t="str">
        <f t="shared" si="2"/>
        <v/>
      </c>
      <c r="O23" s="701">
        <f t="shared" si="3"/>
        <v>0</v>
      </c>
      <c r="P23" s="157"/>
      <c r="Q23" s="41"/>
      <c r="R23" s="167"/>
      <c r="S23" s="168"/>
      <c r="T23" s="43"/>
      <c r="U23" s="167"/>
      <c r="V23" s="157"/>
      <c r="W23" s="394"/>
      <c r="X23" s="42"/>
      <c r="Y23" s="41"/>
      <c r="Z23" s="42"/>
      <c r="AA23" s="41"/>
      <c r="AB23" s="42"/>
      <c r="AC23" s="41"/>
      <c r="AD23" s="43"/>
      <c r="AE23" s="42"/>
      <c r="AF23" s="44"/>
      <c r="AG23" s="42"/>
      <c r="AH23" s="463"/>
      <c r="AI23" s="42"/>
      <c r="AJ23" s="463"/>
      <c r="AK23" s="42"/>
      <c r="AL23" s="44"/>
      <c r="AM23" s="42"/>
      <c r="AN23" s="44"/>
      <c r="AO23" s="45"/>
      <c r="AP23" s="42"/>
      <c r="AQ23" s="44"/>
      <c r="AR23" s="705" t="str">
        <f>IF(AQ23="","",IF(AQ23="A",'7.パネルラジエーター設備費用算出シート'!$G$12,IF(AQ23="B",'7.パネルラジエーター設備費用算出シート'!$N$12,IF(AQ23="C",'7.パネルラジエーター設備費用算出シート'!$G$22,IF(AQ23="D",'7.パネルラジエーター設備費用算出シート'!$N$22,IF(AQ23="E",'7.パネルラジエーター設備費用算出シート'!$G$32,IF(AQ23="F",'7.パネルラジエーター設備費用算出シート'!$N$32,IF(AQ23="G",'7.パネルラジエーター設備費用算出シート'!$G$42,IF(AQ23="H",'7.パネルラジエーター設備費用算出シート'!$N$42,IF(AQ23="I",'7.パネルラジエーター設備費用算出シート'!$G$52,'7.パネルラジエーター設備費用算出シート'!$N$52))))))))))</f>
        <v/>
      </c>
      <c r="AS23" s="42"/>
      <c r="AT23" s="44"/>
      <c r="AU23" s="45"/>
      <c r="AV23" s="42"/>
      <c r="AW23" s="28"/>
      <c r="AX23" s="28"/>
      <c r="AY23" s="28"/>
      <c r="AZ23" s="28"/>
      <c r="BA23" s="28"/>
      <c r="BB23" s="28"/>
      <c r="BC23" s="28"/>
      <c r="BD23" s="28"/>
      <c r="BE23" s="28"/>
      <c r="BF23" s="28"/>
      <c r="BG23" s="28"/>
      <c r="BH23" s="28"/>
    </row>
    <row r="24" spans="1:60" s="7" customFormat="1">
      <c r="A24" s="66"/>
      <c r="B24" s="39">
        <v>13</v>
      </c>
      <c r="C24" s="158"/>
      <c r="D24" s="159"/>
      <c r="E24" s="40"/>
      <c r="F24" s="686"/>
      <c r="G24" s="685"/>
      <c r="H24" s="683"/>
      <c r="I24" s="156"/>
      <c r="J24" s="160"/>
      <c r="K24" s="156"/>
      <c r="L24" s="693" t="str">
        <f t="shared" si="0"/>
        <v/>
      </c>
      <c r="M24" s="694" t="str">
        <f t="shared" si="1"/>
        <v/>
      </c>
      <c r="N24" s="693" t="str">
        <f t="shared" si="2"/>
        <v/>
      </c>
      <c r="O24" s="701">
        <f t="shared" si="3"/>
        <v>0</v>
      </c>
      <c r="P24" s="157"/>
      <c r="Q24" s="41"/>
      <c r="R24" s="167"/>
      <c r="S24" s="168"/>
      <c r="T24" s="43"/>
      <c r="U24" s="167"/>
      <c r="V24" s="157"/>
      <c r="W24" s="394"/>
      <c r="X24" s="42"/>
      <c r="Y24" s="41"/>
      <c r="Z24" s="42"/>
      <c r="AA24" s="41"/>
      <c r="AB24" s="42"/>
      <c r="AC24" s="41"/>
      <c r="AD24" s="43"/>
      <c r="AE24" s="42"/>
      <c r="AF24" s="44"/>
      <c r="AG24" s="42"/>
      <c r="AH24" s="463"/>
      <c r="AI24" s="42"/>
      <c r="AJ24" s="463"/>
      <c r="AK24" s="42"/>
      <c r="AL24" s="44"/>
      <c r="AM24" s="42"/>
      <c r="AN24" s="44"/>
      <c r="AO24" s="45"/>
      <c r="AP24" s="42"/>
      <c r="AQ24" s="44"/>
      <c r="AR24" s="705" t="str">
        <f>IF(AQ24="","",IF(AQ24="A",'7.パネルラジエーター設備費用算出シート'!$G$12,IF(AQ24="B",'7.パネルラジエーター設備費用算出シート'!$N$12,IF(AQ24="C",'7.パネルラジエーター設備費用算出シート'!$G$22,IF(AQ24="D",'7.パネルラジエーター設備費用算出シート'!$N$22,IF(AQ24="E",'7.パネルラジエーター設備費用算出シート'!$G$32,IF(AQ24="F",'7.パネルラジエーター設備費用算出シート'!$N$32,IF(AQ24="G",'7.パネルラジエーター設備費用算出シート'!$G$42,IF(AQ24="H",'7.パネルラジエーター設備費用算出シート'!$N$42,IF(AQ24="I",'7.パネルラジエーター設備費用算出シート'!$G$52,'7.パネルラジエーター設備費用算出シート'!$N$52))))))))))</f>
        <v/>
      </c>
      <c r="AS24" s="42"/>
      <c r="AT24" s="44"/>
      <c r="AU24" s="45"/>
      <c r="AV24" s="42"/>
      <c r="AW24" s="28"/>
      <c r="AX24" s="28"/>
      <c r="AY24" s="28"/>
      <c r="AZ24" s="28"/>
      <c r="BA24" s="28"/>
      <c r="BB24" s="28"/>
      <c r="BC24" s="28"/>
      <c r="BD24" s="28"/>
      <c r="BE24" s="28"/>
      <c r="BF24" s="28"/>
      <c r="BG24" s="28"/>
      <c r="BH24" s="28"/>
    </row>
    <row r="25" spans="1:60" s="7" customFormat="1">
      <c r="A25" s="66"/>
      <c r="B25" s="39">
        <v>14</v>
      </c>
      <c r="C25" s="158"/>
      <c r="D25" s="159"/>
      <c r="E25" s="40"/>
      <c r="F25" s="686"/>
      <c r="G25" s="685"/>
      <c r="H25" s="683"/>
      <c r="I25" s="156"/>
      <c r="J25" s="160"/>
      <c r="K25" s="156"/>
      <c r="L25" s="693" t="str">
        <f t="shared" si="0"/>
        <v/>
      </c>
      <c r="M25" s="694" t="str">
        <f t="shared" si="1"/>
        <v/>
      </c>
      <c r="N25" s="693" t="str">
        <f t="shared" si="2"/>
        <v/>
      </c>
      <c r="O25" s="701">
        <f t="shared" si="3"/>
        <v>0</v>
      </c>
      <c r="P25" s="157"/>
      <c r="Q25" s="41"/>
      <c r="R25" s="167"/>
      <c r="S25" s="168"/>
      <c r="T25" s="43"/>
      <c r="U25" s="167"/>
      <c r="V25" s="157"/>
      <c r="W25" s="394"/>
      <c r="X25" s="42"/>
      <c r="Y25" s="41"/>
      <c r="Z25" s="42"/>
      <c r="AA25" s="41"/>
      <c r="AB25" s="42"/>
      <c r="AC25" s="41"/>
      <c r="AD25" s="43"/>
      <c r="AE25" s="42"/>
      <c r="AF25" s="44"/>
      <c r="AG25" s="42"/>
      <c r="AH25" s="463"/>
      <c r="AI25" s="42"/>
      <c r="AJ25" s="463"/>
      <c r="AK25" s="42"/>
      <c r="AL25" s="44"/>
      <c r="AM25" s="42"/>
      <c r="AN25" s="44"/>
      <c r="AO25" s="45"/>
      <c r="AP25" s="42"/>
      <c r="AQ25" s="44"/>
      <c r="AR25" s="705" t="str">
        <f>IF(AQ25="","",IF(AQ25="A",'7.パネルラジエーター設備費用算出シート'!$G$12,IF(AQ25="B",'7.パネルラジエーター設備費用算出シート'!$N$12,IF(AQ25="C",'7.パネルラジエーター設備費用算出シート'!$G$22,IF(AQ25="D",'7.パネルラジエーター設備費用算出シート'!$N$22,IF(AQ25="E",'7.パネルラジエーター設備費用算出シート'!$G$32,IF(AQ25="F",'7.パネルラジエーター設備費用算出シート'!$N$32,IF(AQ25="G",'7.パネルラジエーター設備費用算出シート'!$G$42,IF(AQ25="H",'7.パネルラジエーター設備費用算出シート'!$N$42,IF(AQ25="I",'7.パネルラジエーター設備費用算出シート'!$G$52,'7.パネルラジエーター設備費用算出シート'!$N$52))))))))))</f>
        <v/>
      </c>
      <c r="AS25" s="42"/>
      <c r="AT25" s="44"/>
      <c r="AU25" s="45"/>
      <c r="AV25" s="42"/>
      <c r="AW25" s="28"/>
      <c r="AX25" s="28"/>
      <c r="AY25" s="28"/>
      <c r="AZ25" s="28"/>
      <c r="BA25" s="28"/>
      <c r="BB25" s="28"/>
      <c r="BC25" s="28"/>
      <c r="BD25" s="28"/>
      <c r="BE25" s="28"/>
      <c r="BF25" s="28"/>
      <c r="BG25" s="28"/>
      <c r="BH25" s="28"/>
    </row>
    <row r="26" spans="1:60" s="7" customFormat="1">
      <c r="A26" s="66"/>
      <c r="B26" s="39">
        <v>15</v>
      </c>
      <c r="C26" s="158"/>
      <c r="D26" s="159"/>
      <c r="E26" s="40"/>
      <c r="F26" s="686"/>
      <c r="G26" s="685"/>
      <c r="H26" s="683"/>
      <c r="I26" s="156"/>
      <c r="J26" s="160"/>
      <c r="K26" s="156"/>
      <c r="L26" s="693" t="str">
        <f t="shared" si="0"/>
        <v/>
      </c>
      <c r="M26" s="694" t="str">
        <f t="shared" si="1"/>
        <v/>
      </c>
      <c r="N26" s="693" t="str">
        <f t="shared" si="2"/>
        <v/>
      </c>
      <c r="O26" s="701">
        <f t="shared" si="3"/>
        <v>0</v>
      </c>
      <c r="P26" s="157"/>
      <c r="Q26" s="41"/>
      <c r="R26" s="167"/>
      <c r="S26" s="168"/>
      <c r="T26" s="43"/>
      <c r="U26" s="167"/>
      <c r="V26" s="157"/>
      <c r="W26" s="394"/>
      <c r="X26" s="42"/>
      <c r="Y26" s="41"/>
      <c r="Z26" s="42"/>
      <c r="AA26" s="41"/>
      <c r="AB26" s="42"/>
      <c r="AC26" s="41"/>
      <c r="AD26" s="43"/>
      <c r="AE26" s="42"/>
      <c r="AF26" s="44"/>
      <c r="AG26" s="42"/>
      <c r="AH26" s="463"/>
      <c r="AI26" s="42"/>
      <c r="AJ26" s="463"/>
      <c r="AK26" s="42"/>
      <c r="AL26" s="44"/>
      <c r="AM26" s="42"/>
      <c r="AN26" s="44"/>
      <c r="AO26" s="45"/>
      <c r="AP26" s="42"/>
      <c r="AQ26" s="44"/>
      <c r="AR26" s="705" t="str">
        <f>IF(AQ26="","",IF(AQ26="A",'7.パネルラジエーター設備費用算出シート'!$G$12,IF(AQ26="B",'7.パネルラジエーター設備費用算出シート'!$N$12,IF(AQ26="C",'7.パネルラジエーター設備費用算出シート'!$G$22,IF(AQ26="D",'7.パネルラジエーター設備費用算出シート'!$N$22,IF(AQ26="E",'7.パネルラジエーター設備費用算出シート'!$G$32,IF(AQ26="F",'7.パネルラジエーター設備費用算出シート'!$N$32,IF(AQ26="G",'7.パネルラジエーター設備費用算出シート'!$G$42,IF(AQ26="H",'7.パネルラジエーター設備費用算出シート'!$N$42,IF(AQ26="I",'7.パネルラジエーター設備費用算出シート'!$G$52,'7.パネルラジエーター設備費用算出シート'!$N$52))))))))))</f>
        <v/>
      </c>
      <c r="AS26" s="42"/>
      <c r="AT26" s="44"/>
      <c r="AU26" s="45"/>
      <c r="AV26" s="42"/>
      <c r="AW26" s="28"/>
      <c r="AX26" s="28"/>
      <c r="AY26" s="28"/>
      <c r="AZ26" s="28"/>
      <c r="BA26" s="28"/>
      <c r="BB26" s="28"/>
      <c r="BC26" s="28"/>
      <c r="BD26" s="28"/>
      <c r="BE26" s="28"/>
      <c r="BF26" s="28"/>
      <c r="BG26" s="28"/>
      <c r="BH26" s="28"/>
    </row>
    <row r="27" spans="1:60" s="7" customFormat="1">
      <c r="A27" s="66"/>
      <c r="B27" s="39">
        <v>16</v>
      </c>
      <c r="C27" s="158"/>
      <c r="D27" s="159"/>
      <c r="E27" s="40"/>
      <c r="F27" s="686"/>
      <c r="G27" s="685"/>
      <c r="H27" s="683"/>
      <c r="I27" s="156"/>
      <c r="J27" s="160"/>
      <c r="K27" s="156"/>
      <c r="L27" s="693" t="str">
        <f t="shared" si="0"/>
        <v/>
      </c>
      <c r="M27" s="694" t="str">
        <f t="shared" si="1"/>
        <v/>
      </c>
      <c r="N27" s="693" t="str">
        <f t="shared" si="2"/>
        <v/>
      </c>
      <c r="O27" s="701">
        <f t="shared" si="3"/>
        <v>0</v>
      </c>
      <c r="P27" s="157"/>
      <c r="Q27" s="41"/>
      <c r="R27" s="167"/>
      <c r="S27" s="168"/>
      <c r="T27" s="43"/>
      <c r="U27" s="167"/>
      <c r="V27" s="157"/>
      <c r="W27" s="394"/>
      <c r="X27" s="42"/>
      <c r="Y27" s="41"/>
      <c r="Z27" s="42"/>
      <c r="AA27" s="41"/>
      <c r="AB27" s="42"/>
      <c r="AC27" s="41"/>
      <c r="AD27" s="43"/>
      <c r="AE27" s="42"/>
      <c r="AF27" s="44"/>
      <c r="AG27" s="42"/>
      <c r="AH27" s="463"/>
      <c r="AI27" s="42"/>
      <c r="AJ27" s="463"/>
      <c r="AK27" s="42"/>
      <c r="AL27" s="44"/>
      <c r="AM27" s="42"/>
      <c r="AN27" s="44"/>
      <c r="AO27" s="45"/>
      <c r="AP27" s="42"/>
      <c r="AQ27" s="44"/>
      <c r="AR27" s="705" t="str">
        <f>IF(AQ27="","",IF(AQ27="A",'7.パネルラジエーター設備費用算出シート'!$G$12,IF(AQ27="B",'7.パネルラジエーター設備費用算出シート'!$N$12,IF(AQ27="C",'7.パネルラジエーター設備費用算出シート'!$G$22,IF(AQ27="D",'7.パネルラジエーター設備費用算出シート'!$N$22,IF(AQ27="E",'7.パネルラジエーター設備費用算出シート'!$G$32,IF(AQ27="F",'7.パネルラジエーター設備費用算出シート'!$N$32,IF(AQ27="G",'7.パネルラジエーター設備費用算出シート'!$G$42,IF(AQ27="H",'7.パネルラジエーター設備費用算出シート'!$N$42,IF(AQ27="I",'7.パネルラジエーター設備費用算出シート'!$G$52,'7.パネルラジエーター設備費用算出シート'!$N$52))))))))))</f>
        <v/>
      </c>
      <c r="AS27" s="42"/>
      <c r="AT27" s="44"/>
      <c r="AU27" s="45"/>
      <c r="AV27" s="42"/>
      <c r="AW27" s="28"/>
      <c r="AX27" s="28"/>
      <c r="AY27" s="28"/>
      <c r="AZ27" s="28"/>
      <c r="BA27" s="28"/>
      <c r="BB27" s="28"/>
      <c r="BC27" s="28"/>
      <c r="BD27" s="28"/>
      <c r="BE27" s="28"/>
      <c r="BF27" s="28"/>
      <c r="BG27" s="28"/>
      <c r="BH27" s="28"/>
    </row>
    <row r="28" spans="1:60" s="7" customFormat="1">
      <c r="A28" s="66"/>
      <c r="B28" s="39">
        <v>17</v>
      </c>
      <c r="C28" s="158"/>
      <c r="D28" s="159"/>
      <c r="E28" s="40"/>
      <c r="F28" s="686"/>
      <c r="G28" s="685"/>
      <c r="H28" s="683"/>
      <c r="I28" s="156"/>
      <c r="J28" s="160"/>
      <c r="K28" s="156"/>
      <c r="L28" s="693" t="str">
        <f t="shared" si="0"/>
        <v/>
      </c>
      <c r="M28" s="694" t="str">
        <f t="shared" si="1"/>
        <v/>
      </c>
      <c r="N28" s="693" t="str">
        <f t="shared" si="2"/>
        <v/>
      </c>
      <c r="O28" s="701">
        <f t="shared" si="3"/>
        <v>0</v>
      </c>
      <c r="P28" s="157"/>
      <c r="Q28" s="41"/>
      <c r="R28" s="167"/>
      <c r="S28" s="168"/>
      <c r="T28" s="43"/>
      <c r="U28" s="167"/>
      <c r="V28" s="157"/>
      <c r="W28" s="394"/>
      <c r="X28" s="42"/>
      <c r="Y28" s="41"/>
      <c r="Z28" s="42"/>
      <c r="AA28" s="41"/>
      <c r="AB28" s="42"/>
      <c r="AC28" s="41"/>
      <c r="AD28" s="43"/>
      <c r="AE28" s="42"/>
      <c r="AF28" s="44"/>
      <c r="AG28" s="42"/>
      <c r="AH28" s="463"/>
      <c r="AI28" s="42"/>
      <c r="AJ28" s="463"/>
      <c r="AK28" s="42"/>
      <c r="AL28" s="44"/>
      <c r="AM28" s="42"/>
      <c r="AN28" s="44"/>
      <c r="AO28" s="45"/>
      <c r="AP28" s="42"/>
      <c r="AQ28" s="44"/>
      <c r="AR28" s="705" t="str">
        <f>IF(AQ28="","",IF(AQ28="A",'7.パネルラジエーター設備費用算出シート'!$G$12,IF(AQ28="B",'7.パネルラジエーター設備費用算出シート'!$N$12,IF(AQ28="C",'7.パネルラジエーター設備費用算出シート'!$G$22,IF(AQ28="D",'7.パネルラジエーター設備費用算出シート'!$N$22,IF(AQ28="E",'7.パネルラジエーター設備費用算出シート'!$G$32,IF(AQ28="F",'7.パネルラジエーター設備費用算出シート'!$N$32,IF(AQ28="G",'7.パネルラジエーター設備費用算出シート'!$G$42,IF(AQ28="H",'7.パネルラジエーター設備費用算出シート'!$N$42,IF(AQ28="I",'7.パネルラジエーター設備費用算出シート'!$G$52,'7.パネルラジエーター設備費用算出シート'!$N$52))))))))))</f>
        <v/>
      </c>
      <c r="AS28" s="42"/>
      <c r="AT28" s="44"/>
      <c r="AU28" s="45"/>
      <c r="AV28" s="42"/>
      <c r="AW28" s="28"/>
      <c r="AX28" s="28"/>
      <c r="AY28" s="28"/>
      <c r="AZ28" s="28"/>
      <c r="BA28" s="28"/>
      <c r="BB28" s="28"/>
      <c r="BC28" s="28"/>
      <c r="BD28" s="28"/>
      <c r="BE28" s="28"/>
      <c r="BF28" s="28"/>
      <c r="BG28" s="28"/>
      <c r="BH28" s="28"/>
    </row>
    <row r="29" spans="1:60" s="7" customFormat="1">
      <c r="A29" s="66"/>
      <c r="B29" s="39">
        <v>18</v>
      </c>
      <c r="C29" s="158"/>
      <c r="D29" s="159"/>
      <c r="E29" s="40"/>
      <c r="F29" s="686"/>
      <c r="G29" s="685"/>
      <c r="H29" s="683"/>
      <c r="I29" s="156"/>
      <c r="J29" s="160"/>
      <c r="K29" s="156"/>
      <c r="L29" s="693" t="str">
        <f t="shared" si="0"/>
        <v/>
      </c>
      <c r="M29" s="694" t="str">
        <f t="shared" si="1"/>
        <v/>
      </c>
      <c r="N29" s="693" t="str">
        <f t="shared" si="2"/>
        <v/>
      </c>
      <c r="O29" s="701">
        <f t="shared" si="3"/>
        <v>0</v>
      </c>
      <c r="P29" s="157"/>
      <c r="Q29" s="41"/>
      <c r="R29" s="167"/>
      <c r="S29" s="168"/>
      <c r="T29" s="43"/>
      <c r="U29" s="167"/>
      <c r="V29" s="157"/>
      <c r="W29" s="394"/>
      <c r="X29" s="42"/>
      <c r="Y29" s="41"/>
      <c r="Z29" s="42"/>
      <c r="AA29" s="41"/>
      <c r="AB29" s="42"/>
      <c r="AC29" s="41"/>
      <c r="AD29" s="43"/>
      <c r="AE29" s="42"/>
      <c r="AF29" s="44"/>
      <c r="AG29" s="42"/>
      <c r="AH29" s="463"/>
      <c r="AI29" s="42"/>
      <c r="AJ29" s="463"/>
      <c r="AK29" s="42"/>
      <c r="AL29" s="44"/>
      <c r="AM29" s="42"/>
      <c r="AN29" s="44"/>
      <c r="AO29" s="45"/>
      <c r="AP29" s="42"/>
      <c r="AQ29" s="44"/>
      <c r="AR29" s="705" t="str">
        <f>IF(AQ29="","",IF(AQ29="A",'7.パネルラジエーター設備費用算出シート'!$G$12,IF(AQ29="B",'7.パネルラジエーター設備費用算出シート'!$N$12,IF(AQ29="C",'7.パネルラジエーター設備費用算出シート'!$G$22,IF(AQ29="D",'7.パネルラジエーター設備費用算出シート'!$N$22,IF(AQ29="E",'7.パネルラジエーター設備費用算出シート'!$G$32,IF(AQ29="F",'7.パネルラジエーター設備費用算出シート'!$N$32,IF(AQ29="G",'7.パネルラジエーター設備費用算出シート'!$G$42,IF(AQ29="H",'7.パネルラジエーター設備費用算出シート'!$N$42,IF(AQ29="I",'7.パネルラジエーター設備費用算出シート'!$G$52,'7.パネルラジエーター設備費用算出シート'!$N$52))))))))))</f>
        <v/>
      </c>
      <c r="AS29" s="42"/>
      <c r="AT29" s="44"/>
      <c r="AU29" s="45"/>
      <c r="AV29" s="42"/>
      <c r="AW29" s="28"/>
      <c r="AX29" s="28"/>
      <c r="AY29" s="28"/>
      <c r="AZ29" s="28"/>
      <c r="BA29" s="28"/>
      <c r="BB29" s="28"/>
      <c r="BC29" s="28"/>
      <c r="BD29" s="28"/>
      <c r="BE29" s="28"/>
      <c r="BF29" s="28"/>
      <c r="BG29" s="28"/>
      <c r="BH29" s="28"/>
    </row>
    <row r="30" spans="1:60" s="7" customFormat="1">
      <c r="A30" s="66"/>
      <c r="B30" s="39">
        <v>19</v>
      </c>
      <c r="C30" s="158"/>
      <c r="D30" s="159"/>
      <c r="E30" s="40"/>
      <c r="F30" s="686"/>
      <c r="G30" s="685"/>
      <c r="H30" s="683"/>
      <c r="I30" s="156"/>
      <c r="J30" s="160"/>
      <c r="K30" s="156"/>
      <c r="L30" s="693" t="str">
        <f t="shared" si="0"/>
        <v/>
      </c>
      <c r="M30" s="694" t="str">
        <f t="shared" si="1"/>
        <v/>
      </c>
      <c r="N30" s="693" t="str">
        <f t="shared" si="2"/>
        <v/>
      </c>
      <c r="O30" s="701">
        <f t="shared" si="3"/>
        <v>0</v>
      </c>
      <c r="P30" s="157"/>
      <c r="Q30" s="41"/>
      <c r="R30" s="167"/>
      <c r="S30" s="168"/>
      <c r="T30" s="43"/>
      <c r="U30" s="167"/>
      <c r="V30" s="157"/>
      <c r="W30" s="394"/>
      <c r="X30" s="42"/>
      <c r="Y30" s="41"/>
      <c r="Z30" s="42"/>
      <c r="AA30" s="41"/>
      <c r="AB30" s="42"/>
      <c r="AC30" s="41"/>
      <c r="AD30" s="43"/>
      <c r="AE30" s="42"/>
      <c r="AF30" s="44"/>
      <c r="AG30" s="42"/>
      <c r="AH30" s="463"/>
      <c r="AI30" s="42"/>
      <c r="AJ30" s="463"/>
      <c r="AK30" s="42"/>
      <c r="AL30" s="44"/>
      <c r="AM30" s="42"/>
      <c r="AN30" s="44"/>
      <c r="AO30" s="45"/>
      <c r="AP30" s="42"/>
      <c r="AQ30" s="44"/>
      <c r="AR30" s="705" t="str">
        <f>IF(AQ30="","",IF(AQ30="A",'7.パネルラジエーター設備費用算出シート'!$G$12,IF(AQ30="B",'7.パネルラジエーター設備費用算出シート'!$N$12,IF(AQ30="C",'7.パネルラジエーター設備費用算出シート'!$G$22,IF(AQ30="D",'7.パネルラジエーター設備費用算出シート'!$N$22,IF(AQ30="E",'7.パネルラジエーター設備費用算出シート'!$G$32,IF(AQ30="F",'7.パネルラジエーター設備費用算出シート'!$N$32,IF(AQ30="G",'7.パネルラジエーター設備費用算出シート'!$G$42,IF(AQ30="H",'7.パネルラジエーター設備費用算出シート'!$N$42,IF(AQ30="I",'7.パネルラジエーター設備費用算出シート'!$G$52,'7.パネルラジエーター設備費用算出シート'!$N$52))))))))))</f>
        <v/>
      </c>
      <c r="AS30" s="42"/>
      <c r="AT30" s="44"/>
      <c r="AU30" s="45"/>
      <c r="AV30" s="42"/>
      <c r="AW30" s="28"/>
      <c r="AX30" s="28"/>
      <c r="AY30" s="28"/>
      <c r="AZ30" s="28"/>
      <c r="BA30" s="28"/>
      <c r="BB30" s="28"/>
      <c r="BC30" s="28"/>
      <c r="BD30" s="28"/>
      <c r="BE30" s="28"/>
      <c r="BF30" s="28"/>
      <c r="BG30" s="28"/>
      <c r="BH30" s="28"/>
    </row>
    <row r="31" spans="1:60" s="7" customFormat="1">
      <c r="A31" s="66"/>
      <c r="B31" s="39">
        <v>20</v>
      </c>
      <c r="C31" s="158"/>
      <c r="D31" s="159"/>
      <c r="E31" s="40"/>
      <c r="F31" s="686"/>
      <c r="G31" s="685"/>
      <c r="H31" s="683"/>
      <c r="I31" s="156"/>
      <c r="J31" s="160"/>
      <c r="K31" s="156"/>
      <c r="L31" s="693" t="str">
        <f t="shared" si="0"/>
        <v/>
      </c>
      <c r="M31" s="694" t="str">
        <f t="shared" si="1"/>
        <v/>
      </c>
      <c r="N31" s="693" t="str">
        <f t="shared" si="2"/>
        <v/>
      </c>
      <c r="O31" s="701">
        <f t="shared" si="3"/>
        <v>0</v>
      </c>
      <c r="P31" s="157"/>
      <c r="Q31" s="41"/>
      <c r="R31" s="167"/>
      <c r="S31" s="168"/>
      <c r="T31" s="43"/>
      <c r="U31" s="167"/>
      <c r="V31" s="157"/>
      <c r="W31" s="394"/>
      <c r="X31" s="42"/>
      <c r="Y31" s="41"/>
      <c r="Z31" s="42"/>
      <c r="AA31" s="41"/>
      <c r="AB31" s="42"/>
      <c r="AC31" s="41"/>
      <c r="AD31" s="43"/>
      <c r="AE31" s="42"/>
      <c r="AF31" s="44"/>
      <c r="AG31" s="42"/>
      <c r="AH31" s="463"/>
      <c r="AI31" s="42"/>
      <c r="AJ31" s="463"/>
      <c r="AK31" s="42"/>
      <c r="AL31" s="44"/>
      <c r="AM31" s="42"/>
      <c r="AN31" s="44"/>
      <c r="AO31" s="45"/>
      <c r="AP31" s="42"/>
      <c r="AQ31" s="44"/>
      <c r="AR31" s="705" t="str">
        <f>IF(AQ31="","",IF(AQ31="A",'7.パネルラジエーター設備費用算出シート'!$G$12,IF(AQ31="B",'7.パネルラジエーター設備費用算出シート'!$N$12,IF(AQ31="C",'7.パネルラジエーター設備費用算出シート'!$G$22,IF(AQ31="D",'7.パネルラジエーター設備費用算出シート'!$N$22,IF(AQ31="E",'7.パネルラジエーター設備費用算出シート'!$G$32,IF(AQ31="F",'7.パネルラジエーター設備費用算出シート'!$N$32,IF(AQ31="G",'7.パネルラジエーター設備費用算出シート'!$G$42,IF(AQ31="H",'7.パネルラジエーター設備費用算出シート'!$N$42,IF(AQ31="I",'7.パネルラジエーター設備費用算出シート'!$G$52,'7.パネルラジエーター設備費用算出シート'!$N$52))))))))))</f>
        <v/>
      </c>
      <c r="AS31" s="42"/>
      <c r="AT31" s="44"/>
      <c r="AU31" s="45"/>
      <c r="AV31" s="42"/>
      <c r="AW31" s="28"/>
      <c r="AX31" s="28"/>
      <c r="AY31" s="28"/>
      <c r="AZ31" s="28"/>
      <c r="BA31" s="28"/>
      <c r="BB31" s="28"/>
      <c r="BC31" s="28"/>
      <c r="BD31" s="28"/>
      <c r="BE31" s="28"/>
      <c r="BF31" s="28"/>
      <c r="BG31" s="28"/>
      <c r="BH31" s="28"/>
    </row>
    <row r="32" spans="1:60" s="7" customFormat="1">
      <c r="A32" s="66"/>
      <c r="B32" s="39">
        <v>21</v>
      </c>
      <c r="C32" s="158"/>
      <c r="D32" s="159"/>
      <c r="E32" s="40"/>
      <c r="F32" s="686"/>
      <c r="G32" s="685"/>
      <c r="H32" s="683"/>
      <c r="I32" s="156"/>
      <c r="J32" s="160"/>
      <c r="K32" s="156"/>
      <c r="L32" s="693" t="str">
        <f t="shared" si="0"/>
        <v/>
      </c>
      <c r="M32" s="694" t="str">
        <f t="shared" si="1"/>
        <v/>
      </c>
      <c r="N32" s="693" t="str">
        <f t="shared" si="2"/>
        <v/>
      </c>
      <c r="O32" s="701">
        <f t="shared" si="3"/>
        <v>0</v>
      </c>
      <c r="P32" s="157"/>
      <c r="Q32" s="41"/>
      <c r="R32" s="167"/>
      <c r="S32" s="168"/>
      <c r="T32" s="43"/>
      <c r="U32" s="167"/>
      <c r="V32" s="157"/>
      <c r="W32" s="394"/>
      <c r="X32" s="42"/>
      <c r="Y32" s="41"/>
      <c r="Z32" s="42"/>
      <c r="AA32" s="41"/>
      <c r="AB32" s="42"/>
      <c r="AC32" s="41"/>
      <c r="AD32" s="43"/>
      <c r="AE32" s="42"/>
      <c r="AF32" s="44"/>
      <c r="AG32" s="42"/>
      <c r="AH32" s="463"/>
      <c r="AI32" s="42"/>
      <c r="AJ32" s="463"/>
      <c r="AK32" s="42"/>
      <c r="AL32" s="44"/>
      <c r="AM32" s="42"/>
      <c r="AN32" s="44"/>
      <c r="AO32" s="45"/>
      <c r="AP32" s="42"/>
      <c r="AQ32" s="44"/>
      <c r="AR32" s="705" t="str">
        <f>IF(AQ32="","",IF(AQ32="A",'7.パネルラジエーター設備費用算出シート'!$G$12,IF(AQ32="B",'7.パネルラジエーター設備費用算出シート'!$N$12,IF(AQ32="C",'7.パネルラジエーター設備費用算出シート'!$G$22,IF(AQ32="D",'7.パネルラジエーター設備費用算出シート'!$N$22,IF(AQ32="E",'7.パネルラジエーター設備費用算出シート'!$G$32,IF(AQ32="F",'7.パネルラジエーター設備費用算出シート'!$N$32,IF(AQ32="G",'7.パネルラジエーター設備費用算出シート'!$G$42,IF(AQ32="H",'7.パネルラジエーター設備費用算出シート'!$N$42,IF(AQ32="I",'7.パネルラジエーター設備費用算出シート'!$G$52,'7.パネルラジエーター設備費用算出シート'!$N$52))))))))))</f>
        <v/>
      </c>
      <c r="AS32" s="42"/>
      <c r="AT32" s="44"/>
      <c r="AU32" s="45"/>
      <c r="AV32" s="42"/>
      <c r="AW32" s="28"/>
      <c r="AX32" s="28"/>
      <c r="AY32" s="28"/>
      <c r="AZ32" s="28"/>
      <c r="BA32" s="28"/>
      <c r="BB32" s="28"/>
      <c r="BC32" s="28"/>
      <c r="BD32" s="28"/>
      <c r="BE32" s="28"/>
      <c r="BF32" s="28"/>
      <c r="BG32" s="28"/>
      <c r="BH32" s="28"/>
    </row>
    <row r="33" spans="1:60" s="7" customFormat="1">
      <c r="A33" s="66"/>
      <c r="B33" s="39">
        <v>22</v>
      </c>
      <c r="C33" s="158"/>
      <c r="D33" s="159"/>
      <c r="E33" s="40"/>
      <c r="F33" s="686"/>
      <c r="G33" s="685"/>
      <c r="H33" s="683"/>
      <c r="I33" s="156"/>
      <c r="J33" s="160"/>
      <c r="K33" s="156"/>
      <c r="L33" s="693" t="str">
        <f t="shared" si="0"/>
        <v/>
      </c>
      <c r="M33" s="694" t="str">
        <f t="shared" si="1"/>
        <v/>
      </c>
      <c r="N33" s="693" t="str">
        <f t="shared" si="2"/>
        <v/>
      </c>
      <c r="O33" s="701">
        <f t="shared" si="3"/>
        <v>0</v>
      </c>
      <c r="P33" s="157"/>
      <c r="Q33" s="41"/>
      <c r="R33" s="167"/>
      <c r="S33" s="168"/>
      <c r="T33" s="43"/>
      <c r="U33" s="167"/>
      <c r="V33" s="157"/>
      <c r="W33" s="394"/>
      <c r="X33" s="42"/>
      <c r="Y33" s="41"/>
      <c r="Z33" s="42"/>
      <c r="AA33" s="41"/>
      <c r="AB33" s="42"/>
      <c r="AC33" s="41"/>
      <c r="AD33" s="43"/>
      <c r="AE33" s="42"/>
      <c r="AF33" s="44"/>
      <c r="AG33" s="42"/>
      <c r="AH33" s="463"/>
      <c r="AI33" s="42"/>
      <c r="AJ33" s="463"/>
      <c r="AK33" s="42"/>
      <c r="AL33" s="44"/>
      <c r="AM33" s="42"/>
      <c r="AN33" s="44"/>
      <c r="AO33" s="45"/>
      <c r="AP33" s="42"/>
      <c r="AQ33" s="44"/>
      <c r="AR33" s="705" t="str">
        <f>IF(AQ33="","",IF(AQ33="A",'7.パネルラジエーター設備費用算出シート'!$G$12,IF(AQ33="B",'7.パネルラジエーター設備費用算出シート'!$N$12,IF(AQ33="C",'7.パネルラジエーター設備費用算出シート'!$G$22,IF(AQ33="D",'7.パネルラジエーター設備費用算出シート'!$N$22,IF(AQ33="E",'7.パネルラジエーター設備費用算出シート'!$G$32,IF(AQ33="F",'7.パネルラジエーター設備費用算出シート'!$N$32,IF(AQ33="G",'7.パネルラジエーター設備費用算出シート'!$G$42,IF(AQ33="H",'7.パネルラジエーター設備費用算出シート'!$N$42,IF(AQ33="I",'7.パネルラジエーター設備費用算出シート'!$G$52,'7.パネルラジエーター設備費用算出シート'!$N$52))))))))))</f>
        <v/>
      </c>
      <c r="AS33" s="42"/>
      <c r="AT33" s="44"/>
      <c r="AU33" s="45"/>
      <c r="AV33" s="42"/>
      <c r="AW33" s="28"/>
      <c r="AX33" s="28"/>
      <c r="AY33" s="28"/>
      <c r="AZ33" s="28"/>
      <c r="BA33" s="28"/>
      <c r="BB33" s="28"/>
      <c r="BC33" s="28"/>
      <c r="BD33" s="28"/>
      <c r="BE33" s="28"/>
      <c r="BF33" s="28"/>
      <c r="BG33" s="28"/>
      <c r="BH33" s="28"/>
    </row>
    <row r="34" spans="1:60" s="29" customFormat="1">
      <c r="A34" s="66"/>
      <c r="B34" s="39">
        <v>23</v>
      </c>
      <c r="C34" s="158"/>
      <c r="D34" s="159"/>
      <c r="E34" s="40"/>
      <c r="F34" s="686"/>
      <c r="G34" s="685"/>
      <c r="H34" s="683"/>
      <c r="I34" s="156"/>
      <c r="J34" s="160"/>
      <c r="K34" s="156"/>
      <c r="L34" s="693" t="str">
        <f t="shared" si="0"/>
        <v/>
      </c>
      <c r="M34" s="694" t="str">
        <f t="shared" si="1"/>
        <v/>
      </c>
      <c r="N34" s="693" t="str">
        <f t="shared" si="2"/>
        <v/>
      </c>
      <c r="O34" s="701">
        <f t="shared" si="3"/>
        <v>0</v>
      </c>
      <c r="P34" s="157"/>
      <c r="Q34" s="41"/>
      <c r="R34" s="167"/>
      <c r="S34" s="168"/>
      <c r="T34" s="43"/>
      <c r="U34" s="167"/>
      <c r="V34" s="157"/>
      <c r="W34" s="394"/>
      <c r="X34" s="42"/>
      <c r="Y34" s="41"/>
      <c r="Z34" s="42"/>
      <c r="AA34" s="41"/>
      <c r="AB34" s="42"/>
      <c r="AC34" s="41"/>
      <c r="AD34" s="43"/>
      <c r="AE34" s="42"/>
      <c r="AF34" s="44"/>
      <c r="AG34" s="42"/>
      <c r="AH34" s="463"/>
      <c r="AI34" s="42"/>
      <c r="AJ34" s="463"/>
      <c r="AK34" s="42"/>
      <c r="AL34" s="44"/>
      <c r="AM34" s="42"/>
      <c r="AN34" s="44"/>
      <c r="AO34" s="45"/>
      <c r="AP34" s="42"/>
      <c r="AQ34" s="44"/>
      <c r="AR34" s="705" t="str">
        <f>IF(AQ34="","",IF(AQ34="A",'7.パネルラジエーター設備費用算出シート'!$G$12,IF(AQ34="B",'7.パネルラジエーター設備費用算出シート'!$N$12,IF(AQ34="C",'7.パネルラジエーター設備費用算出シート'!$G$22,IF(AQ34="D",'7.パネルラジエーター設備費用算出シート'!$N$22,IF(AQ34="E",'7.パネルラジエーター設備費用算出シート'!$G$32,IF(AQ34="F",'7.パネルラジエーター設備費用算出シート'!$N$32,IF(AQ34="G",'7.パネルラジエーター設備費用算出シート'!$G$42,IF(AQ34="H",'7.パネルラジエーター設備費用算出シート'!$N$42,IF(AQ34="I",'7.パネルラジエーター設備費用算出シート'!$G$52,'7.パネルラジエーター設備費用算出シート'!$N$52))))))))))</f>
        <v/>
      </c>
      <c r="AS34" s="42"/>
      <c r="AT34" s="44"/>
      <c r="AU34" s="45"/>
      <c r="AV34" s="42"/>
      <c r="AW34" s="28"/>
      <c r="AX34" s="28"/>
      <c r="AY34" s="28"/>
      <c r="AZ34" s="28"/>
      <c r="BA34" s="28"/>
      <c r="BB34" s="28"/>
      <c r="BC34" s="28"/>
      <c r="BD34" s="28"/>
      <c r="BE34" s="28"/>
      <c r="BF34" s="28"/>
      <c r="BG34" s="28"/>
      <c r="BH34" s="28"/>
    </row>
    <row r="35" spans="1:60" s="29" customFormat="1">
      <c r="A35" s="66"/>
      <c r="B35" s="39">
        <v>24</v>
      </c>
      <c r="C35" s="158"/>
      <c r="D35" s="159"/>
      <c r="E35" s="40"/>
      <c r="F35" s="686"/>
      <c r="G35" s="685"/>
      <c r="H35" s="683"/>
      <c r="I35" s="156"/>
      <c r="J35" s="160"/>
      <c r="K35" s="156"/>
      <c r="L35" s="693" t="str">
        <f t="shared" si="0"/>
        <v/>
      </c>
      <c r="M35" s="694" t="str">
        <f t="shared" si="1"/>
        <v/>
      </c>
      <c r="N35" s="693" t="str">
        <f t="shared" si="2"/>
        <v/>
      </c>
      <c r="O35" s="701">
        <f t="shared" si="3"/>
        <v>0</v>
      </c>
      <c r="P35" s="157"/>
      <c r="Q35" s="41"/>
      <c r="R35" s="167"/>
      <c r="S35" s="168"/>
      <c r="T35" s="43"/>
      <c r="U35" s="167"/>
      <c r="V35" s="157"/>
      <c r="W35" s="394"/>
      <c r="X35" s="42"/>
      <c r="Y35" s="41"/>
      <c r="Z35" s="42"/>
      <c r="AA35" s="41"/>
      <c r="AB35" s="42"/>
      <c r="AC35" s="41"/>
      <c r="AD35" s="43"/>
      <c r="AE35" s="42"/>
      <c r="AF35" s="44"/>
      <c r="AG35" s="42"/>
      <c r="AH35" s="463"/>
      <c r="AI35" s="42"/>
      <c r="AJ35" s="463"/>
      <c r="AK35" s="42"/>
      <c r="AL35" s="44"/>
      <c r="AM35" s="42"/>
      <c r="AN35" s="44"/>
      <c r="AO35" s="45"/>
      <c r="AP35" s="42"/>
      <c r="AQ35" s="44"/>
      <c r="AR35" s="705" t="str">
        <f>IF(AQ35="","",IF(AQ35="A",'7.パネルラジエーター設備費用算出シート'!$G$12,IF(AQ35="B",'7.パネルラジエーター設備費用算出シート'!$N$12,IF(AQ35="C",'7.パネルラジエーター設備費用算出シート'!$G$22,IF(AQ35="D",'7.パネルラジエーター設備費用算出シート'!$N$22,IF(AQ35="E",'7.パネルラジエーター設備費用算出シート'!$G$32,IF(AQ35="F",'7.パネルラジエーター設備費用算出シート'!$N$32,IF(AQ35="G",'7.パネルラジエーター設備費用算出シート'!$G$42,IF(AQ35="H",'7.パネルラジエーター設備費用算出シート'!$N$42,IF(AQ35="I",'7.パネルラジエーター設備費用算出シート'!$G$52,'7.パネルラジエーター設備費用算出シート'!$N$52))))))))))</f>
        <v/>
      </c>
      <c r="AS35" s="42"/>
      <c r="AT35" s="44"/>
      <c r="AU35" s="45"/>
      <c r="AV35" s="42"/>
      <c r="AW35" s="28"/>
      <c r="AX35" s="28"/>
      <c r="AY35" s="28"/>
      <c r="AZ35" s="28"/>
      <c r="BA35" s="28"/>
      <c r="BB35" s="28"/>
      <c r="BC35" s="28"/>
      <c r="BD35" s="28"/>
      <c r="BE35" s="28"/>
      <c r="BF35" s="28"/>
      <c r="BG35" s="28"/>
      <c r="BH35" s="28"/>
    </row>
    <row r="36" spans="1:60" s="29" customFormat="1">
      <c r="A36" s="66"/>
      <c r="B36" s="39">
        <v>25</v>
      </c>
      <c r="C36" s="158"/>
      <c r="D36" s="159"/>
      <c r="E36" s="40"/>
      <c r="F36" s="686"/>
      <c r="G36" s="685"/>
      <c r="H36" s="683"/>
      <c r="I36" s="156"/>
      <c r="J36" s="160"/>
      <c r="K36" s="156"/>
      <c r="L36" s="693" t="str">
        <f t="shared" si="0"/>
        <v/>
      </c>
      <c r="M36" s="694" t="str">
        <f t="shared" si="1"/>
        <v/>
      </c>
      <c r="N36" s="693" t="str">
        <f t="shared" si="2"/>
        <v/>
      </c>
      <c r="O36" s="701">
        <f t="shared" si="3"/>
        <v>0</v>
      </c>
      <c r="P36" s="157"/>
      <c r="Q36" s="41"/>
      <c r="R36" s="167"/>
      <c r="S36" s="168"/>
      <c r="T36" s="43"/>
      <c r="U36" s="167"/>
      <c r="V36" s="157"/>
      <c r="W36" s="394"/>
      <c r="X36" s="42"/>
      <c r="Y36" s="41"/>
      <c r="Z36" s="42"/>
      <c r="AA36" s="41"/>
      <c r="AB36" s="42"/>
      <c r="AC36" s="41"/>
      <c r="AD36" s="43"/>
      <c r="AE36" s="42"/>
      <c r="AF36" s="44"/>
      <c r="AG36" s="42"/>
      <c r="AH36" s="463"/>
      <c r="AI36" s="42"/>
      <c r="AJ36" s="463"/>
      <c r="AK36" s="42"/>
      <c r="AL36" s="44"/>
      <c r="AM36" s="42"/>
      <c r="AN36" s="44"/>
      <c r="AO36" s="45"/>
      <c r="AP36" s="42"/>
      <c r="AQ36" s="44"/>
      <c r="AR36" s="705" t="str">
        <f>IF(AQ36="","",IF(AQ36="A",'7.パネルラジエーター設備費用算出シート'!$G$12,IF(AQ36="B",'7.パネルラジエーター設備費用算出シート'!$N$12,IF(AQ36="C",'7.パネルラジエーター設備費用算出シート'!$G$22,IF(AQ36="D",'7.パネルラジエーター設備費用算出シート'!$N$22,IF(AQ36="E",'7.パネルラジエーター設備費用算出シート'!$G$32,IF(AQ36="F",'7.パネルラジエーター設備費用算出シート'!$N$32,IF(AQ36="G",'7.パネルラジエーター設備費用算出シート'!$G$42,IF(AQ36="H",'7.パネルラジエーター設備費用算出シート'!$N$42,IF(AQ36="I",'7.パネルラジエーター設備費用算出シート'!$G$52,'7.パネルラジエーター設備費用算出シート'!$N$52))))))))))</f>
        <v/>
      </c>
      <c r="AS36" s="42"/>
      <c r="AT36" s="44"/>
      <c r="AU36" s="45"/>
      <c r="AV36" s="42"/>
      <c r="AW36" s="28"/>
      <c r="AX36" s="28"/>
      <c r="AY36" s="28"/>
      <c r="AZ36" s="28"/>
      <c r="BA36" s="28"/>
      <c r="BB36" s="28"/>
      <c r="BC36" s="28"/>
      <c r="BD36" s="28"/>
      <c r="BE36" s="28"/>
      <c r="BF36" s="28"/>
      <c r="BG36" s="28"/>
      <c r="BH36" s="28"/>
    </row>
    <row r="37" spans="1:60" s="29" customFormat="1">
      <c r="A37" s="66"/>
      <c r="B37" s="39">
        <v>26</v>
      </c>
      <c r="C37" s="158"/>
      <c r="D37" s="159"/>
      <c r="E37" s="40"/>
      <c r="F37" s="686"/>
      <c r="G37" s="685"/>
      <c r="H37" s="683"/>
      <c r="I37" s="156"/>
      <c r="J37" s="160"/>
      <c r="K37" s="156"/>
      <c r="L37" s="693" t="str">
        <f t="shared" si="0"/>
        <v/>
      </c>
      <c r="M37" s="694" t="str">
        <f t="shared" si="1"/>
        <v/>
      </c>
      <c r="N37" s="693" t="str">
        <f t="shared" si="2"/>
        <v/>
      </c>
      <c r="O37" s="701">
        <f t="shared" si="3"/>
        <v>0</v>
      </c>
      <c r="P37" s="157"/>
      <c r="Q37" s="41"/>
      <c r="R37" s="167"/>
      <c r="S37" s="168"/>
      <c r="T37" s="43"/>
      <c r="U37" s="167"/>
      <c r="V37" s="157"/>
      <c r="W37" s="394"/>
      <c r="X37" s="42"/>
      <c r="Y37" s="41"/>
      <c r="Z37" s="42"/>
      <c r="AA37" s="41"/>
      <c r="AB37" s="42"/>
      <c r="AC37" s="41"/>
      <c r="AD37" s="43"/>
      <c r="AE37" s="42"/>
      <c r="AF37" s="44"/>
      <c r="AG37" s="42"/>
      <c r="AH37" s="463"/>
      <c r="AI37" s="42"/>
      <c r="AJ37" s="463"/>
      <c r="AK37" s="42"/>
      <c r="AL37" s="44"/>
      <c r="AM37" s="42"/>
      <c r="AN37" s="44"/>
      <c r="AO37" s="45"/>
      <c r="AP37" s="42"/>
      <c r="AQ37" s="44"/>
      <c r="AR37" s="705" t="str">
        <f>IF(AQ37="","",IF(AQ37="A",'7.パネルラジエーター設備費用算出シート'!$G$12,IF(AQ37="B",'7.パネルラジエーター設備費用算出シート'!$N$12,IF(AQ37="C",'7.パネルラジエーター設備費用算出シート'!$G$22,IF(AQ37="D",'7.パネルラジエーター設備費用算出シート'!$N$22,IF(AQ37="E",'7.パネルラジエーター設備費用算出シート'!$G$32,IF(AQ37="F",'7.パネルラジエーター設備費用算出シート'!$N$32,IF(AQ37="G",'7.パネルラジエーター設備費用算出シート'!$G$42,IF(AQ37="H",'7.パネルラジエーター設備費用算出シート'!$N$42,IF(AQ37="I",'7.パネルラジエーター設備費用算出シート'!$G$52,'7.パネルラジエーター設備費用算出シート'!$N$52))))))))))</f>
        <v/>
      </c>
      <c r="AS37" s="42"/>
      <c r="AT37" s="44"/>
      <c r="AU37" s="45"/>
      <c r="AV37" s="42"/>
      <c r="AW37" s="28"/>
      <c r="AX37" s="28"/>
      <c r="AY37" s="28"/>
      <c r="AZ37" s="28"/>
      <c r="BA37" s="28"/>
      <c r="BB37" s="28"/>
      <c r="BC37" s="28"/>
      <c r="BD37" s="28"/>
      <c r="BE37" s="28"/>
      <c r="BF37" s="28"/>
      <c r="BG37" s="28"/>
      <c r="BH37" s="28"/>
    </row>
    <row r="38" spans="1:60" s="29" customFormat="1">
      <c r="A38" s="66"/>
      <c r="B38" s="39">
        <v>27</v>
      </c>
      <c r="C38" s="158"/>
      <c r="D38" s="159"/>
      <c r="E38" s="40"/>
      <c r="F38" s="686"/>
      <c r="G38" s="685"/>
      <c r="H38" s="683"/>
      <c r="I38" s="156"/>
      <c r="J38" s="160"/>
      <c r="K38" s="156"/>
      <c r="L38" s="693" t="str">
        <f t="shared" si="0"/>
        <v/>
      </c>
      <c r="M38" s="694" t="str">
        <f t="shared" si="1"/>
        <v/>
      </c>
      <c r="N38" s="693" t="str">
        <f t="shared" si="2"/>
        <v/>
      </c>
      <c r="O38" s="701">
        <f t="shared" si="3"/>
        <v>0</v>
      </c>
      <c r="P38" s="157"/>
      <c r="Q38" s="41"/>
      <c r="R38" s="167"/>
      <c r="S38" s="168"/>
      <c r="T38" s="43"/>
      <c r="U38" s="167"/>
      <c r="V38" s="157"/>
      <c r="W38" s="394"/>
      <c r="X38" s="42"/>
      <c r="Y38" s="41"/>
      <c r="Z38" s="42"/>
      <c r="AA38" s="41"/>
      <c r="AB38" s="42"/>
      <c r="AC38" s="41"/>
      <c r="AD38" s="43"/>
      <c r="AE38" s="42"/>
      <c r="AF38" s="44"/>
      <c r="AG38" s="42"/>
      <c r="AH38" s="463"/>
      <c r="AI38" s="42"/>
      <c r="AJ38" s="463"/>
      <c r="AK38" s="42"/>
      <c r="AL38" s="44"/>
      <c r="AM38" s="42"/>
      <c r="AN38" s="44"/>
      <c r="AO38" s="45"/>
      <c r="AP38" s="42"/>
      <c r="AQ38" s="44"/>
      <c r="AR38" s="705" t="str">
        <f>IF(AQ38="","",IF(AQ38="A",'7.パネルラジエーター設備費用算出シート'!$G$12,IF(AQ38="B",'7.パネルラジエーター設備費用算出シート'!$N$12,IF(AQ38="C",'7.パネルラジエーター設備費用算出シート'!$G$22,IF(AQ38="D",'7.パネルラジエーター設備費用算出シート'!$N$22,IF(AQ38="E",'7.パネルラジエーター設備費用算出シート'!$G$32,IF(AQ38="F",'7.パネルラジエーター設備費用算出シート'!$N$32,IF(AQ38="G",'7.パネルラジエーター設備費用算出シート'!$G$42,IF(AQ38="H",'7.パネルラジエーター設備費用算出シート'!$N$42,IF(AQ38="I",'7.パネルラジエーター設備費用算出シート'!$G$52,'7.パネルラジエーター設備費用算出シート'!$N$52))))))))))</f>
        <v/>
      </c>
      <c r="AS38" s="42"/>
      <c r="AT38" s="44"/>
      <c r="AU38" s="45"/>
      <c r="AV38" s="42"/>
      <c r="AW38" s="28"/>
      <c r="AX38" s="28"/>
      <c r="AY38" s="28"/>
      <c r="AZ38" s="28"/>
      <c r="BA38" s="28"/>
      <c r="BB38" s="28"/>
      <c r="BC38" s="28"/>
      <c r="BD38" s="28"/>
      <c r="BE38" s="28"/>
      <c r="BF38" s="28"/>
      <c r="BG38" s="28"/>
      <c r="BH38" s="28"/>
    </row>
    <row r="39" spans="1:60" s="29" customFormat="1">
      <c r="A39" s="66"/>
      <c r="B39" s="39">
        <v>28</v>
      </c>
      <c r="C39" s="158"/>
      <c r="D39" s="159"/>
      <c r="E39" s="40"/>
      <c r="F39" s="686"/>
      <c r="G39" s="685"/>
      <c r="H39" s="683"/>
      <c r="I39" s="156"/>
      <c r="J39" s="160"/>
      <c r="K39" s="156"/>
      <c r="L39" s="693" t="str">
        <f t="shared" si="0"/>
        <v/>
      </c>
      <c r="M39" s="694" t="str">
        <f t="shared" si="1"/>
        <v/>
      </c>
      <c r="N39" s="693" t="str">
        <f t="shared" si="2"/>
        <v/>
      </c>
      <c r="O39" s="701">
        <f t="shared" si="3"/>
        <v>0</v>
      </c>
      <c r="P39" s="157"/>
      <c r="Q39" s="41"/>
      <c r="R39" s="167"/>
      <c r="S39" s="168"/>
      <c r="T39" s="43"/>
      <c r="U39" s="167"/>
      <c r="V39" s="157"/>
      <c r="W39" s="394"/>
      <c r="X39" s="42"/>
      <c r="Y39" s="41"/>
      <c r="Z39" s="42"/>
      <c r="AA39" s="41"/>
      <c r="AB39" s="42"/>
      <c r="AC39" s="41"/>
      <c r="AD39" s="43"/>
      <c r="AE39" s="42"/>
      <c r="AF39" s="44"/>
      <c r="AG39" s="42"/>
      <c r="AH39" s="463"/>
      <c r="AI39" s="42"/>
      <c r="AJ39" s="463"/>
      <c r="AK39" s="42"/>
      <c r="AL39" s="44"/>
      <c r="AM39" s="42"/>
      <c r="AN39" s="44"/>
      <c r="AO39" s="45"/>
      <c r="AP39" s="42"/>
      <c r="AQ39" s="44"/>
      <c r="AR39" s="705" t="str">
        <f>IF(AQ39="","",IF(AQ39="A",'7.パネルラジエーター設備費用算出シート'!$G$12,IF(AQ39="B",'7.パネルラジエーター設備費用算出シート'!$N$12,IF(AQ39="C",'7.パネルラジエーター設備費用算出シート'!$G$22,IF(AQ39="D",'7.パネルラジエーター設備費用算出シート'!$N$22,IF(AQ39="E",'7.パネルラジエーター設備費用算出シート'!$G$32,IF(AQ39="F",'7.パネルラジエーター設備費用算出シート'!$N$32,IF(AQ39="G",'7.パネルラジエーター設備費用算出シート'!$G$42,IF(AQ39="H",'7.パネルラジエーター設備費用算出シート'!$N$42,IF(AQ39="I",'7.パネルラジエーター設備費用算出シート'!$G$52,'7.パネルラジエーター設備費用算出シート'!$N$52))))))))))</f>
        <v/>
      </c>
      <c r="AS39" s="42"/>
      <c r="AT39" s="44"/>
      <c r="AU39" s="45"/>
      <c r="AV39" s="42"/>
      <c r="AW39" s="28"/>
      <c r="AX39" s="28"/>
      <c r="AY39" s="28"/>
      <c r="AZ39" s="28"/>
      <c r="BA39" s="28"/>
      <c r="BB39" s="28"/>
      <c r="BC39" s="28"/>
      <c r="BD39" s="28"/>
      <c r="BE39" s="28"/>
      <c r="BF39" s="28"/>
      <c r="BG39" s="28"/>
      <c r="BH39" s="28"/>
    </row>
    <row r="40" spans="1:60" s="29" customFormat="1">
      <c r="A40" s="66"/>
      <c r="B40" s="39">
        <v>29</v>
      </c>
      <c r="C40" s="158"/>
      <c r="D40" s="159"/>
      <c r="E40" s="40"/>
      <c r="F40" s="686"/>
      <c r="G40" s="685"/>
      <c r="H40" s="683"/>
      <c r="I40" s="156"/>
      <c r="J40" s="160"/>
      <c r="K40" s="156"/>
      <c r="L40" s="693" t="str">
        <f t="shared" si="0"/>
        <v/>
      </c>
      <c r="M40" s="694" t="str">
        <f t="shared" si="1"/>
        <v/>
      </c>
      <c r="N40" s="693" t="str">
        <f t="shared" si="2"/>
        <v/>
      </c>
      <c r="O40" s="701">
        <f t="shared" si="3"/>
        <v>0</v>
      </c>
      <c r="P40" s="157"/>
      <c r="Q40" s="41"/>
      <c r="R40" s="167"/>
      <c r="S40" s="168"/>
      <c r="T40" s="43"/>
      <c r="U40" s="167"/>
      <c r="V40" s="157"/>
      <c r="W40" s="394"/>
      <c r="X40" s="42"/>
      <c r="Y40" s="41"/>
      <c r="Z40" s="42"/>
      <c r="AA40" s="41"/>
      <c r="AB40" s="42"/>
      <c r="AC40" s="41"/>
      <c r="AD40" s="43"/>
      <c r="AE40" s="42"/>
      <c r="AF40" s="44"/>
      <c r="AG40" s="42"/>
      <c r="AH40" s="463"/>
      <c r="AI40" s="42"/>
      <c r="AJ40" s="463"/>
      <c r="AK40" s="42"/>
      <c r="AL40" s="44"/>
      <c r="AM40" s="42"/>
      <c r="AN40" s="44"/>
      <c r="AO40" s="45"/>
      <c r="AP40" s="42"/>
      <c r="AQ40" s="44"/>
      <c r="AR40" s="705" t="str">
        <f>IF(AQ40="","",IF(AQ40="A",'7.パネルラジエーター設備費用算出シート'!$G$12,IF(AQ40="B",'7.パネルラジエーター設備費用算出シート'!$N$12,IF(AQ40="C",'7.パネルラジエーター設備費用算出シート'!$G$22,IF(AQ40="D",'7.パネルラジエーター設備費用算出シート'!$N$22,IF(AQ40="E",'7.パネルラジエーター設備費用算出シート'!$G$32,IF(AQ40="F",'7.パネルラジエーター設備費用算出シート'!$N$32,IF(AQ40="G",'7.パネルラジエーター設備費用算出シート'!$G$42,IF(AQ40="H",'7.パネルラジエーター設備費用算出シート'!$N$42,IF(AQ40="I",'7.パネルラジエーター設備費用算出シート'!$G$52,'7.パネルラジエーター設備費用算出シート'!$N$52))))))))))</f>
        <v/>
      </c>
      <c r="AS40" s="42"/>
      <c r="AT40" s="44"/>
      <c r="AU40" s="45"/>
      <c r="AV40" s="42"/>
      <c r="AW40" s="28"/>
      <c r="AX40" s="28"/>
      <c r="AY40" s="28"/>
      <c r="AZ40" s="28"/>
      <c r="BA40" s="28"/>
      <c r="BB40" s="28"/>
      <c r="BC40" s="28"/>
      <c r="BD40" s="28"/>
      <c r="BE40" s="28"/>
      <c r="BF40" s="28"/>
      <c r="BG40" s="28"/>
      <c r="BH40" s="28"/>
    </row>
    <row r="41" spans="1:60" s="29" customFormat="1">
      <c r="A41" s="66"/>
      <c r="B41" s="39">
        <v>30</v>
      </c>
      <c r="C41" s="158"/>
      <c r="D41" s="159"/>
      <c r="E41" s="40"/>
      <c r="F41" s="686"/>
      <c r="G41" s="685"/>
      <c r="H41" s="683"/>
      <c r="I41" s="156"/>
      <c r="J41" s="160"/>
      <c r="K41" s="156"/>
      <c r="L41" s="693" t="str">
        <f t="shared" si="0"/>
        <v/>
      </c>
      <c r="M41" s="694" t="str">
        <f t="shared" si="1"/>
        <v/>
      </c>
      <c r="N41" s="693" t="str">
        <f t="shared" si="2"/>
        <v/>
      </c>
      <c r="O41" s="701">
        <f t="shared" si="3"/>
        <v>0</v>
      </c>
      <c r="P41" s="157"/>
      <c r="Q41" s="41"/>
      <c r="R41" s="167"/>
      <c r="S41" s="168"/>
      <c r="T41" s="43"/>
      <c r="U41" s="167"/>
      <c r="V41" s="157"/>
      <c r="W41" s="394"/>
      <c r="X41" s="42"/>
      <c r="Y41" s="41"/>
      <c r="Z41" s="42"/>
      <c r="AA41" s="41"/>
      <c r="AB41" s="42"/>
      <c r="AC41" s="41"/>
      <c r="AD41" s="43"/>
      <c r="AE41" s="42"/>
      <c r="AF41" s="44"/>
      <c r="AG41" s="42"/>
      <c r="AH41" s="463"/>
      <c r="AI41" s="42"/>
      <c r="AJ41" s="463"/>
      <c r="AK41" s="42"/>
      <c r="AL41" s="44"/>
      <c r="AM41" s="42"/>
      <c r="AN41" s="44"/>
      <c r="AO41" s="45"/>
      <c r="AP41" s="42"/>
      <c r="AQ41" s="44"/>
      <c r="AR41" s="705" t="str">
        <f>IF(AQ41="","",IF(AQ41="A",'7.パネルラジエーター設備費用算出シート'!$G$12,IF(AQ41="B",'7.パネルラジエーター設備費用算出シート'!$N$12,IF(AQ41="C",'7.パネルラジエーター設備費用算出シート'!$G$22,IF(AQ41="D",'7.パネルラジエーター設備費用算出シート'!$N$22,IF(AQ41="E",'7.パネルラジエーター設備費用算出シート'!$G$32,IF(AQ41="F",'7.パネルラジエーター設備費用算出シート'!$N$32,IF(AQ41="G",'7.パネルラジエーター設備費用算出シート'!$G$42,IF(AQ41="H",'7.パネルラジエーター設備費用算出シート'!$N$42,IF(AQ41="I",'7.パネルラジエーター設備費用算出シート'!$G$52,'7.パネルラジエーター設備費用算出シート'!$N$52))))))))))</f>
        <v/>
      </c>
      <c r="AS41" s="42"/>
      <c r="AT41" s="44"/>
      <c r="AU41" s="45"/>
      <c r="AV41" s="42"/>
      <c r="AW41" s="28"/>
      <c r="AX41" s="28"/>
      <c r="AY41" s="28"/>
      <c r="AZ41" s="28"/>
      <c r="BA41" s="28"/>
      <c r="BB41" s="28"/>
      <c r="BC41" s="28"/>
      <c r="BD41" s="28"/>
      <c r="BE41" s="28"/>
      <c r="BF41" s="28"/>
      <c r="BG41" s="28"/>
      <c r="BH41" s="28"/>
    </row>
    <row r="42" spans="1:60" s="29" customFormat="1">
      <c r="A42" s="66"/>
      <c r="B42" s="39">
        <v>31</v>
      </c>
      <c r="C42" s="158"/>
      <c r="D42" s="159"/>
      <c r="E42" s="40"/>
      <c r="F42" s="686"/>
      <c r="G42" s="685"/>
      <c r="H42" s="683"/>
      <c r="I42" s="156"/>
      <c r="J42" s="160"/>
      <c r="K42" s="156"/>
      <c r="L42" s="693" t="str">
        <f t="shared" si="0"/>
        <v/>
      </c>
      <c r="M42" s="694" t="str">
        <f t="shared" si="1"/>
        <v/>
      </c>
      <c r="N42" s="693" t="str">
        <f t="shared" si="2"/>
        <v/>
      </c>
      <c r="O42" s="701">
        <f t="shared" si="3"/>
        <v>0</v>
      </c>
      <c r="P42" s="157"/>
      <c r="Q42" s="41"/>
      <c r="R42" s="167"/>
      <c r="S42" s="168"/>
      <c r="T42" s="43"/>
      <c r="U42" s="167"/>
      <c r="V42" s="157"/>
      <c r="W42" s="394"/>
      <c r="X42" s="42"/>
      <c r="Y42" s="41"/>
      <c r="Z42" s="42"/>
      <c r="AA42" s="41"/>
      <c r="AB42" s="42"/>
      <c r="AC42" s="41"/>
      <c r="AD42" s="43"/>
      <c r="AE42" s="42"/>
      <c r="AF42" s="44"/>
      <c r="AG42" s="42"/>
      <c r="AH42" s="463"/>
      <c r="AI42" s="42"/>
      <c r="AJ42" s="463"/>
      <c r="AK42" s="42"/>
      <c r="AL42" s="44"/>
      <c r="AM42" s="42"/>
      <c r="AN42" s="44"/>
      <c r="AO42" s="45"/>
      <c r="AP42" s="42"/>
      <c r="AQ42" s="44"/>
      <c r="AR42" s="705" t="str">
        <f>IF(AQ42="","",IF(AQ42="A",'7.パネルラジエーター設備費用算出シート'!$G$12,IF(AQ42="B",'7.パネルラジエーター設備費用算出シート'!$N$12,IF(AQ42="C",'7.パネルラジエーター設備費用算出シート'!$G$22,IF(AQ42="D",'7.パネルラジエーター設備費用算出シート'!$N$22,IF(AQ42="E",'7.パネルラジエーター設備費用算出シート'!$G$32,IF(AQ42="F",'7.パネルラジエーター設備費用算出シート'!$N$32,IF(AQ42="G",'7.パネルラジエーター設備費用算出シート'!$G$42,IF(AQ42="H",'7.パネルラジエーター設備費用算出シート'!$N$42,IF(AQ42="I",'7.パネルラジエーター設備費用算出シート'!$G$52,'7.パネルラジエーター設備費用算出シート'!$N$52))))))))))</f>
        <v/>
      </c>
      <c r="AS42" s="42"/>
      <c r="AT42" s="44"/>
      <c r="AU42" s="45"/>
      <c r="AV42" s="42"/>
      <c r="AW42" s="28"/>
      <c r="AX42" s="28"/>
      <c r="AY42" s="28"/>
      <c r="AZ42" s="28"/>
      <c r="BA42" s="28"/>
      <c r="BB42" s="28"/>
      <c r="BC42" s="28"/>
      <c r="BD42" s="28"/>
      <c r="BE42" s="28"/>
      <c r="BF42" s="28"/>
      <c r="BG42" s="28"/>
      <c r="BH42" s="28"/>
    </row>
    <row r="43" spans="1:60" s="29" customFormat="1">
      <c r="A43" s="66"/>
      <c r="B43" s="39">
        <v>32</v>
      </c>
      <c r="C43" s="158"/>
      <c r="D43" s="159"/>
      <c r="E43" s="40"/>
      <c r="F43" s="686"/>
      <c r="G43" s="685"/>
      <c r="H43" s="683"/>
      <c r="I43" s="156"/>
      <c r="J43" s="160"/>
      <c r="K43" s="156"/>
      <c r="L43" s="693" t="str">
        <f t="shared" si="0"/>
        <v/>
      </c>
      <c r="M43" s="694" t="str">
        <f t="shared" si="1"/>
        <v/>
      </c>
      <c r="N43" s="693" t="str">
        <f t="shared" si="2"/>
        <v/>
      </c>
      <c r="O43" s="701">
        <f t="shared" si="3"/>
        <v>0</v>
      </c>
      <c r="P43" s="157"/>
      <c r="Q43" s="41"/>
      <c r="R43" s="167"/>
      <c r="S43" s="168"/>
      <c r="T43" s="43"/>
      <c r="U43" s="167"/>
      <c r="V43" s="157"/>
      <c r="W43" s="394"/>
      <c r="X43" s="42"/>
      <c r="Y43" s="41"/>
      <c r="Z43" s="42"/>
      <c r="AA43" s="41"/>
      <c r="AB43" s="42"/>
      <c r="AC43" s="41"/>
      <c r="AD43" s="43"/>
      <c r="AE43" s="42"/>
      <c r="AF43" s="44"/>
      <c r="AG43" s="42"/>
      <c r="AH43" s="463"/>
      <c r="AI43" s="42"/>
      <c r="AJ43" s="463"/>
      <c r="AK43" s="42"/>
      <c r="AL43" s="44"/>
      <c r="AM43" s="42"/>
      <c r="AN43" s="44"/>
      <c r="AO43" s="45"/>
      <c r="AP43" s="42"/>
      <c r="AQ43" s="44"/>
      <c r="AR43" s="705" t="str">
        <f>IF(AQ43="","",IF(AQ43="A",'7.パネルラジエーター設備費用算出シート'!$G$12,IF(AQ43="B",'7.パネルラジエーター設備費用算出シート'!$N$12,IF(AQ43="C",'7.パネルラジエーター設備費用算出シート'!$G$22,IF(AQ43="D",'7.パネルラジエーター設備費用算出シート'!$N$22,IF(AQ43="E",'7.パネルラジエーター設備費用算出シート'!$G$32,IF(AQ43="F",'7.パネルラジエーター設備費用算出シート'!$N$32,IF(AQ43="G",'7.パネルラジエーター設備費用算出シート'!$G$42,IF(AQ43="H",'7.パネルラジエーター設備費用算出シート'!$N$42,IF(AQ43="I",'7.パネルラジエーター設備費用算出シート'!$G$52,'7.パネルラジエーター設備費用算出シート'!$N$52))))))))))</f>
        <v/>
      </c>
      <c r="AS43" s="42"/>
      <c r="AT43" s="44"/>
      <c r="AU43" s="45"/>
      <c r="AV43" s="42"/>
      <c r="AW43" s="28"/>
      <c r="AX43" s="28"/>
      <c r="AY43" s="28"/>
      <c r="AZ43" s="28"/>
      <c r="BA43" s="28"/>
      <c r="BB43" s="28"/>
      <c r="BC43" s="28"/>
      <c r="BD43" s="28"/>
      <c r="BE43" s="28"/>
      <c r="BF43" s="28"/>
      <c r="BG43" s="28"/>
      <c r="BH43" s="28"/>
    </row>
    <row r="44" spans="1:60" s="29" customFormat="1">
      <c r="A44" s="66"/>
      <c r="B44" s="39">
        <v>33</v>
      </c>
      <c r="C44" s="158"/>
      <c r="D44" s="159"/>
      <c r="E44" s="40"/>
      <c r="F44" s="686"/>
      <c r="G44" s="685"/>
      <c r="H44" s="683"/>
      <c r="I44" s="156"/>
      <c r="J44" s="160"/>
      <c r="K44" s="156"/>
      <c r="L44" s="693" t="str">
        <f t="shared" si="0"/>
        <v/>
      </c>
      <c r="M44" s="694" t="str">
        <f t="shared" si="1"/>
        <v/>
      </c>
      <c r="N44" s="693" t="str">
        <f t="shared" si="2"/>
        <v/>
      </c>
      <c r="O44" s="701">
        <f t="shared" si="3"/>
        <v>0</v>
      </c>
      <c r="P44" s="157"/>
      <c r="Q44" s="41"/>
      <c r="R44" s="167"/>
      <c r="S44" s="168"/>
      <c r="T44" s="43"/>
      <c r="U44" s="167"/>
      <c r="V44" s="157"/>
      <c r="W44" s="394"/>
      <c r="X44" s="42"/>
      <c r="Y44" s="41"/>
      <c r="Z44" s="42"/>
      <c r="AA44" s="41"/>
      <c r="AB44" s="42"/>
      <c r="AC44" s="41"/>
      <c r="AD44" s="43"/>
      <c r="AE44" s="42"/>
      <c r="AF44" s="44"/>
      <c r="AG44" s="42"/>
      <c r="AH44" s="463"/>
      <c r="AI44" s="42"/>
      <c r="AJ44" s="463"/>
      <c r="AK44" s="42"/>
      <c r="AL44" s="44"/>
      <c r="AM44" s="42"/>
      <c r="AN44" s="44"/>
      <c r="AO44" s="45"/>
      <c r="AP44" s="42"/>
      <c r="AQ44" s="44"/>
      <c r="AR44" s="705" t="str">
        <f>IF(AQ44="","",IF(AQ44="A",'7.パネルラジエーター設備費用算出シート'!$G$12,IF(AQ44="B",'7.パネルラジエーター設備費用算出シート'!$N$12,IF(AQ44="C",'7.パネルラジエーター設備費用算出シート'!$G$22,IF(AQ44="D",'7.パネルラジエーター設備費用算出シート'!$N$22,IF(AQ44="E",'7.パネルラジエーター設備費用算出シート'!$G$32,IF(AQ44="F",'7.パネルラジエーター設備費用算出シート'!$N$32,IF(AQ44="G",'7.パネルラジエーター設備費用算出シート'!$G$42,IF(AQ44="H",'7.パネルラジエーター設備費用算出シート'!$N$42,IF(AQ44="I",'7.パネルラジエーター設備費用算出シート'!$G$52,'7.パネルラジエーター設備費用算出シート'!$N$52))))))))))</f>
        <v/>
      </c>
      <c r="AS44" s="42"/>
      <c r="AT44" s="44"/>
      <c r="AU44" s="45"/>
      <c r="AV44" s="42"/>
      <c r="AW44" s="28"/>
      <c r="AX44" s="28"/>
      <c r="AY44" s="28"/>
      <c r="AZ44" s="28"/>
      <c r="BA44" s="28"/>
      <c r="BB44" s="28"/>
      <c r="BC44" s="28"/>
      <c r="BD44" s="28"/>
      <c r="BE44" s="28"/>
      <c r="BF44" s="28"/>
      <c r="BG44" s="28"/>
      <c r="BH44" s="28"/>
    </row>
    <row r="45" spans="1:60" s="29" customFormat="1">
      <c r="A45" s="66"/>
      <c r="B45" s="39">
        <v>34</v>
      </c>
      <c r="C45" s="158"/>
      <c r="D45" s="159"/>
      <c r="E45" s="40"/>
      <c r="F45" s="686"/>
      <c r="G45" s="685"/>
      <c r="H45" s="683"/>
      <c r="I45" s="156"/>
      <c r="J45" s="160"/>
      <c r="K45" s="156"/>
      <c r="L45" s="693" t="str">
        <f t="shared" si="0"/>
        <v/>
      </c>
      <c r="M45" s="694" t="str">
        <f t="shared" si="1"/>
        <v/>
      </c>
      <c r="N45" s="693" t="str">
        <f t="shared" si="2"/>
        <v/>
      </c>
      <c r="O45" s="701">
        <f t="shared" si="3"/>
        <v>0</v>
      </c>
      <c r="P45" s="157"/>
      <c r="Q45" s="41"/>
      <c r="R45" s="167"/>
      <c r="S45" s="168"/>
      <c r="T45" s="43"/>
      <c r="U45" s="167"/>
      <c r="V45" s="157"/>
      <c r="W45" s="394"/>
      <c r="X45" s="42"/>
      <c r="Y45" s="41"/>
      <c r="Z45" s="42"/>
      <c r="AA45" s="41"/>
      <c r="AB45" s="42"/>
      <c r="AC45" s="41"/>
      <c r="AD45" s="43"/>
      <c r="AE45" s="42"/>
      <c r="AF45" s="44"/>
      <c r="AG45" s="42"/>
      <c r="AH45" s="463"/>
      <c r="AI45" s="42"/>
      <c r="AJ45" s="463"/>
      <c r="AK45" s="42"/>
      <c r="AL45" s="44"/>
      <c r="AM45" s="42"/>
      <c r="AN45" s="44"/>
      <c r="AO45" s="45"/>
      <c r="AP45" s="42"/>
      <c r="AQ45" s="44"/>
      <c r="AR45" s="705" t="str">
        <f>IF(AQ45="","",IF(AQ45="A",'7.パネルラジエーター設備費用算出シート'!$G$12,IF(AQ45="B",'7.パネルラジエーター設備費用算出シート'!$N$12,IF(AQ45="C",'7.パネルラジエーター設備費用算出シート'!$G$22,IF(AQ45="D",'7.パネルラジエーター設備費用算出シート'!$N$22,IF(AQ45="E",'7.パネルラジエーター設備費用算出シート'!$G$32,IF(AQ45="F",'7.パネルラジエーター設備費用算出シート'!$N$32,IF(AQ45="G",'7.パネルラジエーター設備費用算出シート'!$G$42,IF(AQ45="H",'7.パネルラジエーター設備費用算出シート'!$N$42,IF(AQ45="I",'7.パネルラジエーター設備費用算出シート'!$G$52,'7.パネルラジエーター設備費用算出シート'!$N$52))))))))))</f>
        <v/>
      </c>
      <c r="AS45" s="42"/>
      <c r="AT45" s="44"/>
      <c r="AU45" s="45"/>
      <c r="AV45" s="42"/>
      <c r="AW45" s="28"/>
      <c r="AX45" s="28"/>
      <c r="AY45" s="28"/>
      <c r="AZ45" s="28"/>
      <c r="BA45" s="28"/>
      <c r="BB45" s="28"/>
      <c r="BC45" s="28"/>
      <c r="BD45" s="28"/>
      <c r="BE45" s="28"/>
      <c r="BF45" s="28"/>
      <c r="BG45" s="28"/>
      <c r="BH45" s="28"/>
    </row>
    <row r="46" spans="1:60" s="29" customFormat="1">
      <c r="A46" s="66"/>
      <c r="B46" s="39">
        <v>35</v>
      </c>
      <c r="C46" s="158"/>
      <c r="D46" s="159"/>
      <c r="E46" s="40"/>
      <c r="F46" s="686"/>
      <c r="G46" s="685"/>
      <c r="H46" s="683"/>
      <c r="I46" s="156"/>
      <c r="J46" s="160"/>
      <c r="K46" s="156"/>
      <c r="L46" s="693" t="str">
        <f t="shared" si="0"/>
        <v/>
      </c>
      <c r="M46" s="694" t="str">
        <f t="shared" si="1"/>
        <v/>
      </c>
      <c r="N46" s="693" t="str">
        <f t="shared" si="2"/>
        <v/>
      </c>
      <c r="O46" s="701">
        <f t="shared" si="3"/>
        <v>0</v>
      </c>
      <c r="P46" s="157"/>
      <c r="Q46" s="41"/>
      <c r="R46" s="167"/>
      <c r="S46" s="168"/>
      <c r="T46" s="43"/>
      <c r="U46" s="167"/>
      <c r="V46" s="157"/>
      <c r="W46" s="394"/>
      <c r="X46" s="42"/>
      <c r="Y46" s="41"/>
      <c r="Z46" s="42"/>
      <c r="AA46" s="41"/>
      <c r="AB46" s="42"/>
      <c r="AC46" s="41"/>
      <c r="AD46" s="43"/>
      <c r="AE46" s="42"/>
      <c r="AF46" s="44"/>
      <c r="AG46" s="42"/>
      <c r="AH46" s="463"/>
      <c r="AI46" s="42"/>
      <c r="AJ46" s="463"/>
      <c r="AK46" s="42"/>
      <c r="AL46" s="44"/>
      <c r="AM46" s="42"/>
      <c r="AN46" s="44"/>
      <c r="AO46" s="45"/>
      <c r="AP46" s="42"/>
      <c r="AQ46" s="44"/>
      <c r="AR46" s="705" t="str">
        <f>IF(AQ46="","",IF(AQ46="A",'7.パネルラジエーター設備費用算出シート'!$G$12,IF(AQ46="B",'7.パネルラジエーター設備費用算出シート'!$N$12,IF(AQ46="C",'7.パネルラジエーター設備費用算出シート'!$G$22,IF(AQ46="D",'7.パネルラジエーター設備費用算出シート'!$N$22,IF(AQ46="E",'7.パネルラジエーター設備費用算出シート'!$G$32,IF(AQ46="F",'7.パネルラジエーター設備費用算出シート'!$N$32,IF(AQ46="G",'7.パネルラジエーター設備費用算出シート'!$G$42,IF(AQ46="H",'7.パネルラジエーター設備費用算出シート'!$N$42,IF(AQ46="I",'7.パネルラジエーター設備費用算出シート'!$G$52,'7.パネルラジエーター設備費用算出シート'!$N$52))))))))))</f>
        <v/>
      </c>
      <c r="AS46" s="42"/>
      <c r="AT46" s="44"/>
      <c r="AU46" s="45"/>
      <c r="AV46" s="42"/>
      <c r="AW46" s="28"/>
      <c r="AX46" s="28"/>
      <c r="AY46" s="28"/>
      <c r="AZ46" s="28"/>
      <c r="BA46" s="28"/>
      <c r="BB46" s="28"/>
      <c r="BC46" s="28"/>
      <c r="BD46" s="28"/>
      <c r="BE46" s="28"/>
      <c r="BF46" s="28"/>
      <c r="BG46" s="28"/>
      <c r="BH46" s="28"/>
    </row>
    <row r="47" spans="1:60" s="29" customFormat="1">
      <c r="A47" s="66"/>
      <c r="B47" s="39">
        <v>36</v>
      </c>
      <c r="C47" s="158"/>
      <c r="D47" s="159"/>
      <c r="E47" s="40"/>
      <c r="F47" s="686"/>
      <c r="G47" s="685"/>
      <c r="H47" s="683"/>
      <c r="I47" s="156"/>
      <c r="J47" s="160"/>
      <c r="K47" s="156"/>
      <c r="L47" s="693" t="str">
        <f t="shared" si="0"/>
        <v/>
      </c>
      <c r="M47" s="694" t="str">
        <f t="shared" si="1"/>
        <v/>
      </c>
      <c r="N47" s="693" t="str">
        <f t="shared" si="2"/>
        <v/>
      </c>
      <c r="O47" s="701">
        <f t="shared" si="3"/>
        <v>0</v>
      </c>
      <c r="P47" s="157"/>
      <c r="Q47" s="41"/>
      <c r="R47" s="167"/>
      <c r="S47" s="168"/>
      <c r="T47" s="43"/>
      <c r="U47" s="167"/>
      <c r="V47" s="157"/>
      <c r="W47" s="394"/>
      <c r="X47" s="42"/>
      <c r="Y47" s="41"/>
      <c r="Z47" s="42"/>
      <c r="AA47" s="41"/>
      <c r="AB47" s="42"/>
      <c r="AC47" s="41"/>
      <c r="AD47" s="43"/>
      <c r="AE47" s="42"/>
      <c r="AF47" s="44"/>
      <c r="AG47" s="42"/>
      <c r="AH47" s="463"/>
      <c r="AI47" s="42"/>
      <c r="AJ47" s="463"/>
      <c r="AK47" s="42"/>
      <c r="AL47" s="44"/>
      <c r="AM47" s="42"/>
      <c r="AN47" s="44"/>
      <c r="AO47" s="45"/>
      <c r="AP47" s="42"/>
      <c r="AQ47" s="44"/>
      <c r="AR47" s="705" t="str">
        <f>IF(AQ47="","",IF(AQ47="A",'7.パネルラジエーター設備費用算出シート'!$G$12,IF(AQ47="B",'7.パネルラジエーター設備費用算出シート'!$N$12,IF(AQ47="C",'7.パネルラジエーター設備費用算出シート'!$G$22,IF(AQ47="D",'7.パネルラジエーター設備費用算出シート'!$N$22,IF(AQ47="E",'7.パネルラジエーター設備費用算出シート'!$G$32,IF(AQ47="F",'7.パネルラジエーター設備費用算出シート'!$N$32,IF(AQ47="G",'7.パネルラジエーター設備費用算出シート'!$G$42,IF(AQ47="H",'7.パネルラジエーター設備費用算出シート'!$N$42,IF(AQ47="I",'7.パネルラジエーター設備費用算出シート'!$G$52,'7.パネルラジエーター設備費用算出シート'!$N$52))))))))))</f>
        <v/>
      </c>
      <c r="AS47" s="42"/>
      <c r="AT47" s="44"/>
      <c r="AU47" s="45"/>
      <c r="AV47" s="42"/>
      <c r="AW47" s="28"/>
      <c r="AX47" s="28"/>
      <c r="AY47" s="28"/>
      <c r="AZ47" s="28"/>
      <c r="BA47" s="28"/>
      <c r="BB47" s="28"/>
      <c r="BC47" s="28"/>
      <c r="BD47" s="28"/>
      <c r="BE47" s="28"/>
      <c r="BF47" s="28"/>
      <c r="BG47" s="28"/>
      <c r="BH47" s="28"/>
    </row>
    <row r="48" spans="1:60" s="29" customFormat="1">
      <c r="A48" s="66"/>
      <c r="B48" s="39">
        <v>37</v>
      </c>
      <c r="C48" s="158"/>
      <c r="D48" s="159"/>
      <c r="E48" s="40"/>
      <c r="F48" s="686"/>
      <c r="G48" s="685"/>
      <c r="H48" s="683"/>
      <c r="I48" s="156"/>
      <c r="J48" s="160"/>
      <c r="K48" s="156"/>
      <c r="L48" s="693" t="str">
        <f t="shared" si="0"/>
        <v/>
      </c>
      <c r="M48" s="694" t="str">
        <f t="shared" si="1"/>
        <v/>
      </c>
      <c r="N48" s="693" t="str">
        <f t="shared" si="2"/>
        <v/>
      </c>
      <c r="O48" s="701">
        <f t="shared" si="3"/>
        <v>0</v>
      </c>
      <c r="P48" s="157"/>
      <c r="Q48" s="41"/>
      <c r="R48" s="167"/>
      <c r="S48" s="168"/>
      <c r="T48" s="43"/>
      <c r="U48" s="167"/>
      <c r="V48" s="157"/>
      <c r="W48" s="394"/>
      <c r="X48" s="42"/>
      <c r="Y48" s="41"/>
      <c r="Z48" s="42"/>
      <c r="AA48" s="41"/>
      <c r="AB48" s="42"/>
      <c r="AC48" s="41"/>
      <c r="AD48" s="43"/>
      <c r="AE48" s="42"/>
      <c r="AF48" s="44"/>
      <c r="AG48" s="42"/>
      <c r="AH48" s="463"/>
      <c r="AI48" s="42"/>
      <c r="AJ48" s="463"/>
      <c r="AK48" s="42"/>
      <c r="AL48" s="44"/>
      <c r="AM48" s="42"/>
      <c r="AN48" s="44"/>
      <c r="AO48" s="45"/>
      <c r="AP48" s="42"/>
      <c r="AQ48" s="44"/>
      <c r="AR48" s="705" t="str">
        <f>IF(AQ48="","",IF(AQ48="A",'7.パネルラジエーター設備費用算出シート'!$G$12,IF(AQ48="B",'7.パネルラジエーター設備費用算出シート'!$N$12,IF(AQ48="C",'7.パネルラジエーター設備費用算出シート'!$G$22,IF(AQ48="D",'7.パネルラジエーター設備費用算出シート'!$N$22,IF(AQ48="E",'7.パネルラジエーター設備費用算出シート'!$G$32,IF(AQ48="F",'7.パネルラジエーター設備費用算出シート'!$N$32,IF(AQ48="G",'7.パネルラジエーター設備費用算出シート'!$G$42,IF(AQ48="H",'7.パネルラジエーター設備費用算出シート'!$N$42,IF(AQ48="I",'7.パネルラジエーター設備費用算出シート'!$G$52,'7.パネルラジエーター設備費用算出シート'!$N$52))))))))))</f>
        <v/>
      </c>
      <c r="AS48" s="42"/>
      <c r="AT48" s="44"/>
      <c r="AU48" s="45"/>
      <c r="AV48" s="42"/>
      <c r="AW48" s="28"/>
      <c r="AX48" s="28"/>
      <c r="AY48" s="28"/>
      <c r="AZ48" s="28"/>
      <c r="BA48" s="28"/>
      <c r="BB48" s="28"/>
      <c r="BC48" s="28"/>
      <c r="BD48" s="28"/>
      <c r="BE48" s="28"/>
      <c r="BF48" s="28"/>
      <c r="BG48" s="28"/>
      <c r="BH48" s="28"/>
    </row>
    <row r="49" spans="1:60" s="29" customFormat="1">
      <c r="A49" s="66"/>
      <c r="B49" s="39">
        <v>38</v>
      </c>
      <c r="C49" s="158"/>
      <c r="D49" s="159"/>
      <c r="E49" s="40"/>
      <c r="F49" s="686"/>
      <c r="G49" s="685"/>
      <c r="H49" s="683"/>
      <c r="I49" s="156"/>
      <c r="J49" s="160"/>
      <c r="K49" s="156"/>
      <c r="L49" s="693" t="str">
        <f t="shared" si="0"/>
        <v/>
      </c>
      <c r="M49" s="694" t="str">
        <f t="shared" si="1"/>
        <v/>
      </c>
      <c r="N49" s="693" t="str">
        <f t="shared" si="2"/>
        <v/>
      </c>
      <c r="O49" s="701">
        <f t="shared" si="3"/>
        <v>0</v>
      </c>
      <c r="P49" s="157"/>
      <c r="Q49" s="41"/>
      <c r="R49" s="167"/>
      <c r="S49" s="168"/>
      <c r="T49" s="43"/>
      <c r="U49" s="167"/>
      <c r="V49" s="157"/>
      <c r="W49" s="394"/>
      <c r="X49" s="42"/>
      <c r="Y49" s="41"/>
      <c r="Z49" s="42"/>
      <c r="AA49" s="41"/>
      <c r="AB49" s="42"/>
      <c r="AC49" s="41"/>
      <c r="AD49" s="43"/>
      <c r="AE49" s="42"/>
      <c r="AF49" s="44"/>
      <c r="AG49" s="42"/>
      <c r="AH49" s="463"/>
      <c r="AI49" s="42"/>
      <c r="AJ49" s="463"/>
      <c r="AK49" s="42"/>
      <c r="AL49" s="44"/>
      <c r="AM49" s="42"/>
      <c r="AN49" s="44"/>
      <c r="AO49" s="45"/>
      <c r="AP49" s="42"/>
      <c r="AQ49" s="44"/>
      <c r="AR49" s="705" t="str">
        <f>IF(AQ49="","",IF(AQ49="A",'7.パネルラジエーター設備費用算出シート'!$G$12,IF(AQ49="B",'7.パネルラジエーター設備費用算出シート'!$N$12,IF(AQ49="C",'7.パネルラジエーター設備費用算出シート'!$G$22,IF(AQ49="D",'7.パネルラジエーター設備費用算出シート'!$N$22,IF(AQ49="E",'7.パネルラジエーター設備費用算出シート'!$G$32,IF(AQ49="F",'7.パネルラジエーター設備費用算出シート'!$N$32,IF(AQ49="G",'7.パネルラジエーター設備費用算出シート'!$G$42,IF(AQ49="H",'7.パネルラジエーター設備費用算出シート'!$N$42,IF(AQ49="I",'7.パネルラジエーター設備費用算出シート'!$G$52,'7.パネルラジエーター設備費用算出シート'!$N$52))))))))))</f>
        <v/>
      </c>
      <c r="AS49" s="42"/>
      <c r="AT49" s="44"/>
      <c r="AU49" s="45"/>
      <c r="AV49" s="42"/>
      <c r="AW49" s="28"/>
      <c r="AX49" s="28"/>
      <c r="AY49" s="28"/>
      <c r="AZ49" s="28"/>
      <c r="BA49" s="28"/>
      <c r="BB49" s="28"/>
      <c r="BC49" s="28"/>
      <c r="BD49" s="28"/>
      <c r="BE49" s="28"/>
      <c r="BF49" s="28"/>
      <c r="BG49" s="28"/>
      <c r="BH49" s="28"/>
    </row>
    <row r="50" spans="1:60" s="29" customFormat="1">
      <c r="A50" s="66"/>
      <c r="B50" s="39">
        <v>39</v>
      </c>
      <c r="C50" s="158"/>
      <c r="D50" s="159"/>
      <c r="E50" s="40"/>
      <c r="F50" s="686"/>
      <c r="G50" s="685"/>
      <c r="H50" s="683"/>
      <c r="I50" s="156"/>
      <c r="J50" s="160"/>
      <c r="K50" s="156"/>
      <c r="L50" s="693" t="str">
        <f t="shared" si="0"/>
        <v/>
      </c>
      <c r="M50" s="694" t="str">
        <f t="shared" si="1"/>
        <v/>
      </c>
      <c r="N50" s="693" t="str">
        <f t="shared" si="2"/>
        <v/>
      </c>
      <c r="O50" s="701">
        <f t="shared" si="3"/>
        <v>0</v>
      </c>
      <c r="P50" s="157"/>
      <c r="Q50" s="41"/>
      <c r="R50" s="167"/>
      <c r="S50" s="168"/>
      <c r="T50" s="43"/>
      <c r="U50" s="167"/>
      <c r="V50" s="157"/>
      <c r="W50" s="394"/>
      <c r="X50" s="42"/>
      <c r="Y50" s="41"/>
      <c r="Z50" s="42"/>
      <c r="AA50" s="41"/>
      <c r="AB50" s="42"/>
      <c r="AC50" s="41"/>
      <c r="AD50" s="43"/>
      <c r="AE50" s="42"/>
      <c r="AF50" s="44"/>
      <c r="AG50" s="42"/>
      <c r="AH50" s="463"/>
      <c r="AI50" s="42"/>
      <c r="AJ50" s="463"/>
      <c r="AK50" s="42"/>
      <c r="AL50" s="44"/>
      <c r="AM50" s="42"/>
      <c r="AN50" s="44"/>
      <c r="AO50" s="45"/>
      <c r="AP50" s="42"/>
      <c r="AQ50" s="44"/>
      <c r="AR50" s="705" t="str">
        <f>IF(AQ50="","",IF(AQ50="A",'7.パネルラジエーター設備費用算出シート'!$G$12,IF(AQ50="B",'7.パネルラジエーター設備費用算出シート'!$N$12,IF(AQ50="C",'7.パネルラジエーター設備費用算出シート'!$G$22,IF(AQ50="D",'7.パネルラジエーター設備費用算出シート'!$N$22,IF(AQ50="E",'7.パネルラジエーター設備費用算出シート'!$G$32,IF(AQ50="F",'7.パネルラジエーター設備費用算出シート'!$N$32,IF(AQ50="G",'7.パネルラジエーター設備費用算出シート'!$G$42,IF(AQ50="H",'7.パネルラジエーター設備費用算出シート'!$N$42,IF(AQ50="I",'7.パネルラジエーター設備費用算出シート'!$G$52,'7.パネルラジエーター設備費用算出シート'!$N$52))))))))))</f>
        <v/>
      </c>
      <c r="AS50" s="42"/>
      <c r="AT50" s="44"/>
      <c r="AU50" s="45"/>
      <c r="AV50" s="42"/>
      <c r="AW50" s="28"/>
      <c r="AX50" s="28"/>
      <c r="AY50" s="28"/>
      <c r="AZ50" s="28"/>
      <c r="BA50" s="28"/>
      <c r="BB50" s="28"/>
      <c r="BC50" s="28"/>
      <c r="BD50" s="28"/>
      <c r="BE50" s="28"/>
      <c r="BF50" s="28"/>
      <c r="BG50" s="28"/>
      <c r="BH50" s="28"/>
    </row>
    <row r="51" spans="1:60" s="29" customFormat="1">
      <c r="A51" s="66"/>
      <c r="B51" s="39">
        <v>40</v>
      </c>
      <c r="C51" s="158"/>
      <c r="D51" s="159"/>
      <c r="E51" s="40"/>
      <c r="F51" s="686"/>
      <c r="G51" s="685"/>
      <c r="H51" s="683"/>
      <c r="I51" s="156"/>
      <c r="J51" s="160"/>
      <c r="K51" s="156"/>
      <c r="L51" s="693" t="str">
        <f t="shared" si="0"/>
        <v/>
      </c>
      <c r="M51" s="694" t="str">
        <f t="shared" si="1"/>
        <v/>
      </c>
      <c r="N51" s="693" t="str">
        <f t="shared" si="2"/>
        <v/>
      </c>
      <c r="O51" s="701">
        <f t="shared" si="3"/>
        <v>0</v>
      </c>
      <c r="P51" s="157"/>
      <c r="Q51" s="41"/>
      <c r="R51" s="167"/>
      <c r="S51" s="168"/>
      <c r="T51" s="43"/>
      <c r="U51" s="167"/>
      <c r="V51" s="157"/>
      <c r="W51" s="394"/>
      <c r="X51" s="42"/>
      <c r="Y51" s="41"/>
      <c r="Z51" s="42"/>
      <c r="AA51" s="41"/>
      <c r="AB51" s="42"/>
      <c r="AC51" s="41"/>
      <c r="AD51" s="43"/>
      <c r="AE51" s="42"/>
      <c r="AF51" s="44"/>
      <c r="AG51" s="42"/>
      <c r="AH51" s="463"/>
      <c r="AI51" s="42"/>
      <c r="AJ51" s="463"/>
      <c r="AK51" s="42"/>
      <c r="AL51" s="44"/>
      <c r="AM51" s="42"/>
      <c r="AN51" s="44"/>
      <c r="AO51" s="45"/>
      <c r="AP51" s="42"/>
      <c r="AQ51" s="44"/>
      <c r="AR51" s="705" t="str">
        <f>IF(AQ51="","",IF(AQ51="A",'7.パネルラジエーター設備費用算出シート'!$G$12,IF(AQ51="B",'7.パネルラジエーター設備費用算出シート'!$N$12,IF(AQ51="C",'7.パネルラジエーター設備費用算出シート'!$G$22,IF(AQ51="D",'7.パネルラジエーター設備費用算出シート'!$N$22,IF(AQ51="E",'7.パネルラジエーター設備費用算出シート'!$G$32,IF(AQ51="F",'7.パネルラジエーター設備費用算出シート'!$N$32,IF(AQ51="G",'7.パネルラジエーター設備費用算出シート'!$G$42,IF(AQ51="H",'7.パネルラジエーター設備費用算出シート'!$N$42,IF(AQ51="I",'7.パネルラジエーター設備費用算出シート'!$G$52,'7.パネルラジエーター設備費用算出シート'!$N$52))))))))))</f>
        <v/>
      </c>
      <c r="AS51" s="42"/>
      <c r="AT51" s="44"/>
      <c r="AU51" s="45"/>
      <c r="AV51" s="42"/>
      <c r="AW51" s="28"/>
      <c r="AX51" s="28"/>
      <c r="AY51" s="28"/>
      <c r="AZ51" s="28"/>
      <c r="BA51" s="28"/>
      <c r="BB51" s="28"/>
      <c r="BC51" s="28"/>
      <c r="BD51" s="28"/>
      <c r="BE51" s="28"/>
      <c r="BF51" s="28"/>
      <c r="BG51" s="28"/>
      <c r="BH51" s="28"/>
    </row>
    <row r="52" spans="1:60" s="29" customFormat="1">
      <c r="A52" s="66"/>
      <c r="B52" s="39">
        <v>41</v>
      </c>
      <c r="C52" s="158"/>
      <c r="D52" s="159"/>
      <c r="E52" s="40"/>
      <c r="F52" s="686"/>
      <c r="G52" s="685"/>
      <c r="H52" s="683"/>
      <c r="I52" s="156"/>
      <c r="J52" s="160"/>
      <c r="K52" s="156"/>
      <c r="L52" s="693" t="str">
        <f t="shared" si="0"/>
        <v/>
      </c>
      <c r="M52" s="694" t="str">
        <f t="shared" si="1"/>
        <v/>
      </c>
      <c r="N52" s="693" t="str">
        <f t="shared" si="2"/>
        <v/>
      </c>
      <c r="O52" s="701">
        <f t="shared" si="3"/>
        <v>0</v>
      </c>
      <c r="P52" s="157"/>
      <c r="Q52" s="41"/>
      <c r="R52" s="167"/>
      <c r="S52" s="168"/>
      <c r="T52" s="43"/>
      <c r="U52" s="167"/>
      <c r="V52" s="157"/>
      <c r="W52" s="394"/>
      <c r="X52" s="42"/>
      <c r="Y52" s="41"/>
      <c r="Z52" s="42"/>
      <c r="AA52" s="41"/>
      <c r="AB52" s="42"/>
      <c r="AC52" s="41"/>
      <c r="AD52" s="43"/>
      <c r="AE52" s="42"/>
      <c r="AF52" s="44"/>
      <c r="AG52" s="42"/>
      <c r="AH52" s="463"/>
      <c r="AI52" s="42"/>
      <c r="AJ52" s="463"/>
      <c r="AK52" s="42"/>
      <c r="AL52" s="44"/>
      <c r="AM52" s="42"/>
      <c r="AN52" s="44"/>
      <c r="AO52" s="45"/>
      <c r="AP52" s="42"/>
      <c r="AQ52" s="44"/>
      <c r="AR52" s="705" t="str">
        <f>IF(AQ52="","",IF(AQ52="A",'7.パネルラジエーター設備費用算出シート'!$G$12,IF(AQ52="B",'7.パネルラジエーター設備費用算出シート'!$N$12,IF(AQ52="C",'7.パネルラジエーター設備費用算出シート'!$G$22,IF(AQ52="D",'7.パネルラジエーター設備費用算出シート'!$N$22,IF(AQ52="E",'7.パネルラジエーター設備費用算出シート'!$G$32,IF(AQ52="F",'7.パネルラジエーター設備費用算出シート'!$N$32,IF(AQ52="G",'7.パネルラジエーター設備費用算出シート'!$G$42,IF(AQ52="H",'7.パネルラジエーター設備費用算出シート'!$N$42,IF(AQ52="I",'7.パネルラジエーター設備費用算出シート'!$G$52,'7.パネルラジエーター設備費用算出シート'!$N$52))))))))))</f>
        <v/>
      </c>
      <c r="AS52" s="42"/>
      <c r="AT52" s="44"/>
      <c r="AU52" s="45"/>
      <c r="AV52" s="42"/>
      <c r="AW52" s="28"/>
      <c r="AX52" s="28"/>
      <c r="AY52" s="28"/>
      <c r="AZ52" s="28"/>
      <c r="BA52" s="28"/>
      <c r="BB52" s="28"/>
      <c r="BC52" s="28"/>
      <c r="BD52" s="28"/>
      <c r="BE52" s="28"/>
      <c r="BF52" s="28"/>
      <c r="BG52" s="28"/>
      <c r="BH52" s="28"/>
    </row>
    <row r="53" spans="1:60" s="29" customFormat="1">
      <c r="A53" s="66"/>
      <c r="B53" s="39">
        <v>42</v>
      </c>
      <c r="C53" s="158"/>
      <c r="D53" s="159"/>
      <c r="E53" s="40"/>
      <c r="F53" s="686"/>
      <c r="G53" s="685"/>
      <c r="H53" s="683"/>
      <c r="I53" s="156"/>
      <c r="J53" s="160"/>
      <c r="K53" s="156"/>
      <c r="L53" s="693" t="str">
        <f t="shared" si="0"/>
        <v/>
      </c>
      <c r="M53" s="694" t="str">
        <f t="shared" si="1"/>
        <v/>
      </c>
      <c r="N53" s="693" t="str">
        <f t="shared" si="2"/>
        <v/>
      </c>
      <c r="O53" s="701">
        <f t="shared" si="3"/>
        <v>0</v>
      </c>
      <c r="P53" s="157"/>
      <c r="Q53" s="41"/>
      <c r="R53" s="167"/>
      <c r="S53" s="168"/>
      <c r="T53" s="43"/>
      <c r="U53" s="167"/>
      <c r="V53" s="157"/>
      <c r="W53" s="394"/>
      <c r="X53" s="42"/>
      <c r="Y53" s="41"/>
      <c r="Z53" s="42"/>
      <c r="AA53" s="41"/>
      <c r="AB53" s="42"/>
      <c r="AC53" s="41"/>
      <c r="AD53" s="43"/>
      <c r="AE53" s="42"/>
      <c r="AF53" s="44"/>
      <c r="AG53" s="42"/>
      <c r="AH53" s="463"/>
      <c r="AI53" s="42"/>
      <c r="AJ53" s="463"/>
      <c r="AK53" s="42"/>
      <c r="AL53" s="44"/>
      <c r="AM53" s="42"/>
      <c r="AN53" s="44"/>
      <c r="AO53" s="45"/>
      <c r="AP53" s="42"/>
      <c r="AQ53" s="44"/>
      <c r="AR53" s="705" t="str">
        <f>IF(AQ53="","",IF(AQ53="A",'7.パネルラジエーター設備費用算出シート'!$G$12,IF(AQ53="B",'7.パネルラジエーター設備費用算出シート'!$N$12,IF(AQ53="C",'7.パネルラジエーター設備費用算出シート'!$G$22,IF(AQ53="D",'7.パネルラジエーター設備費用算出シート'!$N$22,IF(AQ53="E",'7.パネルラジエーター設備費用算出シート'!$G$32,IF(AQ53="F",'7.パネルラジエーター設備費用算出シート'!$N$32,IF(AQ53="G",'7.パネルラジエーター設備費用算出シート'!$G$42,IF(AQ53="H",'7.パネルラジエーター設備費用算出シート'!$N$42,IF(AQ53="I",'7.パネルラジエーター設備費用算出シート'!$G$52,'7.パネルラジエーター設備費用算出シート'!$N$52))))))))))</f>
        <v/>
      </c>
      <c r="AS53" s="42"/>
      <c r="AT53" s="44"/>
      <c r="AU53" s="45"/>
      <c r="AV53" s="42"/>
      <c r="AW53" s="28"/>
      <c r="AX53" s="28"/>
      <c r="AY53" s="28"/>
      <c r="AZ53" s="28"/>
      <c r="BA53" s="28"/>
      <c r="BB53" s="28"/>
      <c r="BC53" s="28"/>
      <c r="BD53" s="28"/>
      <c r="BE53" s="28"/>
      <c r="BF53" s="28"/>
      <c r="BG53" s="28"/>
      <c r="BH53" s="28"/>
    </row>
    <row r="54" spans="1:60" s="29" customFormat="1">
      <c r="A54" s="66"/>
      <c r="B54" s="39">
        <v>43</v>
      </c>
      <c r="C54" s="158"/>
      <c r="D54" s="159"/>
      <c r="E54" s="40"/>
      <c r="F54" s="686"/>
      <c r="G54" s="685"/>
      <c r="H54" s="683"/>
      <c r="I54" s="156"/>
      <c r="J54" s="160"/>
      <c r="K54" s="156"/>
      <c r="L54" s="693" t="str">
        <f t="shared" si="0"/>
        <v/>
      </c>
      <c r="M54" s="694" t="str">
        <f t="shared" si="1"/>
        <v/>
      </c>
      <c r="N54" s="693" t="str">
        <f t="shared" si="2"/>
        <v/>
      </c>
      <c r="O54" s="701">
        <f t="shared" si="3"/>
        <v>0</v>
      </c>
      <c r="P54" s="157"/>
      <c r="Q54" s="41"/>
      <c r="R54" s="167"/>
      <c r="S54" s="168"/>
      <c r="T54" s="43"/>
      <c r="U54" s="167"/>
      <c r="V54" s="157"/>
      <c r="W54" s="394"/>
      <c r="X54" s="42"/>
      <c r="Y54" s="41"/>
      <c r="Z54" s="42"/>
      <c r="AA54" s="41"/>
      <c r="AB54" s="42"/>
      <c r="AC54" s="41"/>
      <c r="AD54" s="43"/>
      <c r="AE54" s="42"/>
      <c r="AF54" s="44"/>
      <c r="AG54" s="42"/>
      <c r="AH54" s="463"/>
      <c r="AI54" s="42"/>
      <c r="AJ54" s="463"/>
      <c r="AK54" s="42"/>
      <c r="AL54" s="44"/>
      <c r="AM54" s="42"/>
      <c r="AN54" s="44"/>
      <c r="AO54" s="45"/>
      <c r="AP54" s="42"/>
      <c r="AQ54" s="44"/>
      <c r="AR54" s="705" t="str">
        <f>IF(AQ54="","",IF(AQ54="A",'7.パネルラジエーター設備費用算出シート'!$G$12,IF(AQ54="B",'7.パネルラジエーター設備費用算出シート'!$N$12,IF(AQ54="C",'7.パネルラジエーター設備費用算出シート'!$G$22,IF(AQ54="D",'7.パネルラジエーター設備費用算出シート'!$N$22,IF(AQ54="E",'7.パネルラジエーター設備費用算出シート'!$G$32,IF(AQ54="F",'7.パネルラジエーター設備費用算出シート'!$N$32,IF(AQ54="G",'7.パネルラジエーター設備費用算出シート'!$G$42,IF(AQ54="H",'7.パネルラジエーター設備費用算出シート'!$N$42,IF(AQ54="I",'7.パネルラジエーター設備費用算出シート'!$G$52,'7.パネルラジエーター設備費用算出シート'!$N$52))))))))))</f>
        <v/>
      </c>
      <c r="AS54" s="42"/>
      <c r="AT54" s="44"/>
      <c r="AU54" s="45"/>
      <c r="AV54" s="42"/>
      <c r="AW54" s="28"/>
      <c r="AX54" s="28"/>
      <c r="AY54" s="28"/>
      <c r="AZ54" s="28"/>
      <c r="BA54" s="28"/>
      <c r="BB54" s="28"/>
      <c r="BC54" s="28"/>
      <c r="BD54" s="28"/>
      <c r="BE54" s="28"/>
      <c r="BF54" s="28"/>
      <c r="BG54" s="28"/>
      <c r="BH54" s="28"/>
    </row>
    <row r="55" spans="1:60" s="29" customFormat="1">
      <c r="A55" s="66"/>
      <c r="B55" s="39">
        <v>44</v>
      </c>
      <c r="C55" s="158"/>
      <c r="D55" s="159"/>
      <c r="E55" s="40"/>
      <c r="F55" s="686"/>
      <c r="G55" s="685"/>
      <c r="H55" s="683"/>
      <c r="I55" s="156"/>
      <c r="J55" s="160"/>
      <c r="K55" s="156"/>
      <c r="L55" s="693" t="str">
        <f t="shared" si="0"/>
        <v/>
      </c>
      <c r="M55" s="694" t="str">
        <f t="shared" si="1"/>
        <v/>
      </c>
      <c r="N55" s="693" t="str">
        <f t="shared" si="2"/>
        <v/>
      </c>
      <c r="O55" s="701">
        <f t="shared" si="3"/>
        <v>0</v>
      </c>
      <c r="P55" s="157"/>
      <c r="Q55" s="41"/>
      <c r="R55" s="167"/>
      <c r="S55" s="168"/>
      <c r="T55" s="43"/>
      <c r="U55" s="167"/>
      <c r="V55" s="157"/>
      <c r="W55" s="394"/>
      <c r="X55" s="42"/>
      <c r="Y55" s="41"/>
      <c r="Z55" s="42"/>
      <c r="AA55" s="41"/>
      <c r="AB55" s="42"/>
      <c r="AC55" s="41"/>
      <c r="AD55" s="43"/>
      <c r="AE55" s="42"/>
      <c r="AF55" s="44"/>
      <c r="AG55" s="42"/>
      <c r="AH55" s="463"/>
      <c r="AI55" s="42"/>
      <c r="AJ55" s="463"/>
      <c r="AK55" s="42"/>
      <c r="AL55" s="44"/>
      <c r="AM55" s="42"/>
      <c r="AN55" s="44"/>
      <c r="AO55" s="45"/>
      <c r="AP55" s="42"/>
      <c r="AQ55" s="44"/>
      <c r="AR55" s="705" t="str">
        <f>IF(AQ55="","",IF(AQ55="A",'7.パネルラジエーター設備費用算出シート'!$G$12,IF(AQ55="B",'7.パネルラジエーター設備費用算出シート'!$N$12,IF(AQ55="C",'7.パネルラジエーター設備費用算出シート'!$G$22,IF(AQ55="D",'7.パネルラジエーター設備費用算出シート'!$N$22,IF(AQ55="E",'7.パネルラジエーター設備費用算出シート'!$G$32,IF(AQ55="F",'7.パネルラジエーター設備費用算出シート'!$N$32,IF(AQ55="G",'7.パネルラジエーター設備費用算出シート'!$G$42,IF(AQ55="H",'7.パネルラジエーター設備費用算出シート'!$N$42,IF(AQ55="I",'7.パネルラジエーター設備費用算出シート'!$G$52,'7.パネルラジエーター設備費用算出シート'!$N$52))))))))))</f>
        <v/>
      </c>
      <c r="AS55" s="42"/>
      <c r="AT55" s="44"/>
      <c r="AU55" s="45"/>
      <c r="AV55" s="42"/>
      <c r="AW55" s="28"/>
      <c r="AX55" s="28"/>
      <c r="AY55" s="28"/>
      <c r="AZ55" s="28"/>
      <c r="BA55" s="28"/>
      <c r="BB55" s="28"/>
      <c r="BC55" s="28"/>
      <c r="BD55" s="28"/>
      <c r="BE55" s="28"/>
      <c r="BF55" s="28"/>
      <c r="BG55" s="28"/>
      <c r="BH55" s="28"/>
    </row>
    <row r="56" spans="1:60" s="29" customFormat="1">
      <c r="A56" s="66"/>
      <c r="B56" s="39">
        <v>45</v>
      </c>
      <c r="C56" s="158"/>
      <c r="D56" s="159"/>
      <c r="E56" s="40"/>
      <c r="F56" s="686"/>
      <c r="G56" s="685"/>
      <c r="H56" s="683"/>
      <c r="I56" s="156"/>
      <c r="J56" s="160"/>
      <c r="K56" s="156"/>
      <c r="L56" s="693" t="str">
        <f t="shared" si="0"/>
        <v/>
      </c>
      <c r="M56" s="694" t="str">
        <f t="shared" si="1"/>
        <v/>
      </c>
      <c r="N56" s="693" t="str">
        <f t="shared" si="2"/>
        <v/>
      </c>
      <c r="O56" s="701">
        <f t="shared" si="3"/>
        <v>0</v>
      </c>
      <c r="P56" s="157"/>
      <c r="Q56" s="41"/>
      <c r="R56" s="167"/>
      <c r="S56" s="168"/>
      <c r="T56" s="43"/>
      <c r="U56" s="167"/>
      <c r="V56" s="157"/>
      <c r="W56" s="394"/>
      <c r="X56" s="42"/>
      <c r="Y56" s="41"/>
      <c r="Z56" s="42"/>
      <c r="AA56" s="41"/>
      <c r="AB56" s="42"/>
      <c r="AC56" s="41"/>
      <c r="AD56" s="43"/>
      <c r="AE56" s="42"/>
      <c r="AF56" s="44"/>
      <c r="AG56" s="42"/>
      <c r="AH56" s="463"/>
      <c r="AI56" s="42"/>
      <c r="AJ56" s="463"/>
      <c r="AK56" s="42"/>
      <c r="AL56" s="44"/>
      <c r="AM56" s="42"/>
      <c r="AN56" s="44"/>
      <c r="AO56" s="45"/>
      <c r="AP56" s="42"/>
      <c r="AQ56" s="44"/>
      <c r="AR56" s="705" t="str">
        <f>IF(AQ56="","",IF(AQ56="A",'7.パネルラジエーター設備費用算出シート'!$G$12,IF(AQ56="B",'7.パネルラジエーター設備費用算出シート'!$N$12,IF(AQ56="C",'7.パネルラジエーター設備費用算出シート'!$G$22,IF(AQ56="D",'7.パネルラジエーター設備費用算出シート'!$N$22,IF(AQ56="E",'7.パネルラジエーター設備費用算出シート'!$G$32,IF(AQ56="F",'7.パネルラジエーター設備費用算出シート'!$N$32,IF(AQ56="G",'7.パネルラジエーター設備費用算出シート'!$G$42,IF(AQ56="H",'7.パネルラジエーター設備費用算出シート'!$N$42,IF(AQ56="I",'7.パネルラジエーター設備費用算出シート'!$G$52,'7.パネルラジエーター設備費用算出シート'!$N$52))))))))))</f>
        <v/>
      </c>
      <c r="AS56" s="42"/>
      <c r="AT56" s="44"/>
      <c r="AU56" s="45"/>
      <c r="AV56" s="42"/>
      <c r="AW56" s="28"/>
      <c r="AX56" s="28"/>
      <c r="AY56" s="28"/>
      <c r="AZ56" s="28"/>
      <c r="BA56" s="28"/>
      <c r="BB56" s="28"/>
      <c r="BC56" s="28"/>
      <c r="BD56" s="28"/>
      <c r="BE56" s="28"/>
      <c r="BF56" s="28"/>
      <c r="BG56" s="28"/>
      <c r="BH56" s="28"/>
    </row>
    <row r="57" spans="1:60" s="29" customFormat="1">
      <c r="A57" s="66"/>
      <c r="B57" s="39">
        <v>46</v>
      </c>
      <c r="C57" s="158"/>
      <c r="D57" s="159"/>
      <c r="E57" s="40"/>
      <c r="F57" s="686"/>
      <c r="G57" s="685"/>
      <c r="H57" s="683"/>
      <c r="I57" s="156"/>
      <c r="J57" s="160"/>
      <c r="K57" s="156"/>
      <c r="L57" s="693" t="str">
        <f t="shared" si="0"/>
        <v/>
      </c>
      <c r="M57" s="694" t="str">
        <f t="shared" si="1"/>
        <v/>
      </c>
      <c r="N57" s="693" t="str">
        <f t="shared" si="2"/>
        <v/>
      </c>
      <c r="O57" s="701">
        <f t="shared" si="3"/>
        <v>0</v>
      </c>
      <c r="P57" s="157"/>
      <c r="Q57" s="41"/>
      <c r="R57" s="167"/>
      <c r="S57" s="168"/>
      <c r="T57" s="43"/>
      <c r="U57" s="167"/>
      <c r="V57" s="157"/>
      <c r="W57" s="394"/>
      <c r="X57" s="42"/>
      <c r="Y57" s="41"/>
      <c r="Z57" s="42"/>
      <c r="AA57" s="41"/>
      <c r="AB57" s="42"/>
      <c r="AC57" s="41"/>
      <c r="AD57" s="43"/>
      <c r="AE57" s="42"/>
      <c r="AF57" s="44"/>
      <c r="AG57" s="42"/>
      <c r="AH57" s="463"/>
      <c r="AI57" s="42"/>
      <c r="AJ57" s="463"/>
      <c r="AK57" s="42"/>
      <c r="AL57" s="44"/>
      <c r="AM57" s="42"/>
      <c r="AN57" s="44"/>
      <c r="AO57" s="45"/>
      <c r="AP57" s="42"/>
      <c r="AQ57" s="44"/>
      <c r="AR57" s="705" t="str">
        <f>IF(AQ57="","",IF(AQ57="A",'7.パネルラジエーター設備費用算出シート'!$G$12,IF(AQ57="B",'7.パネルラジエーター設備費用算出シート'!$N$12,IF(AQ57="C",'7.パネルラジエーター設備費用算出シート'!$G$22,IF(AQ57="D",'7.パネルラジエーター設備費用算出シート'!$N$22,IF(AQ57="E",'7.パネルラジエーター設備費用算出シート'!$G$32,IF(AQ57="F",'7.パネルラジエーター設備費用算出シート'!$N$32,IF(AQ57="G",'7.パネルラジエーター設備費用算出シート'!$G$42,IF(AQ57="H",'7.パネルラジエーター設備費用算出シート'!$N$42,IF(AQ57="I",'7.パネルラジエーター設備費用算出シート'!$G$52,'7.パネルラジエーター設備費用算出シート'!$N$52))))))))))</f>
        <v/>
      </c>
      <c r="AS57" s="42"/>
      <c r="AT57" s="44"/>
      <c r="AU57" s="45"/>
      <c r="AV57" s="42"/>
      <c r="AW57" s="28"/>
      <c r="AX57" s="28"/>
      <c r="AY57" s="28"/>
      <c r="AZ57" s="28"/>
      <c r="BA57" s="28"/>
      <c r="BB57" s="28"/>
      <c r="BC57" s="28"/>
      <c r="BD57" s="28"/>
      <c r="BE57" s="28"/>
      <c r="BF57" s="28"/>
      <c r="BG57" s="28"/>
      <c r="BH57" s="28"/>
    </row>
    <row r="58" spans="1:60" s="29" customFormat="1">
      <c r="A58" s="66"/>
      <c r="B58" s="39">
        <v>47</v>
      </c>
      <c r="C58" s="158"/>
      <c r="D58" s="159"/>
      <c r="E58" s="40"/>
      <c r="F58" s="686"/>
      <c r="G58" s="685"/>
      <c r="H58" s="683"/>
      <c r="I58" s="156"/>
      <c r="J58" s="160"/>
      <c r="K58" s="156"/>
      <c r="L58" s="693" t="str">
        <f t="shared" si="0"/>
        <v/>
      </c>
      <c r="M58" s="694" t="str">
        <f t="shared" si="1"/>
        <v/>
      </c>
      <c r="N58" s="693" t="str">
        <f t="shared" si="2"/>
        <v/>
      </c>
      <c r="O58" s="701">
        <f t="shared" si="3"/>
        <v>0</v>
      </c>
      <c r="P58" s="157"/>
      <c r="Q58" s="41"/>
      <c r="R58" s="167"/>
      <c r="S58" s="168"/>
      <c r="T58" s="43"/>
      <c r="U58" s="167"/>
      <c r="V58" s="157"/>
      <c r="W58" s="394"/>
      <c r="X58" s="42"/>
      <c r="Y58" s="41"/>
      <c r="Z58" s="42"/>
      <c r="AA58" s="41"/>
      <c r="AB58" s="42"/>
      <c r="AC58" s="41"/>
      <c r="AD58" s="43"/>
      <c r="AE58" s="42"/>
      <c r="AF58" s="44"/>
      <c r="AG58" s="42"/>
      <c r="AH58" s="463"/>
      <c r="AI58" s="42"/>
      <c r="AJ58" s="463"/>
      <c r="AK58" s="42"/>
      <c r="AL58" s="44"/>
      <c r="AM58" s="42"/>
      <c r="AN58" s="44"/>
      <c r="AO58" s="45"/>
      <c r="AP58" s="42"/>
      <c r="AQ58" s="44"/>
      <c r="AR58" s="705" t="str">
        <f>IF(AQ58="","",IF(AQ58="A",'7.パネルラジエーター設備費用算出シート'!$G$12,IF(AQ58="B",'7.パネルラジエーター設備費用算出シート'!$N$12,IF(AQ58="C",'7.パネルラジエーター設備費用算出シート'!$G$22,IF(AQ58="D",'7.パネルラジエーター設備費用算出シート'!$N$22,IF(AQ58="E",'7.パネルラジエーター設備費用算出シート'!$G$32,IF(AQ58="F",'7.パネルラジエーター設備費用算出シート'!$N$32,IF(AQ58="G",'7.パネルラジエーター設備費用算出シート'!$G$42,IF(AQ58="H",'7.パネルラジエーター設備費用算出シート'!$N$42,IF(AQ58="I",'7.パネルラジエーター設備費用算出シート'!$G$52,'7.パネルラジエーター設備費用算出シート'!$N$52))))))))))</f>
        <v/>
      </c>
      <c r="AS58" s="42"/>
      <c r="AT58" s="44"/>
      <c r="AU58" s="45"/>
      <c r="AV58" s="42"/>
      <c r="AW58" s="28"/>
      <c r="AX58" s="28"/>
      <c r="AY58" s="28"/>
      <c r="AZ58" s="28"/>
      <c r="BA58" s="28"/>
      <c r="BB58" s="28"/>
      <c r="BC58" s="28"/>
      <c r="BD58" s="28"/>
      <c r="BE58" s="28"/>
      <c r="BF58" s="28"/>
      <c r="BG58" s="28"/>
      <c r="BH58" s="28"/>
    </row>
    <row r="59" spans="1:60" s="29" customFormat="1">
      <c r="A59" s="66"/>
      <c r="B59" s="39">
        <v>48</v>
      </c>
      <c r="C59" s="158"/>
      <c r="D59" s="159"/>
      <c r="E59" s="40"/>
      <c r="F59" s="686"/>
      <c r="G59" s="685"/>
      <c r="H59" s="683"/>
      <c r="I59" s="156"/>
      <c r="J59" s="160"/>
      <c r="K59" s="156"/>
      <c r="L59" s="693" t="str">
        <f t="shared" si="0"/>
        <v/>
      </c>
      <c r="M59" s="694" t="str">
        <f t="shared" si="1"/>
        <v/>
      </c>
      <c r="N59" s="693" t="str">
        <f t="shared" si="2"/>
        <v/>
      </c>
      <c r="O59" s="701">
        <f t="shared" si="3"/>
        <v>0</v>
      </c>
      <c r="P59" s="157"/>
      <c r="Q59" s="41"/>
      <c r="R59" s="167"/>
      <c r="S59" s="168"/>
      <c r="T59" s="43"/>
      <c r="U59" s="167"/>
      <c r="V59" s="157"/>
      <c r="W59" s="394"/>
      <c r="X59" s="42"/>
      <c r="Y59" s="41"/>
      <c r="Z59" s="42"/>
      <c r="AA59" s="41"/>
      <c r="AB59" s="42"/>
      <c r="AC59" s="41"/>
      <c r="AD59" s="43"/>
      <c r="AE59" s="42"/>
      <c r="AF59" s="44"/>
      <c r="AG59" s="42"/>
      <c r="AH59" s="463"/>
      <c r="AI59" s="42"/>
      <c r="AJ59" s="463"/>
      <c r="AK59" s="42"/>
      <c r="AL59" s="44"/>
      <c r="AM59" s="42"/>
      <c r="AN59" s="44"/>
      <c r="AO59" s="45"/>
      <c r="AP59" s="42"/>
      <c r="AQ59" s="44"/>
      <c r="AR59" s="705" t="str">
        <f>IF(AQ59="","",IF(AQ59="A",'7.パネルラジエーター設備費用算出シート'!$G$12,IF(AQ59="B",'7.パネルラジエーター設備費用算出シート'!$N$12,IF(AQ59="C",'7.パネルラジエーター設備費用算出シート'!$G$22,IF(AQ59="D",'7.パネルラジエーター設備費用算出シート'!$N$22,IF(AQ59="E",'7.パネルラジエーター設備費用算出シート'!$G$32,IF(AQ59="F",'7.パネルラジエーター設備費用算出シート'!$N$32,IF(AQ59="G",'7.パネルラジエーター設備費用算出シート'!$G$42,IF(AQ59="H",'7.パネルラジエーター設備費用算出シート'!$N$42,IF(AQ59="I",'7.パネルラジエーター設備費用算出シート'!$G$52,'7.パネルラジエーター設備費用算出シート'!$N$52))))))))))</f>
        <v/>
      </c>
      <c r="AS59" s="42"/>
      <c r="AT59" s="44"/>
      <c r="AU59" s="45"/>
      <c r="AV59" s="42"/>
      <c r="AW59" s="28"/>
      <c r="AX59" s="28"/>
      <c r="AY59" s="28"/>
      <c r="AZ59" s="28"/>
      <c r="BA59" s="28"/>
      <c r="BB59" s="28"/>
      <c r="BC59" s="28"/>
      <c r="BD59" s="28"/>
      <c r="BE59" s="28"/>
      <c r="BF59" s="28"/>
      <c r="BG59" s="28"/>
      <c r="BH59" s="28"/>
    </row>
    <row r="60" spans="1:60" s="29" customFormat="1">
      <c r="A60" s="66"/>
      <c r="B60" s="39">
        <v>49</v>
      </c>
      <c r="C60" s="158"/>
      <c r="D60" s="159"/>
      <c r="E60" s="40"/>
      <c r="F60" s="686"/>
      <c r="G60" s="685"/>
      <c r="H60" s="683"/>
      <c r="I60" s="156"/>
      <c r="J60" s="160"/>
      <c r="K60" s="156"/>
      <c r="L60" s="693" t="str">
        <f t="shared" si="0"/>
        <v/>
      </c>
      <c r="M60" s="694" t="str">
        <f t="shared" si="1"/>
        <v/>
      </c>
      <c r="N60" s="693" t="str">
        <f t="shared" si="2"/>
        <v/>
      </c>
      <c r="O60" s="701">
        <f t="shared" si="3"/>
        <v>0</v>
      </c>
      <c r="P60" s="157"/>
      <c r="Q60" s="41"/>
      <c r="R60" s="167"/>
      <c r="S60" s="168"/>
      <c r="T60" s="43"/>
      <c r="U60" s="167"/>
      <c r="V60" s="157"/>
      <c r="W60" s="394"/>
      <c r="X60" s="42"/>
      <c r="Y60" s="41"/>
      <c r="Z60" s="42"/>
      <c r="AA60" s="41"/>
      <c r="AB60" s="42"/>
      <c r="AC60" s="41"/>
      <c r="AD60" s="43"/>
      <c r="AE60" s="42"/>
      <c r="AF60" s="44"/>
      <c r="AG60" s="42"/>
      <c r="AH60" s="463"/>
      <c r="AI60" s="42"/>
      <c r="AJ60" s="463"/>
      <c r="AK60" s="42"/>
      <c r="AL60" s="44"/>
      <c r="AM60" s="42"/>
      <c r="AN60" s="44"/>
      <c r="AO60" s="45"/>
      <c r="AP60" s="42"/>
      <c r="AQ60" s="44"/>
      <c r="AR60" s="705" t="str">
        <f>IF(AQ60="","",IF(AQ60="A",'7.パネルラジエーター設備費用算出シート'!$G$12,IF(AQ60="B",'7.パネルラジエーター設備費用算出シート'!$N$12,IF(AQ60="C",'7.パネルラジエーター設備費用算出シート'!$G$22,IF(AQ60="D",'7.パネルラジエーター設備費用算出シート'!$N$22,IF(AQ60="E",'7.パネルラジエーター設備費用算出シート'!$G$32,IF(AQ60="F",'7.パネルラジエーター設備費用算出シート'!$N$32,IF(AQ60="G",'7.パネルラジエーター設備費用算出シート'!$G$42,IF(AQ60="H",'7.パネルラジエーター設備費用算出シート'!$N$42,IF(AQ60="I",'7.パネルラジエーター設備費用算出シート'!$G$52,'7.パネルラジエーター設備費用算出シート'!$N$52))))))))))</f>
        <v/>
      </c>
      <c r="AS60" s="42"/>
      <c r="AT60" s="44"/>
      <c r="AU60" s="45"/>
      <c r="AV60" s="42"/>
      <c r="AW60" s="28"/>
      <c r="AX60" s="28"/>
      <c r="AY60" s="28"/>
      <c r="AZ60" s="28"/>
      <c r="BA60" s="28"/>
      <c r="BB60" s="28"/>
      <c r="BC60" s="28"/>
      <c r="BD60" s="28"/>
      <c r="BE60" s="28"/>
      <c r="BF60" s="28"/>
      <c r="BG60" s="28"/>
      <c r="BH60" s="28"/>
    </row>
    <row r="61" spans="1:60" s="29" customFormat="1">
      <c r="A61" s="66"/>
      <c r="B61" s="39">
        <v>50</v>
      </c>
      <c r="C61" s="158"/>
      <c r="D61" s="159"/>
      <c r="E61" s="40"/>
      <c r="F61" s="686"/>
      <c r="G61" s="685"/>
      <c r="H61" s="683"/>
      <c r="I61" s="156"/>
      <c r="J61" s="160"/>
      <c r="K61" s="156"/>
      <c r="L61" s="693" t="str">
        <f t="shared" si="0"/>
        <v/>
      </c>
      <c r="M61" s="694" t="str">
        <f t="shared" si="1"/>
        <v/>
      </c>
      <c r="N61" s="693" t="str">
        <f t="shared" si="2"/>
        <v/>
      </c>
      <c r="O61" s="701">
        <f t="shared" si="3"/>
        <v>0</v>
      </c>
      <c r="P61" s="157"/>
      <c r="Q61" s="41"/>
      <c r="R61" s="167"/>
      <c r="S61" s="168"/>
      <c r="T61" s="43"/>
      <c r="U61" s="167"/>
      <c r="V61" s="157"/>
      <c r="W61" s="394"/>
      <c r="X61" s="42"/>
      <c r="Y61" s="41"/>
      <c r="Z61" s="42"/>
      <c r="AA61" s="41"/>
      <c r="AB61" s="42"/>
      <c r="AC61" s="41"/>
      <c r="AD61" s="43"/>
      <c r="AE61" s="42"/>
      <c r="AF61" s="44"/>
      <c r="AG61" s="42"/>
      <c r="AH61" s="463"/>
      <c r="AI61" s="42"/>
      <c r="AJ61" s="463"/>
      <c r="AK61" s="42"/>
      <c r="AL61" s="44"/>
      <c r="AM61" s="42"/>
      <c r="AN61" s="44"/>
      <c r="AO61" s="45"/>
      <c r="AP61" s="42"/>
      <c r="AQ61" s="44"/>
      <c r="AR61" s="705" t="str">
        <f>IF(AQ61="","",IF(AQ61="A",'7.パネルラジエーター設備費用算出シート'!$G$12,IF(AQ61="B",'7.パネルラジエーター設備費用算出シート'!$N$12,IF(AQ61="C",'7.パネルラジエーター設備費用算出シート'!$G$22,IF(AQ61="D",'7.パネルラジエーター設備費用算出シート'!$N$22,IF(AQ61="E",'7.パネルラジエーター設備費用算出シート'!$G$32,IF(AQ61="F",'7.パネルラジエーター設備費用算出シート'!$N$32,IF(AQ61="G",'7.パネルラジエーター設備費用算出シート'!$G$42,IF(AQ61="H",'7.パネルラジエーター設備費用算出シート'!$N$42,IF(AQ61="I",'7.パネルラジエーター設備費用算出シート'!$G$52,'7.パネルラジエーター設備費用算出シート'!$N$52))))))))))</f>
        <v/>
      </c>
      <c r="AS61" s="42"/>
      <c r="AT61" s="44"/>
      <c r="AU61" s="45"/>
      <c r="AV61" s="42"/>
      <c r="AW61" s="28"/>
      <c r="AX61" s="28"/>
      <c r="AY61" s="28"/>
      <c r="AZ61" s="28"/>
      <c r="BA61" s="28"/>
      <c r="BB61" s="28"/>
      <c r="BC61" s="28"/>
      <c r="BD61" s="28"/>
      <c r="BE61" s="28"/>
      <c r="BF61" s="28"/>
      <c r="BG61" s="28"/>
      <c r="BH61" s="28"/>
    </row>
    <row r="62" spans="1:60" s="29" customFormat="1">
      <c r="A62" s="66"/>
      <c r="B62" s="39">
        <v>51</v>
      </c>
      <c r="C62" s="158"/>
      <c r="D62" s="159"/>
      <c r="E62" s="40"/>
      <c r="F62" s="686"/>
      <c r="G62" s="685"/>
      <c r="H62" s="683"/>
      <c r="I62" s="156"/>
      <c r="J62" s="160"/>
      <c r="K62" s="156"/>
      <c r="L62" s="693" t="str">
        <f t="shared" si="0"/>
        <v/>
      </c>
      <c r="M62" s="694" t="str">
        <f t="shared" si="1"/>
        <v/>
      </c>
      <c r="N62" s="693" t="str">
        <f t="shared" si="2"/>
        <v/>
      </c>
      <c r="O62" s="701">
        <f t="shared" si="3"/>
        <v>0</v>
      </c>
      <c r="P62" s="157"/>
      <c r="Q62" s="41"/>
      <c r="R62" s="167"/>
      <c r="S62" s="168"/>
      <c r="T62" s="43"/>
      <c r="U62" s="167"/>
      <c r="V62" s="157"/>
      <c r="W62" s="394"/>
      <c r="X62" s="42"/>
      <c r="Y62" s="41"/>
      <c r="Z62" s="42"/>
      <c r="AA62" s="41"/>
      <c r="AB62" s="42"/>
      <c r="AC62" s="41"/>
      <c r="AD62" s="43"/>
      <c r="AE62" s="42"/>
      <c r="AF62" s="44"/>
      <c r="AG62" s="42"/>
      <c r="AH62" s="463"/>
      <c r="AI62" s="42"/>
      <c r="AJ62" s="463"/>
      <c r="AK62" s="42"/>
      <c r="AL62" s="44"/>
      <c r="AM62" s="42"/>
      <c r="AN62" s="44"/>
      <c r="AO62" s="45"/>
      <c r="AP62" s="42"/>
      <c r="AQ62" s="44"/>
      <c r="AR62" s="705" t="str">
        <f>IF(AQ62="","",IF(AQ62="A",'7.パネルラジエーター設備費用算出シート'!$G$12,IF(AQ62="B",'7.パネルラジエーター設備費用算出シート'!$N$12,IF(AQ62="C",'7.パネルラジエーター設備費用算出シート'!$G$22,IF(AQ62="D",'7.パネルラジエーター設備費用算出シート'!$N$22,IF(AQ62="E",'7.パネルラジエーター設備費用算出シート'!$G$32,IF(AQ62="F",'7.パネルラジエーター設備費用算出シート'!$N$32,IF(AQ62="G",'7.パネルラジエーター設備費用算出シート'!$G$42,IF(AQ62="H",'7.パネルラジエーター設備費用算出シート'!$N$42,IF(AQ62="I",'7.パネルラジエーター設備費用算出シート'!$G$52,'7.パネルラジエーター設備費用算出シート'!$N$52))))))))))</f>
        <v/>
      </c>
      <c r="AS62" s="42"/>
      <c r="AT62" s="44"/>
      <c r="AU62" s="45"/>
      <c r="AV62" s="42"/>
      <c r="AW62" s="28"/>
      <c r="AX62" s="28"/>
      <c r="AY62" s="28"/>
      <c r="AZ62" s="28"/>
      <c r="BA62" s="28"/>
      <c r="BB62" s="28"/>
      <c r="BC62" s="28"/>
      <c r="BD62" s="28"/>
      <c r="BE62" s="28"/>
      <c r="BF62" s="28"/>
      <c r="BG62" s="28"/>
      <c r="BH62" s="28"/>
    </row>
    <row r="63" spans="1:60" s="29" customFormat="1">
      <c r="A63" s="66"/>
      <c r="B63" s="39">
        <v>52</v>
      </c>
      <c r="C63" s="158"/>
      <c r="D63" s="159"/>
      <c r="E63" s="40"/>
      <c r="F63" s="686"/>
      <c r="G63" s="685"/>
      <c r="H63" s="683"/>
      <c r="I63" s="156"/>
      <c r="J63" s="160"/>
      <c r="K63" s="156"/>
      <c r="L63" s="693" t="str">
        <f t="shared" si="0"/>
        <v/>
      </c>
      <c r="M63" s="694" t="str">
        <f t="shared" si="1"/>
        <v/>
      </c>
      <c r="N63" s="693" t="str">
        <f t="shared" si="2"/>
        <v/>
      </c>
      <c r="O63" s="701">
        <f t="shared" si="3"/>
        <v>0</v>
      </c>
      <c r="P63" s="157"/>
      <c r="Q63" s="41"/>
      <c r="R63" s="167"/>
      <c r="S63" s="168"/>
      <c r="T63" s="43"/>
      <c r="U63" s="167"/>
      <c r="V63" s="157"/>
      <c r="W63" s="394"/>
      <c r="X63" s="42"/>
      <c r="Y63" s="41"/>
      <c r="Z63" s="42"/>
      <c r="AA63" s="41"/>
      <c r="AB63" s="42"/>
      <c r="AC63" s="41"/>
      <c r="AD63" s="43"/>
      <c r="AE63" s="42"/>
      <c r="AF63" s="44"/>
      <c r="AG63" s="42"/>
      <c r="AH63" s="463"/>
      <c r="AI63" s="42"/>
      <c r="AJ63" s="463"/>
      <c r="AK63" s="42"/>
      <c r="AL63" s="44"/>
      <c r="AM63" s="42"/>
      <c r="AN63" s="44"/>
      <c r="AO63" s="45"/>
      <c r="AP63" s="42"/>
      <c r="AQ63" s="44"/>
      <c r="AR63" s="705" t="str">
        <f>IF(AQ63="","",IF(AQ63="A",'7.パネルラジエーター設備費用算出シート'!$G$12,IF(AQ63="B",'7.パネルラジエーター設備費用算出シート'!$N$12,IF(AQ63="C",'7.パネルラジエーター設備費用算出シート'!$G$22,IF(AQ63="D",'7.パネルラジエーター設備費用算出シート'!$N$22,IF(AQ63="E",'7.パネルラジエーター設備費用算出シート'!$G$32,IF(AQ63="F",'7.パネルラジエーター設備費用算出シート'!$N$32,IF(AQ63="G",'7.パネルラジエーター設備費用算出シート'!$G$42,IF(AQ63="H",'7.パネルラジエーター設備費用算出シート'!$N$42,IF(AQ63="I",'7.パネルラジエーター設備費用算出シート'!$G$52,'7.パネルラジエーター設備費用算出シート'!$N$52))))))))))</f>
        <v/>
      </c>
      <c r="AS63" s="42"/>
      <c r="AT63" s="44"/>
      <c r="AU63" s="45"/>
      <c r="AV63" s="42"/>
      <c r="AW63" s="28"/>
      <c r="AX63" s="28"/>
      <c r="AY63" s="28"/>
      <c r="AZ63" s="28"/>
      <c r="BA63" s="28"/>
      <c r="BB63" s="28"/>
      <c r="BC63" s="28"/>
      <c r="BD63" s="28"/>
      <c r="BE63" s="28"/>
      <c r="BF63" s="28"/>
      <c r="BG63" s="28"/>
      <c r="BH63" s="28"/>
    </row>
    <row r="64" spans="1:60" s="29" customFormat="1">
      <c r="A64" s="66"/>
      <c r="B64" s="39">
        <v>53</v>
      </c>
      <c r="C64" s="158"/>
      <c r="D64" s="159"/>
      <c r="E64" s="40"/>
      <c r="F64" s="686"/>
      <c r="G64" s="685"/>
      <c r="H64" s="683"/>
      <c r="I64" s="156"/>
      <c r="J64" s="160"/>
      <c r="K64" s="156"/>
      <c r="L64" s="693" t="str">
        <f t="shared" si="0"/>
        <v/>
      </c>
      <c r="M64" s="694" t="str">
        <f t="shared" si="1"/>
        <v/>
      </c>
      <c r="N64" s="693" t="str">
        <f t="shared" si="2"/>
        <v/>
      </c>
      <c r="O64" s="701">
        <f t="shared" si="3"/>
        <v>0</v>
      </c>
      <c r="P64" s="157"/>
      <c r="Q64" s="41"/>
      <c r="R64" s="167"/>
      <c r="S64" s="168"/>
      <c r="T64" s="43"/>
      <c r="U64" s="167"/>
      <c r="V64" s="157"/>
      <c r="W64" s="394"/>
      <c r="X64" s="42"/>
      <c r="Y64" s="41"/>
      <c r="Z64" s="42"/>
      <c r="AA64" s="41"/>
      <c r="AB64" s="42"/>
      <c r="AC64" s="41"/>
      <c r="AD64" s="43"/>
      <c r="AE64" s="42"/>
      <c r="AF64" s="44"/>
      <c r="AG64" s="42"/>
      <c r="AH64" s="463"/>
      <c r="AI64" s="42"/>
      <c r="AJ64" s="463"/>
      <c r="AK64" s="42"/>
      <c r="AL64" s="44"/>
      <c r="AM64" s="42"/>
      <c r="AN64" s="44"/>
      <c r="AO64" s="45"/>
      <c r="AP64" s="42"/>
      <c r="AQ64" s="44"/>
      <c r="AR64" s="705" t="str">
        <f>IF(AQ64="","",IF(AQ64="A",'7.パネルラジエーター設備費用算出シート'!$G$12,IF(AQ64="B",'7.パネルラジエーター設備費用算出シート'!$N$12,IF(AQ64="C",'7.パネルラジエーター設備費用算出シート'!$G$22,IF(AQ64="D",'7.パネルラジエーター設備費用算出シート'!$N$22,IF(AQ64="E",'7.パネルラジエーター設備費用算出シート'!$G$32,IF(AQ64="F",'7.パネルラジエーター設備費用算出シート'!$N$32,IF(AQ64="G",'7.パネルラジエーター設備費用算出シート'!$G$42,IF(AQ64="H",'7.パネルラジエーター設備費用算出シート'!$N$42,IF(AQ64="I",'7.パネルラジエーター設備費用算出シート'!$G$52,'7.パネルラジエーター設備費用算出シート'!$N$52))))))))))</f>
        <v/>
      </c>
      <c r="AS64" s="42"/>
      <c r="AT64" s="44"/>
      <c r="AU64" s="45"/>
      <c r="AV64" s="42"/>
      <c r="AW64" s="28"/>
      <c r="AX64" s="28"/>
      <c r="AY64" s="28"/>
      <c r="AZ64" s="28"/>
      <c r="BA64" s="28"/>
      <c r="BB64" s="28"/>
      <c r="BC64" s="28"/>
      <c r="BD64" s="28"/>
      <c r="BE64" s="28"/>
      <c r="BF64" s="28"/>
      <c r="BG64" s="28"/>
      <c r="BH64" s="28"/>
    </row>
    <row r="65" spans="1:60" s="29" customFormat="1">
      <c r="A65" s="66"/>
      <c r="B65" s="39">
        <v>54</v>
      </c>
      <c r="C65" s="158"/>
      <c r="D65" s="159"/>
      <c r="E65" s="40"/>
      <c r="F65" s="686"/>
      <c r="G65" s="685"/>
      <c r="H65" s="683"/>
      <c r="I65" s="156"/>
      <c r="J65" s="160"/>
      <c r="K65" s="156"/>
      <c r="L65" s="693" t="str">
        <f t="shared" si="0"/>
        <v/>
      </c>
      <c r="M65" s="694" t="str">
        <f t="shared" si="1"/>
        <v/>
      </c>
      <c r="N65" s="693" t="str">
        <f t="shared" si="2"/>
        <v/>
      </c>
      <c r="O65" s="701">
        <f t="shared" si="3"/>
        <v>0</v>
      </c>
      <c r="P65" s="157"/>
      <c r="Q65" s="41"/>
      <c r="R65" s="167"/>
      <c r="S65" s="168"/>
      <c r="T65" s="43"/>
      <c r="U65" s="167"/>
      <c r="V65" s="157"/>
      <c r="W65" s="394"/>
      <c r="X65" s="42"/>
      <c r="Y65" s="41"/>
      <c r="Z65" s="42"/>
      <c r="AA65" s="41"/>
      <c r="AB65" s="42"/>
      <c r="AC65" s="41"/>
      <c r="AD65" s="43"/>
      <c r="AE65" s="42"/>
      <c r="AF65" s="44"/>
      <c r="AG65" s="42"/>
      <c r="AH65" s="463"/>
      <c r="AI65" s="42"/>
      <c r="AJ65" s="463"/>
      <c r="AK65" s="42"/>
      <c r="AL65" s="44"/>
      <c r="AM65" s="42"/>
      <c r="AN65" s="44"/>
      <c r="AO65" s="45"/>
      <c r="AP65" s="42"/>
      <c r="AQ65" s="44"/>
      <c r="AR65" s="705" t="str">
        <f>IF(AQ65="","",IF(AQ65="A",'7.パネルラジエーター設備費用算出シート'!$G$12,IF(AQ65="B",'7.パネルラジエーター設備費用算出シート'!$N$12,IF(AQ65="C",'7.パネルラジエーター設備費用算出シート'!$G$22,IF(AQ65="D",'7.パネルラジエーター設備費用算出シート'!$N$22,IF(AQ65="E",'7.パネルラジエーター設備費用算出シート'!$G$32,IF(AQ65="F",'7.パネルラジエーター設備費用算出シート'!$N$32,IF(AQ65="G",'7.パネルラジエーター設備費用算出シート'!$G$42,IF(AQ65="H",'7.パネルラジエーター設備費用算出シート'!$N$42,IF(AQ65="I",'7.パネルラジエーター設備費用算出シート'!$G$52,'7.パネルラジエーター設備費用算出シート'!$N$52))))))))))</f>
        <v/>
      </c>
      <c r="AS65" s="42"/>
      <c r="AT65" s="44"/>
      <c r="AU65" s="45"/>
      <c r="AV65" s="42"/>
      <c r="AW65" s="28"/>
      <c r="AX65" s="28"/>
      <c r="AY65" s="28"/>
      <c r="AZ65" s="28"/>
      <c r="BA65" s="28"/>
      <c r="BB65" s="28"/>
      <c r="BC65" s="28"/>
      <c r="BD65" s="28"/>
      <c r="BE65" s="28"/>
      <c r="BF65" s="28"/>
      <c r="BG65" s="28"/>
      <c r="BH65" s="28"/>
    </row>
    <row r="66" spans="1:60" s="29" customFormat="1">
      <c r="A66" s="66"/>
      <c r="B66" s="39">
        <v>55</v>
      </c>
      <c r="C66" s="158"/>
      <c r="D66" s="159"/>
      <c r="E66" s="40"/>
      <c r="F66" s="686"/>
      <c r="G66" s="685"/>
      <c r="H66" s="683"/>
      <c r="I66" s="156"/>
      <c r="J66" s="160"/>
      <c r="K66" s="156"/>
      <c r="L66" s="693" t="str">
        <f t="shared" si="0"/>
        <v/>
      </c>
      <c r="M66" s="694" t="str">
        <f t="shared" si="1"/>
        <v/>
      </c>
      <c r="N66" s="693" t="str">
        <f t="shared" si="2"/>
        <v/>
      </c>
      <c r="O66" s="701">
        <f t="shared" si="3"/>
        <v>0</v>
      </c>
      <c r="P66" s="157"/>
      <c r="Q66" s="41"/>
      <c r="R66" s="167"/>
      <c r="S66" s="168"/>
      <c r="T66" s="43"/>
      <c r="U66" s="167"/>
      <c r="V66" s="157"/>
      <c r="W66" s="394"/>
      <c r="X66" s="42"/>
      <c r="Y66" s="41"/>
      <c r="Z66" s="42"/>
      <c r="AA66" s="41"/>
      <c r="AB66" s="42"/>
      <c r="AC66" s="41"/>
      <c r="AD66" s="43"/>
      <c r="AE66" s="42"/>
      <c r="AF66" s="44"/>
      <c r="AG66" s="42"/>
      <c r="AH66" s="463"/>
      <c r="AI66" s="42"/>
      <c r="AJ66" s="463"/>
      <c r="AK66" s="42"/>
      <c r="AL66" s="44"/>
      <c r="AM66" s="42"/>
      <c r="AN66" s="44"/>
      <c r="AO66" s="45"/>
      <c r="AP66" s="42"/>
      <c r="AQ66" s="44"/>
      <c r="AR66" s="705" t="str">
        <f>IF(AQ66="","",IF(AQ66="A",'7.パネルラジエーター設備費用算出シート'!$G$12,IF(AQ66="B",'7.パネルラジエーター設備費用算出シート'!$N$12,IF(AQ66="C",'7.パネルラジエーター設備費用算出シート'!$G$22,IF(AQ66="D",'7.パネルラジエーター設備費用算出シート'!$N$22,IF(AQ66="E",'7.パネルラジエーター設備費用算出シート'!$G$32,IF(AQ66="F",'7.パネルラジエーター設備費用算出シート'!$N$32,IF(AQ66="G",'7.パネルラジエーター設備費用算出シート'!$G$42,IF(AQ66="H",'7.パネルラジエーター設備費用算出シート'!$N$42,IF(AQ66="I",'7.パネルラジエーター設備費用算出シート'!$G$52,'7.パネルラジエーター設備費用算出シート'!$N$52))))))))))</f>
        <v/>
      </c>
      <c r="AS66" s="42"/>
      <c r="AT66" s="44"/>
      <c r="AU66" s="45"/>
      <c r="AV66" s="42"/>
      <c r="AW66" s="28"/>
      <c r="AX66" s="28"/>
      <c r="AY66" s="28"/>
      <c r="AZ66" s="28"/>
      <c r="BA66" s="28"/>
      <c r="BB66" s="28"/>
      <c r="BC66" s="28"/>
      <c r="BD66" s="28"/>
      <c r="BE66" s="28"/>
      <c r="BF66" s="28"/>
      <c r="BG66" s="28"/>
      <c r="BH66" s="28"/>
    </row>
    <row r="67" spans="1:60" s="29" customFormat="1">
      <c r="A67" s="66"/>
      <c r="B67" s="39">
        <v>56</v>
      </c>
      <c r="C67" s="158"/>
      <c r="D67" s="159"/>
      <c r="E67" s="40"/>
      <c r="F67" s="686"/>
      <c r="G67" s="685"/>
      <c r="H67" s="683"/>
      <c r="I67" s="156"/>
      <c r="J67" s="160"/>
      <c r="K67" s="156"/>
      <c r="L67" s="693" t="str">
        <f t="shared" si="0"/>
        <v/>
      </c>
      <c r="M67" s="694" t="str">
        <f t="shared" si="1"/>
        <v/>
      </c>
      <c r="N67" s="693" t="str">
        <f t="shared" si="2"/>
        <v/>
      </c>
      <c r="O67" s="701">
        <f t="shared" si="3"/>
        <v>0</v>
      </c>
      <c r="P67" s="157"/>
      <c r="Q67" s="41"/>
      <c r="R67" s="167"/>
      <c r="S67" s="168"/>
      <c r="T67" s="43"/>
      <c r="U67" s="167"/>
      <c r="V67" s="157"/>
      <c r="W67" s="394"/>
      <c r="X67" s="42"/>
      <c r="Y67" s="41"/>
      <c r="Z67" s="42"/>
      <c r="AA67" s="41"/>
      <c r="AB67" s="42"/>
      <c r="AC67" s="41"/>
      <c r="AD67" s="43"/>
      <c r="AE67" s="42"/>
      <c r="AF67" s="44"/>
      <c r="AG67" s="42"/>
      <c r="AH67" s="463"/>
      <c r="AI67" s="42"/>
      <c r="AJ67" s="463"/>
      <c r="AK67" s="42"/>
      <c r="AL67" s="44"/>
      <c r="AM67" s="42"/>
      <c r="AN67" s="44"/>
      <c r="AO67" s="45"/>
      <c r="AP67" s="42"/>
      <c r="AQ67" s="44"/>
      <c r="AR67" s="705" t="str">
        <f>IF(AQ67="","",IF(AQ67="A",'7.パネルラジエーター設備費用算出シート'!$G$12,IF(AQ67="B",'7.パネルラジエーター設備費用算出シート'!$N$12,IF(AQ67="C",'7.パネルラジエーター設備費用算出シート'!$G$22,IF(AQ67="D",'7.パネルラジエーター設備費用算出シート'!$N$22,IF(AQ67="E",'7.パネルラジエーター設備費用算出シート'!$G$32,IF(AQ67="F",'7.パネルラジエーター設備費用算出シート'!$N$32,IF(AQ67="G",'7.パネルラジエーター設備費用算出シート'!$G$42,IF(AQ67="H",'7.パネルラジエーター設備費用算出シート'!$N$42,IF(AQ67="I",'7.パネルラジエーター設備費用算出シート'!$G$52,'7.パネルラジエーター設備費用算出シート'!$N$52))))))))))</f>
        <v/>
      </c>
      <c r="AS67" s="42"/>
      <c r="AT67" s="44"/>
      <c r="AU67" s="45"/>
      <c r="AV67" s="42"/>
      <c r="AW67" s="28"/>
      <c r="AX67" s="28"/>
      <c r="AY67" s="28"/>
      <c r="AZ67" s="28"/>
      <c r="BA67" s="28"/>
      <c r="BB67" s="28"/>
      <c r="BC67" s="28"/>
      <c r="BD67" s="28"/>
      <c r="BE67" s="28"/>
      <c r="BF67" s="28"/>
      <c r="BG67" s="28"/>
      <c r="BH67" s="28"/>
    </row>
    <row r="68" spans="1:60" s="29" customFormat="1">
      <c r="A68" s="66"/>
      <c r="B68" s="39">
        <v>57</v>
      </c>
      <c r="C68" s="158"/>
      <c r="D68" s="159"/>
      <c r="E68" s="40"/>
      <c r="F68" s="686"/>
      <c r="G68" s="685"/>
      <c r="H68" s="683"/>
      <c r="I68" s="156"/>
      <c r="J68" s="160"/>
      <c r="K68" s="156"/>
      <c r="L68" s="693" t="str">
        <f t="shared" si="0"/>
        <v/>
      </c>
      <c r="M68" s="694" t="str">
        <f t="shared" si="1"/>
        <v/>
      </c>
      <c r="N68" s="693" t="str">
        <f t="shared" si="2"/>
        <v/>
      </c>
      <c r="O68" s="701">
        <f t="shared" si="3"/>
        <v>0</v>
      </c>
      <c r="P68" s="157"/>
      <c r="Q68" s="41"/>
      <c r="R68" s="167"/>
      <c r="S68" s="168"/>
      <c r="T68" s="43"/>
      <c r="U68" s="167"/>
      <c r="V68" s="157"/>
      <c r="W68" s="394"/>
      <c r="X68" s="42"/>
      <c r="Y68" s="41"/>
      <c r="Z68" s="42"/>
      <c r="AA68" s="41"/>
      <c r="AB68" s="42"/>
      <c r="AC68" s="41"/>
      <c r="AD68" s="43"/>
      <c r="AE68" s="42"/>
      <c r="AF68" s="44"/>
      <c r="AG68" s="42"/>
      <c r="AH68" s="463"/>
      <c r="AI68" s="42"/>
      <c r="AJ68" s="463"/>
      <c r="AK68" s="42"/>
      <c r="AL68" s="44"/>
      <c r="AM68" s="42"/>
      <c r="AN68" s="44"/>
      <c r="AO68" s="45"/>
      <c r="AP68" s="42"/>
      <c r="AQ68" s="44"/>
      <c r="AR68" s="705" t="str">
        <f>IF(AQ68="","",IF(AQ68="A",'7.パネルラジエーター設備費用算出シート'!$G$12,IF(AQ68="B",'7.パネルラジエーター設備費用算出シート'!$N$12,IF(AQ68="C",'7.パネルラジエーター設備費用算出シート'!$G$22,IF(AQ68="D",'7.パネルラジエーター設備費用算出シート'!$N$22,IF(AQ68="E",'7.パネルラジエーター設備費用算出シート'!$G$32,IF(AQ68="F",'7.パネルラジエーター設備費用算出シート'!$N$32,IF(AQ68="G",'7.パネルラジエーター設備費用算出シート'!$G$42,IF(AQ68="H",'7.パネルラジエーター設備費用算出シート'!$N$42,IF(AQ68="I",'7.パネルラジエーター設備費用算出シート'!$G$52,'7.パネルラジエーター設備費用算出シート'!$N$52))))))))))</f>
        <v/>
      </c>
      <c r="AS68" s="42"/>
      <c r="AT68" s="44"/>
      <c r="AU68" s="45"/>
      <c r="AV68" s="42"/>
      <c r="AW68" s="28"/>
      <c r="AX68" s="28"/>
      <c r="AY68" s="28"/>
      <c r="AZ68" s="28"/>
      <c r="BA68" s="28"/>
      <c r="BB68" s="28"/>
      <c r="BC68" s="28"/>
      <c r="BD68" s="28"/>
      <c r="BE68" s="28"/>
      <c r="BF68" s="28"/>
      <c r="BG68" s="28"/>
      <c r="BH68" s="28"/>
    </row>
    <row r="69" spans="1:60" s="29" customFormat="1">
      <c r="A69" s="66"/>
      <c r="B69" s="39">
        <v>58</v>
      </c>
      <c r="C69" s="158"/>
      <c r="D69" s="159"/>
      <c r="E69" s="40"/>
      <c r="F69" s="686"/>
      <c r="G69" s="685"/>
      <c r="H69" s="683"/>
      <c r="I69" s="156"/>
      <c r="J69" s="160"/>
      <c r="K69" s="156"/>
      <c r="L69" s="693" t="str">
        <f t="shared" si="0"/>
        <v/>
      </c>
      <c r="M69" s="694" t="str">
        <f t="shared" si="1"/>
        <v/>
      </c>
      <c r="N69" s="693" t="str">
        <f t="shared" si="2"/>
        <v/>
      </c>
      <c r="O69" s="701">
        <f t="shared" si="3"/>
        <v>0</v>
      </c>
      <c r="P69" s="157"/>
      <c r="Q69" s="41"/>
      <c r="R69" s="167"/>
      <c r="S69" s="168"/>
      <c r="T69" s="43"/>
      <c r="U69" s="167"/>
      <c r="V69" s="157"/>
      <c r="W69" s="394"/>
      <c r="X69" s="42"/>
      <c r="Y69" s="41"/>
      <c r="Z69" s="42"/>
      <c r="AA69" s="41"/>
      <c r="AB69" s="42"/>
      <c r="AC69" s="41"/>
      <c r="AD69" s="43"/>
      <c r="AE69" s="42"/>
      <c r="AF69" s="44"/>
      <c r="AG69" s="42"/>
      <c r="AH69" s="463"/>
      <c r="AI69" s="42"/>
      <c r="AJ69" s="463"/>
      <c r="AK69" s="42"/>
      <c r="AL69" s="44"/>
      <c r="AM69" s="42"/>
      <c r="AN69" s="44"/>
      <c r="AO69" s="45"/>
      <c r="AP69" s="42"/>
      <c r="AQ69" s="44"/>
      <c r="AR69" s="705" t="str">
        <f>IF(AQ69="","",IF(AQ69="A",'7.パネルラジエーター設備費用算出シート'!$G$12,IF(AQ69="B",'7.パネルラジエーター設備費用算出シート'!$N$12,IF(AQ69="C",'7.パネルラジエーター設備費用算出シート'!$G$22,IF(AQ69="D",'7.パネルラジエーター設備費用算出シート'!$N$22,IF(AQ69="E",'7.パネルラジエーター設備費用算出シート'!$G$32,IF(AQ69="F",'7.パネルラジエーター設備費用算出シート'!$N$32,IF(AQ69="G",'7.パネルラジエーター設備費用算出シート'!$G$42,IF(AQ69="H",'7.パネルラジエーター設備費用算出シート'!$N$42,IF(AQ69="I",'7.パネルラジエーター設備費用算出シート'!$G$52,'7.パネルラジエーター設備費用算出シート'!$N$52))))))))))</f>
        <v/>
      </c>
      <c r="AS69" s="42"/>
      <c r="AT69" s="44"/>
      <c r="AU69" s="45"/>
      <c r="AV69" s="42"/>
      <c r="AW69" s="28"/>
      <c r="AX69" s="28"/>
      <c r="AY69" s="28"/>
      <c r="AZ69" s="28"/>
      <c r="BA69" s="28"/>
      <c r="BB69" s="28"/>
      <c r="BC69" s="28"/>
      <c r="BD69" s="28"/>
      <c r="BE69" s="28"/>
      <c r="BF69" s="28"/>
      <c r="BG69" s="28"/>
      <c r="BH69" s="28"/>
    </row>
    <row r="70" spans="1:60" s="29" customFormat="1">
      <c r="A70" s="66"/>
      <c r="B70" s="39">
        <v>59</v>
      </c>
      <c r="C70" s="158"/>
      <c r="D70" s="159"/>
      <c r="E70" s="40"/>
      <c r="F70" s="686"/>
      <c r="G70" s="685"/>
      <c r="H70" s="683"/>
      <c r="I70" s="156"/>
      <c r="J70" s="160"/>
      <c r="K70" s="156"/>
      <c r="L70" s="693" t="str">
        <f t="shared" si="0"/>
        <v/>
      </c>
      <c r="M70" s="694" t="str">
        <f t="shared" si="1"/>
        <v/>
      </c>
      <c r="N70" s="693" t="str">
        <f t="shared" si="2"/>
        <v/>
      </c>
      <c r="O70" s="701">
        <f t="shared" si="3"/>
        <v>0</v>
      </c>
      <c r="P70" s="157"/>
      <c r="Q70" s="41"/>
      <c r="R70" s="167"/>
      <c r="S70" s="168"/>
      <c r="T70" s="43"/>
      <c r="U70" s="167"/>
      <c r="V70" s="157"/>
      <c r="W70" s="394"/>
      <c r="X70" s="42"/>
      <c r="Y70" s="41"/>
      <c r="Z70" s="42"/>
      <c r="AA70" s="41"/>
      <c r="AB70" s="42"/>
      <c r="AC70" s="41"/>
      <c r="AD70" s="43"/>
      <c r="AE70" s="42"/>
      <c r="AF70" s="44"/>
      <c r="AG70" s="42"/>
      <c r="AH70" s="463"/>
      <c r="AI70" s="42"/>
      <c r="AJ70" s="463"/>
      <c r="AK70" s="42"/>
      <c r="AL70" s="44"/>
      <c r="AM70" s="42"/>
      <c r="AN70" s="44"/>
      <c r="AO70" s="45"/>
      <c r="AP70" s="42"/>
      <c r="AQ70" s="44"/>
      <c r="AR70" s="705" t="str">
        <f>IF(AQ70="","",IF(AQ70="A",'7.パネルラジエーター設備費用算出シート'!$G$12,IF(AQ70="B",'7.パネルラジエーター設備費用算出シート'!$N$12,IF(AQ70="C",'7.パネルラジエーター設備費用算出シート'!$G$22,IF(AQ70="D",'7.パネルラジエーター設備費用算出シート'!$N$22,IF(AQ70="E",'7.パネルラジエーター設備費用算出シート'!$G$32,IF(AQ70="F",'7.パネルラジエーター設備費用算出シート'!$N$32,IF(AQ70="G",'7.パネルラジエーター設備費用算出シート'!$G$42,IF(AQ70="H",'7.パネルラジエーター設備費用算出シート'!$N$42,IF(AQ70="I",'7.パネルラジエーター設備費用算出シート'!$G$52,'7.パネルラジエーター設備費用算出シート'!$N$52))))))))))</f>
        <v/>
      </c>
      <c r="AS70" s="42"/>
      <c r="AT70" s="44"/>
      <c r="AU70" s="45"/>
      <c r="AV70" s="42"/>
      <c r="AW70" s="28"/>
      <c r="AX70" s="28"/>
      <c r="AY70" s="28"/>
      <c r="AZ70" s="28"/>
      <c r="BA70" s="28"/>
      <c r="BB70" s="28"/>
      <c r="BC70" s="28"/>
      <c r="BD70" s="28"/>
      <c r="BE70" s="28"/>
      <c r="BF70" s="28"/>
      <c r="BG70" s="28"/>
      <c r="BH70" s="28"/>
    </row>
    <row r="71" spans="1:60" s="29" customFormat="1">
      <c r="A71" s="66"/>
      <c r="B71" s="39">
        <v>60</v>
      </c>
      <c r="C71" s="158"/>
      <c r="D71" s="159"/>
      <c r="E71" s="40"/>
      <c r="F71" s="686"/>
      <c r="G71" s="685"/>
      <c r="H71" s="683"/>
      <c r="I71" s="156"/>
      <c r="J71" s="160"/>
      <c r="K71" s="156"/>
      <c r="L71" s="693" t="str">
        <f t="shared" si="0"/>
        <v/>
      </c>
      <c r="M71" s="694" t="str">
        <f t="shared" si="1"/>
        <v/>
      </c>
      <c r="N71" s="693" t="str">
        <f t="shared" si="2"/>
        <v/>
      </c>
      <c r="O71" s="701">
        <f t="shared" si="3"/>
        <v>0</v>
      </c>
      <c r="P71" s="157"/>
      <c r="Q71" s="41"/>
      <c r="R71" s="167"/>
      <c r="S71" s="168"/>
      <c r="T71" s="43"/>
      <c r="U71" s="167"/>
      <c r="V71" s="157"/>
      <c r="W71" s="394"/>
      <c r="X71" s="42"/>
      <c r="Y71" s="41"/>
      <c r="Z71" s="42"/>
      <c r="AA71" s="41"/>
      <c r="AB71" s="42"/>
      <c r="AC71" s="41"/>
      <c r="AD71" s="43"/>
      <c r="AE71" s="42"/>
      <c r="AF71" s="44"/>
      <c r="AG71" s="42"/>
      <c r="AH71" s="463"/>
      <c r="AI71" s="42"/>
      <c r="AJ71" s="463"/>
      <c r="AK71" s="42"/>
      <c r="AL71" s="44"/>
      <c r="AM71" s="42"/>
      <c r="AN71" s="44"/>
      <c r="AO71" s="45"/>
      <c r="AP71" s="42"/>
      <c r="AQ71" s="44"/>
      <c r="AR71" s="705" t="str">
        <f>IF(AQ71="","",IF(AQ71="A",'7.パネルラジエーター設備費用算出シート'!$G$12,IF(AQ71="B",'7.パネルラジエーター設備費用算出シート'!$N$12,IF(AQ71="C",'7.パネルラジエーター設備費用算出シート'!$G$22,IF(AQ71="D",'7.パネルラジエーター設備費用算出シート'!$N$22,IF(AQ71="E",'7.パネルラジエーター設備費用算出シート'!$G$32,IF(AQ71="F",'7.パネルラジエーター設備費用算出シート'!$N$32,IF(AQ71="G",'7.パネルラジエーター設備費用算出シート'!$G$42,IF(AQ71="H",'7.パネルラジエーター設備費用算出シート'!$N$42,IF(AQ71="I",'7.パネルラジエーター設備費用算出シート'!$G$52,'7.パネルラジエーター設備費用算出シート'!$N$52))))))))))</f>
        <v/>
      </c>
      <c r="AS71" s="42"/>
      <c r="AT71" s="44"/>
      <c r="AU71" s="45"/>
      <c r="AV71" s="42"/>
      <c r="AW71" s="28"/>
      <c r="AX71" s="28"/>
      <c r="AY71" s="28"/>
      <c r="AZ71" s="28"/>
      <c r="BA71" s="28"/>
      <c r="BB71" s="28"/>
      <c r="BC71" s="28"/>
      <c r="BD71" s="28"/>
      <c r="BE71" s="28"/>
      <c r="BF71" s="28"/>
      <c r="BG71" s="28"/>
      <c r="BH71" s="28"/>
    </row>
    <row r="72" spans="1:60" s="29" customFormat="1">
      <c r="A72" s="66"/>
      <c r="B72" s="39">
        <v>61</v>
      </c>
      <c r="C72" s="158"/>
      <c r="D72" s="159"/>
      <c r="E72" s="40"/>
      <c r="F72" s="686"/>
      <c r="G72" s="685"/>
      <c r="H72" s="683"/>
      <c r="I72" s="156"/>
      <c r="J72" s="160"/>
      <c r="K72" s="156"/>
      <c r="L72" s="693" t="str">
        <f t="shared" si="0"/>
        <v/>
      </c>
      <c r="M72" s="694" t="str">
        <f t="shared" si="1"/>
        <v/>
      </c>
      <c r="N72" s="693" t="str">
        <f t="shared" si="2"/>
        <v/>
      </c>
      <c r="O72" s="701">
        <f t="shared" si="3"/>
        <v>0</v>
      </c>
      <c r="P72" s="157"/>
      <c r="Q72" s="41"/>
      <c r="R72" s="167"/>
      <c r="S72" s="168"/>
      <c r="T72" s="43"/>
      <c r="U72" s="167"/>
      <c r="V72" s="157"/>
      <c r="W72" s="394"/>
      <c r="X72" s="42"/>
      <c r="Y72" s="41"/>
      <c r="Z72" s="42"/>
      <c r="AA72" s="41"/>
      <c r="AB72" s="42"/>
      <c r="AC72" s="41"/>
      <c r="AD72" s="43"/>
      <c r="AE72" s="42"/>
      <c r="AF72" s="44"/>
      <c r="AG72" s="42"/>
      <c r="AH72" s="463"/>
      <c r="AI72" s="42"/>
      <c r="AJ72" s="463"/>
      <c r="AK72" s="42"/>
      <c r="AL72" s="44"/>
      <c r="AM72" s="42"/>
      <c r="AN72" s="44"/>
      <c r="AO72" s="45"/>
      <c r="AP72" s="42"/>
      <c r="AQ72" s="44"/>
      <c r="AR72" s="705" t="str">
        <f>IF(AQ72="","",IF(AQ72="A",'7.パネルラジエーター設備費用算出シート'!$G$12,IF(AQ72="B",'7.パネルラジエーター設備費用算出シート'!$N$12,IF(AQ72="C",'7.パネルラジエーター設備費用算出シート'!$G$22,IF(AQ72="D",'7.パネルラジエーター設備費用算出シート'!$N$22,IF(AQ72="E",'7.パネルラジエーター設備費用算出シート'!$G$32,IF(AQ72="F",'7.パネルラジエーター設備費用算出シート'!$N$32,IF(AQ72="G",'7.パネルラジエーター設備費用算出シート'!$G$42,IF(AQ72="H",'7.パネルラジエーター設備費用算出シート'!$N$42,IF(AQ72="I",'7.パネルラジエーター設備費用算出シート'!$G$52,'7.パネルラジエーター設備費用算出シート'!$N$52))))))))))</f>
        <v/>
      </c>
      <c r="AS72" s="42"/>
      <c r="AT72" s="44"/>
      <c r="AU72" s="45"/>
      <c r="AV72" s="42"/>
      <c r="AW72" s="28"/>
      <c r="AX72" s="28"/>
      <c r="AY72" s="28"/>
      <c r="AZ72" s="28"/>
      <c r="BA72" s="28"/>
      <c r="BB72" s="28"/>
      <c r="BC72" s="28"/>
      <c r="BD72" s="28"/>
      <c r="BE72" s="28"/>
      <c r="BF72" s="28"/>
      <c r="BG72" s="28"/>
      <c r="BH72" s="28"/>
    </row>
    <row r="73" spans="1:60" s="29" customFormat="1">
      <c r="A73" s="66"/>
      <c r="B73" s="39">
        <v>62</v>
      </c>
      <c r="C73" s="158"/>
      <c r="D73" s="159"/>
      <c r="E73" s="40"/>
      <c r="F73" s="686"/>
      <c r="G73" s="685"/>
      <c r="H73" s="683"/>
      <c r="I73" s="156"/>
      <c r="J73" s="160"/>
      <c r="K73" s="156"/>
      <c r="L73" s="693" t="str">
        <f t="shared" si="0"/>
        <v/>
      </c>
      <c r="M73" s="694" t="str">
        <f t="shared" si="1"/>
        <v/>
      </c>
      <c r="N73" s="693" t="str">
        <f t="shared" si="2"/>
        <v/>
      </c>
      <c r="O73" s="701">
        <f t="shared" si="3"/>
        <v>0</v>
      </c>
      <c r="P73" s="157"/>
      <c r="Q73" s="41"/>
      <c r="R73" s="167"/>
      <c r="S73" s="168"/>
      <c r="T73" s="43"/>
      <c r="U73" s="167"/>
      <c r="V73" s="157"/>
      <c r="W73" s="394"/>
      <c r="X73" s="42"/>
      <c r="Y73" s="41"/>
      <c r="Z73" s="42"/>
      <c r="AA73" s="41"/>
      <c r="AB73" s="42"/>
      <c r="AC73" s="41"/>
      <c r="AD73" s="43"/>
      <c r="AE73" s="42"/>
      <c r="AF73" s="44"/>
      <c r="AG73" s="42"/>
      <c r="AH73" s="463"/>
      <c r="AI73" s="42"/>
      <c r="AJ73" s="463"/>
      <c r="AK73" s="42"/>
      <c r="AL73" s="44"/>
      <c r="AM73" s="42"/>
      <c r="AN73" s="44"/>
      <c r="AO73" s="45"/>
      <c r="AP73" s="42"/>
      <c r="AQ73" s="44"/>
      <c r="AR73" s="705" t="str">
        <f>IF(AQ73="","",IF(AQ73="A",'7.パネルラジエーター設備費用算出シート'!$G$12,IF(AQ73="B",'7.パネルラジエーター設備費用算出シート'!$N$12,IF(AQ73="C",'7.パネルラジエーター設備費用算出シート'!$G$22,IF(AQ73="D",'7.パネルラジエーター設備費用算出シート'!$N$22,IF(AQ73="E",'7.パネルラジエーター設備費用算出シート'!$G$32,IF(AQ73="F",'7.パネルラジエーター設備費用算出シート'!$N$32,IF(AQ73="G",'7.パネルラジエーター設備費用算出シート'!$G$42,IF(AQ73="H",'7.パネルラジエーター設備費用算出シート'!$N$42,IF(AQ73="I",'7.パネルラジエーター設備費用算出シート'!$G$52,'7.パネルラジエーター設備費用算出シート'!$N$52))))))))))</f>
        <v/>
      </c>
      <c r="AS73" s="42"/>
      <c r="AT73" s="44"/>
      <c r="AU73" s="45"/>
      <c r="AV73" s="42"/>
      <c r="AW73" s="28"/>
      <c r="AX73" s="28"/>
      <c r="AY73" s="28"/>
      <c r="AZ73" s="28"/>
      <c r="BA73" s="28"/>
      <c r="BB73" s="28"/>
      <c r="BC73" s="28"/>
      <c r="BD73" s="28"/>
      <c r="BE73" s="28"/>
      <c r="BF73" s="28"/>
      <c r="BG73" s="28"/>
      <c r="BH73" s="28"/>
    </row>
    <row r="74" spans="1:60" s="29" customFormat="1">
      <c r="A74" s="66"/>
      <c r="B74" s="39">
        <v>63</v>
      </c>
      <c r="C74" s="158"/>
      <c r="D74" s="159"/>
      <c r="E74" s="40"/>
      <c r="F74" s="686"/>
      <c r="G74" s="685"/>
      <c r="H74" s="683"/>
      <c r="I74" s="156"/>
      <c r="J74" s="160"/>
      <c r="K74" s="156"/>
      <c r="L74" s="693" t="str">
        <f t="shared" si="0"/>
        <v/>
      </c>
      <c r="M74" s="694" t="str">
        <f t="shared" si="1"/>
        <v/>
      </c>
      <c r="N74" s="693" t="str">
        <f t="shared" si="2"/>
        <v/>
      </c>
      <c r="O74" s="701">
        <f t="shared" si="3"/>
        <v>0</v>
      </c>
      <c r="P74" s="157"/>
      <c r="Q74" s="41"/>
      <c r="R74" s="167"/>
      <c r="S74" s="168"/>
      <c r="T74" s="43"/>
      <c r="U74" s="167"/>
      <c r="V74" s="157"/>
      <c r="W74" s="394"/>
      <c r="X74" s="42"/>
      <c r="Y74" s="41"/>
      <c r="Z74" s="42"/>
      <c r="AA74" s="41"/>
      <c r="AB74" s="42"/>
      <c r="AC74" s="41"/>
      <c r="AD74" s="43"/>
      <c r="AE74" s="42"/>
      <c r="AF74" s="44"/>
      <c r="AG74" s="42"/>
      <c r="AH74" s="463"/>
      <c r="AI74" s="42"/>
      <c r="AJ74" s="463"/>
      <c r="AK74" s="42"/>
      <c r="AL74" s="44"/>
      <c r="AM74" s="42"/>
      <c r="AN74" s="44"/>
      <c r="AO74" s="45"/>
      <c r="AP74" s="42"/>
      <c r="AQ74" s="44"/>
      <c r="AR74" s="705" t="str">
        <f>IF(AQ74="","",IF(AQ74="A",'7.パネルラジエーター設備費用算出シート'!$G$12,IF(AQ74="B",'7.パネルラジエーター設備費用算出シート'!$N$12,IF(AQ74="C",'7.パネルラジエーター設備費用算出シート'!$G$22,IF(AQ74="D",'7.パネルラジエーター設備費用算出シート'!$N$22,IF(AQ74="E",'7.パネルラジエーター設備費用算出シート'!$G$32,IF(AQ74="F",'7.パネルラジエーター設備費用算出シート'!$N$32,IF(AQ74="G",'7.パネルラジエーター設備費用算出シート'!$G$42,IF(AQ74="H",'7.パネルラジエーター設備費用算出シート'!$N$42,IF(AQ74="I",'7.パネルラジエーター設備費用算出シート'!$G$52,'7.パネルラジエーター設備費用算出シート'!$N$52))))))))))</f>
        <v/>
      </c>
      <c r="AS74" s="42"/>
      <c r="AT74" s="44"/>
      <c r="AU74" s="45"/>
      <c r="AV74" s="42"/>
      <c r="AW74" s="28"/>
      <c r="AX74" s="28"/>
      <c r="AY74" s="28"/>
      <c r="AZ74" s="28"/>
      <c r="BA74" s="28"/>
      <c r="BB74" s="28"/>
      <c r="BC74" s="28"/>
      <c r="BD74" s="28"/>
      <c r="BE74" s="28"/>
      <c r="BF74" s="28"/>
      <c r="BG74" s="28"/>
      <c r="BH74" s="28"/>
    </row>
    <row r="75" spans="1:60" s="29" customFormat="1">
      <c r="A75" s="66"/>
      <c r="B75" s="39">
        <v>64</v>
      </c>
      <c r="C75" s="158"/>
      <c r="D75" s="159"/>
      <c r="E75" s="40"/>
      <c r="F75" s="686"/>
      <c r="G75" s="685"/>
      <c r="H75" s="683"/>
      <c r="I75" s="156"/>
      <c r="J75" s="160"/>
      <c r="K75" s="156"/>
      <c r="L75" s="693" t="str">
        <f t="shared" si="0"/>
        <v/>
      </c>
      <c r="M75" s="694" t="str">
        <f t="shared" si="1"/>
        <v/>
      </c>
      <c r="N75" s="693" t="str">
        <f t="shared" si="2"/>
        <v/>
      </c>
      <c r="O75" s="701">
        <f t="shared" si="3"/>
        <v>0</v>
      </c>
      <c r="P75" s="157"/>
      <c r="Q75" s="41"/>
      <c r="R75" s="167"/>
      <c r="S75" s="168"/>
      <c r="T75" s="43"/>
      <c r="U75" s="167"/>
      <c r="V75" s="157"/>
      <c r="W75" s="394"/>
      <c r="X75" s="42"/>
      <c r="Y75" s="41"/>
      <c r="Z75" s="42"/>
      <c r="AA75" s="41"/>
      <c r="AB75" s="42"/>
      <c r="AC75" s="41"/>
      <c r="AD75" s="43"/>
      <c r="AE75" s="42"/>
      <c r="AF75" s="44"/>
      <c r="AG75" s="42"/>
      <c r="AH75" s="463"/>
      <c r="AI75" s="42"/>
      <c r="AJ75" s="463"/>
      <c r="AK75" s="42"/>
      <c r="AL75" s="44"/>
      <c r="AM75" s="42"/>
      <c r="AN75" s="44"/>
      <c r="AO75" s="45"/>
      <c r="AP75" s="42"/>
      <c r="AQ75" s="44"/>
      <c r="AR75" s="705" t="str">
        <f>IF(AQ75="","",IF(AQ75="A",'7.パネルラジエーター設備費用算出シート'!$G$12,IF(AQ75="B",'7.パネルラジエーター設備費用算出シート'!$N$12,IF(AQ75="C",'7.パネルラジエーター設備費用算出シート'!$G$22,IF(AQ75="D",'7.パネルラジエーター設備費用算出シート'!$N$22,IF(AQ75="E",'7.パネルラジエーター設備費用算出シート'!$G$32,IF(AQ75="F",'7.パネルラジエーター設備費用算出シート'!$N$32,IF(AQ75="G",'7.パネルラジエーター設備費用算出シート'!$G$42,IF(AQ75="H",'7.パネルラジエーター設備費用算出シート'!$N$42,IF(AQ75="I",'7.パネルラジエーター設備費用算出シート'!$G$52,'7.パネルラジエーター設備費用算出シート'!$N$52))))))))))</f>
        <v/>
      </c>
      <c r="AS75" s="42"/>
      <c r="AT75" s="44"/>
      <c r="AU75" s="45"/>
      <c r="AV75" s="42"/>
      <c r="AW75" s="28"/>
      <c r="AX75" s="28"/>
      <c r="AY75" s="28"/>
      <c r="AZ75" s="28"/>
      <c r="BA75" s="28"/>
      <c r="BB75" s="28"/>
      <c r="BC75" s="28"/>
      <c r="BD75" s="28"/>
      <c r="BE75" s="28"/>
      <c r="BF75" s="28"/>
      <c r="BG75" s="28"/>
      <c r="BH75" s="28"/>
    </row>
    <row r="76" spans="1:60" s="29" customFormat="1">
      <c r="A76" s="66"/>
      <c r="B76" s="39">
        <v>65</v>
      </c>
      <c r="C76" s="158"/>
      <c r="D76" s="159"/>
      <c r="E76" s="40"/>
      <c r="F76" s="686"/>
      <c r="G76" s="685"/>
      <c r="H76" s="683"/>
      <c r="I76" s="156"/>
      <c r="J76" s="160"/>
      <c r="K76" s="156"/>
      <c r="L76" s="693" t="str">
        <f t="shared" ref="L76:L139" si="4">IF($F76="","",VLOOKUP($F76,$AY$12:$AZ$16,2,TRUE))</f>
        <v/>
      </c>
      <c r="M76" s="694" t="str">
        <f t="shared" ref="M76:M139" si="5">IF($G76="","",INDEX($BC$12:$BC$15,MATCH($G76,$BB$12:$BB$15,-1)))</f>
        <v/>
      </c>
      <c r="N76" s="693" t="str">
        <f t="shared" ref="N76:N139" si="6">IF(OR($F76="",$I76="",$J76=""),"",VLOOKUP($I76&amp;$J76,$BE$12:$BH$17,IF($F76&lt;50,2,IF(AND($K76="該当",$I76="角住戸"),4,3)),FALSE))</f>
        <v/>
      </c>
      <c r="O76" s="701">
        <f t="shared" ref="O76:O139" si="7">IF(OR(L76="",M76="",N76=""),0,(800000*L76*M76*N76))</f>
        <v>0</v>
      </c>
      <c r="P76" s="157"/>
      <c r="Q76" s="41"/>
      <c r="R76" s="167"/>
      <c r="S76" s="168"/>
      <c r="T76" s="43"/>
      <c r="U76" s="167"/>
      <c r="V76" s="157"/>
      <c r="W76" s="394"/>
      <c r="X76" s="42"/>
      <c r="Y76" s="41"/>
      <c r="Z76" s="42"/>
      <c r="AA76" s="41"/>
      <c r="AB76" s="42"/>
      <c r="AC76" s="41"/>
      <c r="AD76" s="43"/>
      <c r="AE76" s="42"/>
      <c r="AF76" s="44"/>
      <c r="AG76" s="42"/>
      <c r="AH76" s="463"/>
      <c r="AI76" s="42"/>
      <c r="AJ76" s="463"/>
      <c r="AK76" s="42"/>
      <c r="AL76" s="44"/>
      <c r="AM76" s="42"/>
      <c r="AN76" s="44"/>
      <c r="AO76" s="45"/>
      <c r="AP76" s="42"/>
      <c r="AQ76" s="44"/>
      <c r="AR76" s="705" t="str">
        <f>IF(AQ76="","",IF(AQ76="A",'7.パネルラジエーター設備費用算出シート'!$G$12,IF(AQ76="B",'7.パネルラジエーター設備費用算出シート'!$N$12,IF(AQ76="C",'7.パネルラジエーター設備費用算出シート'!$G$22,IF(AQ76="D",'7.パネルラジエーター設備費用算出シート'!$N$22,IF(AQ76="E",'7.パネルラジエーター設備費用算出シート'!$G$32,IF(AQ76="F",'7.パネルラジエーター設備費用算出シート'!$N$32,IF(AQ76="G",'7.パネルラジエーター設備費用算出シート'!$G$42,IF(AQ76="H",'7.パネルラジエーター設備費用算出シート'!$N$42,IF(AQ76="I",'7.パネルラジエーター設備費用算出シート'!$G$52,'7.パネルラジエーター設備費用算出シート'!$N$52))))))))))</f>
        <v/>
      </c>
      <c r="AS76" s="42"/>
      <c r="AT76" s="44"/>
      <c r="AU76" s="45"/>
      <c r="AV76" s="42"/>
      <c r="AW76" s="28"/>
      <c r="AX76" s="28"/>
      <c r="AY76" s="28"/>
      <c r="AZ76" s="28"/>
      <c r="BA76" s="28"/>
      <c r="BB76" s="28"/>
      <c r="BC76" s="28"/>
      <c r="BD76" s="28"/>
      <c r="BE76" s="28"/>
      <c r="BF76" s="28"/>
      <c r="BG76" s="28"/>
      <c r="BH76" s="28"/>
    </row>
    <row r="77" spans="1:60" s="29" customFormat="1">
      <c r="A77" s="66"/>
      <c r="B77" s="39">
        <v>66</v>
      </c>
      <c r="C77" s="158"/>
      <c r="D77" s="159"/>
      <c r="E77" s="40"/>
      <c r="F77" s="686"/>
      <c r="G77" s="685"/>
      <c r="H77" s="683"/>
      <c r="I77" s="156"/>
      <c r="J77" s="160"/>
      <c r="K77" s="156"/>
      <c r="L77" s="693" t="str">
        <f t="shared" si="4"/>
        <v/>
      </c>
      <c r="M77" s="694" t="str">
        <f t="shared" si="5"/>
        <v/>
      </c>
      <c r="N77" s="693" t="str">
        <f t="shared" si="6"/>
        <v/>
      </c>
      <c r="O77" s="701">
        <f t="shared" si="7"/>
        <v>0</v>
      </c>
      <c r="P77" s="157"/>
      <c r="Q77" s="41"/>
      <c r="R77" s="167"/>
      <c r="S77" s="168"/>
      <c r="T77" s="43"/>
      <c r="U77" s="167"/>
      <c r="V77" s="157"/>
      <c r="W77" s="394"/>
      <c r="X77" s="42"/>
      <c r="Y77" s="41"/>
      <c r="Z77" s="42"/>
      <c r="AA77" s="41"/>
      <c r="AB77" s="42"/>
      <c r="AC77" s="41"/>
      <c r="AD77" s="43"/>
      <c r="AE77" s="42"/>
      <c r="AF77" s="44"/>
      <c r="AG77" s="42"/>
      <c r="AH77" s="463"/>
      <c r="AI77" s="42"/>
      <c r="AJ77" s="463"/>
      <c r="AK77" s="42"/>
      <c r="AL77" s="44"/>
      <c r="AM77" s="42"/>
      <c r="AN77" s="44"/>
      <c r="AO77" s="45"/>
      <c r="AP77" s="42"/>
      <c r="AQ77" s="44"/>
      <c r="AR77" s="705" t="str">
        <f>IF(AQ77="","",IF(AQ77="A",'7.パネルラジエーター設備費用算出シート'!$G$12,IF(AQ77="B",'7.パネルラジエーター設備費用算出シート'!$N$12,IF(AQ77="C",'7.パネルラジエーター設備費用算出シート'!$G$22,IF(AQ77="D",'7.パネルラジエーター設備費用算出シート'!$N$22,IF(AQ77="E",'7.パネルラジエーター設備費用算出シート'!$G$32,IF(AQ77="F",'7.パネルラジエーター設備費用算出シート'!$N$32,IF(AQ77="G",'7.パネルラジエーター設備費用算出シート'!$G$42,IF(AQ77="H",'7.パネルラジエーター設備費用算出シート'!$N$42,IF(AQ77="I",'7.パネルラジエーター設備費用算出シート'!$G$52,'7.パネルラジエーター設備費用算出シート'!$N$52))))))))))</f>
        <v/>
      </c>
      <c r="AS77" s="42"/>
      <c r="AT77" s="44"/>
      <c r="AU77" s="45"/>
      <c r="AV77" s="42"/>
      <c r="AW77" s="28"/>
      <c r="AX77" s="28"/>
      <c r="AY77" s="28"/>
      <c r="AZ77" s="28"/>
      <c r="BA77" s="28"/>
      <c r="BB77" s="28"/>
      <c r="BC77" s="28"/>
      <c r="BD77" s="28"/>
      <c r="BE77" s="28"/>
      <c r="BF77" s="28"/>
      <c r="BG77" s="28"/>
      <c r="BH77" s="28"/>
    </row>
    <row r="78" spans="1:60" s="29" customFormat="1">
      <c r="A78" s="66"/>
      <c r="B78" s="39">
        <v>67</v>
      </c>
      <c r="C78" s="158"/>
      <c r="D78" s="159"/>
      <c r="E78" s="40"/>
      <c r="F78" s="686"/>
      <c r="G78" s="685"/>
      <c r="H78" s="683"/>
      <c r="I78" s="156"/>
      <c r="J78" s="160"/>
      <c r="K78" s="156"/>
      <c r="L78" s="693" t="str">
        <f t="shared" si="4"/>
        <v/>
      </c>
      <c r="M78" s="694" t="str">
        <f t="shared" si="5"/>
        <v/>
      </c>
      <c r="N78" s="693" t="str">
        <f t="shared" si="6"/>
        <v/>
      </c>
      <c r="O78" s="701">
        <f t="shared" si="7"/>
        <v>0</v>
      </c>
      <c r="P78" s="157"/>
      <c r="Q78" s="41"/>
      <c r="R78" s="167"/>
      <c r="S78" s="168"/>
      <c r="T78" s="43"/>
      <c r="U78" s="167"/>
      <c r="V78" s="157"/>
      <c r="W78" s="394"/>
      <c r="X78" s="42"/>
      <c r="Y78" s="41"/>
      <c r="Z78" s="42"/>
      <c r="AA78" s="41"/>
      <c r="AB78" s="42"/>
      <c r="AC78" s="41"/>
      <c r="AD78" s="43"/>
      <c r="AE78" s="42"/>
      <c r="AF78" s="44"/>
      <c r="AG78" s="42"/>
      <c r="AH78" s="463"/>
      <c r="AI78" s="42"/>
      <c r="AJ78" s="463"/>
      <c r="AK78" s="42"/>
      <c r="AL78" s="44"/>
      <c r="AM78" s="42"/>
      <c r="AN78" s="44"/>
      <c r="AO78" s="45"/>
      <c r="AP78" s="42"/>
      <c r="AQ78" s="44"/>
      <c r="AR78" s="705" t="str">
        <f>IF(AQ78="","",IF(AQ78="A",'7.パネルラジエーター設備費用算出シート'!$G$12,IF(AQ78="B",'7.パネルラジエーター設備費用算出シート'!$N$12,IF(AQ78="C",'7.パネルラジエーター設備費用算出シート'!$G$22,IF(AQ78="D",'7.パネルラジエーター設備費用算出シート'!$N$22,IF(AQ78="E",'7.パネルラジエーター設備費用算出シート'!$G$32,IF(AQ78="F",'7.パネルラジエーター設備費用算出シート'!$N$32,IF(AQ78="G",'7.パネルラジエーター設備費用算出シート'!$G$42,IF(AQ78="H",'7.パネルラジエーター設備費用算出シート'!$N$42,IF(AQ78="I",'7.パネルラジエーター設備費用算出シート'!$G$52,'7.パネルラジエーター設備費用算出シート'!$N$52))))))))))</f>
        <v/>
      </c>
      <c r="AS78" s="42"/>
      <c r="AT78" s="44"/>
      <c r="AU78" s="45"/>
      <c r="AV78" s="42"/>
      <c r="AW78" s="28"/>
      <c r="AX78" s="28"/>
      <c r="AY78" s="28"/>
      <c r="AZ78" s="28"/>
      <c r="BA78" s="28"/>
      <c r="BB78" s="28"/>
      <c r="BC78" s="28"/>
      <c r="BD78" s="28"/>
      <c r="BE78" s="28"/>
      <c r="BF78" s="28"/>
      <c r="BG78" s="28"/>
      <c r="BH78" s="28"/>
    </row>
    <row r="79" spans="1:60" s="29" customFormat="1">
      <c r="A79" s="66"/>
      <c r="B79" s="39">
        <v>68</v>
      </c>
      <c r="C79" s="158"/>
      <c r="D79" s="159"/>
      <c r="E79" s="40"/>
      <c r="F79" s="686"/>
      <c r="G79" s="685"/>
      <c r="H79" s="683"/>
      <c r="I79" s="156"/>
      <c r="J79" s="160"/>
      <c r="K79" s="156"/>
      <c r="L79" s="693" t="str">
        <f t="shared" si="4"/>
        <v/>
      </c>
      <c r="M79" s="694" t="str">
        <f t="shared" si="5"/>
        <v/>
      </c>
      <c r="N79" s="693" t="str">
        <f t="shared" si="6"/>
        <v/>
      </c>
      <c r="O79" s="701">
        <f t="shared" si="7"/>
        <v>0</v>
      </c>
      <c r="P79" s="157"/>
      <c r="Q79" s="41"/>
      <c r="R79" s="167"/>
      <c r="S79" s="168"/>
      <c r="T79" s="43"/>
      <c r="U79" s="167"/>
      <c r="V79" s="157"/>
      <c r="W79" s="394"/>
      <c r="X79" s="42"/>
      <c r="Y79" s="41"/>
      <c r="Z79" s="42"/>
      <c r="AA79" s="41"/>
      <c r="AB79" s="42"/>
      <c r="AC79" s="41"/>
      <c r="AD79" s="43"/>
      <c r="AE79" s="42"/>
      <c r="AF79" s="44"/>
      <c r="AG79" s="42"/>
      <c r="AH79" s="463"/>
      <c r="AI79" s="42"/>
      <c r="AJ79" s="463"/>
      <c r="AK79" s="42"/>
      <c r="AL79" s="44"/>
      <c r="AM79" s="42"/>
      <c r="AN79" s="44"/>
      <c r="AO79" s="45"/>
      <c r="AP79" s="42"/>
      <c r="AQ79" s="44"/>
      <c r="AR79" s="705" t="str">
        <f>IF(AQ79="","",IF(AQ79="A",'7.パネルラジエーター設備費用算出シート'!$G$12,IF(AQ79="B",'7.パネルラジエーター設備費用算出シート'!$N$12,IF(AQ79="C",'7.パネルラジエーター設備費用算出シート'!$G$22,IF(AQ79="D",'7.パネルラジエーター設備費用算出シート'!$N$22,IF(AQ79="E",'7.パネルラジエーター設備費用算出シート'!$G$32,IF(AQ79="F",'7.パネルラジエーター設備費用算出シート'!$N$32,IF(AQ79="G",'7.パネルラジエーター設備費用算出シート'!$G$42,IF(AQ79="H",'7.パネルラジエーター設備費用算出シート'!$N$42,IF(AQ79="I",'7.パネルラジエーター設備費用算出シート'!$G$52,'7.パネルラジエーター設備費用算出シート'!$N$52))))))))))</f>
        <v/>
      </c>
      <c r="AS79" s="42"/>
      <c r="AT79" s="44"/>
      <c r="AU79" s="45"/>
      <c r="AV79" s="42"/>
      <c r="AW79" s="28"/>
      <c r="AX79" s="28"/>
      <c r="AY79" s="28"/>
      <c r="AZ79" s="28"/>
      <c r="BA79" s="28"/>
      <c r="BB79" s="28"/>
      <c r="BC79" s="28"/>
      <c r="BD79" s="28"/>
      <c r="BE79" s="28"/>
      <c r="BF79" s="28"/>
      <c r="BG79" s="28"/>
      <c r="BH79" s="28"/>
    </row>
    <row r="80" spans="1:60" s="29" customFormat="1">
      <c r="A80" s="66"/>
      <c r="B80" s="39">
        <v>69</v>
      </c>
      <c r="C80" s="158"/>
      <c r="D80" s="159"/>
      <c r="E80" s="40"/>
      <c r="F80" s="686"/>
      <c r="G80" s="685"/>
      <c r="H80" s="683"/>
      <c r="I80" s="156"/>
      <c r="J80" s="160"/>
      <c r="K80" s="156"/>
      <c r="L80" s="693" t="str">
        <f t="shared" si="4"/>
        <v/>
      </c>
      <c r="M80" s="694" t="str">
        <f t="shared" si="5"/>
        <v/>
      </c>
      <c r="N80" s="693" t="str">
        <f t="shared" si="6"/>
        <v/>
      </c>
      <c r="O80" s="701">
        <f t="shared" si="7"/>
        <v>0</v>
      </c>
      <c r="P80" s="157"/>
      <c r="Q80" s="41"/>
      <c r="R80" s="167"/>
      <c r="S80" s="168"/>
      <c r="T80" s="43"/>
      <c r="U80" s="167"/>
      <c r="V80" s="157"/>
      <c r="W80" s="394"/>
      <c r="X80" s="42"/>
      <c r="Y80" s="41"/>
      <c r="Z80" s="42"/>
      <c r="AA80" s="41"/>
      <c r="AB80" s="42"/>
      <c r="AC80" s="41"/>
      <c r="AD80" s="43"/>
      <c r="AE80" s="42"/>
      <c r="AF80" s="44"/>
      <c r="AG80" s="42"/>
      <c r="AH80" s="463"/>
      <c r="AI80" s="42"/>
      <c r="AJ80" s="463"/>
      <c r="AK80" s="42"/>
      <c r="AL80" s="44"/>
      <c r="AM80" s="42"/>
      <c r="AN80" s="44"/>
      <c r="AO80" s="45"/>
      <c r="AP80" s="42"/>
      <c r="AQ80" s="44"/>
      <c r="AR80" s="705" t="str">
        <f>IF(AQ80="","",IF(AQ80="A",'7.パネルラジエーター設備費用算出シート'!$G$12,IF(AQ80="B",'7.パネルラジエーター設備費用算出シート'!$N$12,IF(AQ80="C",'7.パネルラジエーター設備費用算出シート'!$G$22,IF(AQ80="D",'7.パネルラジエーター設備費用算出シート'!$N$22,IF(AQ80="E",'7.パネルラジエーター設備費用算出シート'!$G$32,IF(AQ80="F",'7.パネルラジエーター設備費用算出シート'!$N$32,IF(AQ80="G",'7.パネルラジエーター設備費用算出シート'!$G$42,IF(AQ80="H",'7.パネルラジエーター設備費用算出シート'!$N$42,IF(AQ80="I",'7.パネルラジエーター設備費用算出シート'!$G$52,'7.パネルラジエーター設備費用算出シート'!$N$52))))))))))</f>
        <v/>
      </c>
      <c r="AS80" s="42"/>
      <c r="AT80" s="44"/>
      <c r="AU80" s="45"/>
      <c r="AV80" s="42"/>
      <c r="AW80" s="28"/>
      <c r="AX80" s="28"/>
      <c r="AY80" s="28"/>
      <c r="AZ80" s="28"/>
      <c r="BA80" s="28"/>
      <c r="BB80" s="28"/>
      <c r="BC80" s="28"/>
      <c r="BD80" s="28"/>
      <c r="BE80" s="28"/>
      <c r="BF80" s="28"/>
      <c r="BG80" s="28"/>
      <c r="BH80" s="28"/>
    </row>
    <row r="81" spans="1:60" s="29" customFormat="1">
      <c r="A81" s="66"/>
      <c r="B81" s="39">
        <v>70</v>
      </c>
      <c r="C81" s="158"/>
      <c r="D81" s="159"/>
      <c r="E81" s="40"/>
      <c r="F81" s="686"/>
      <c r="G81" s="685"/>
      <c r="H81" s="683"/>
      <c r="I81" s="156"/>
      <c r="J81" s="160"/>
      <c r="K81" s="156"/>
      <c r="L81" s="693" t="str">
        <f t="shared" si="4"/>
        <v/>
      </c>
      <c r="M81" s="694" t="str">
        <f t="shared" si="5"/>
        <v/>
      </c>
      <c r="N81" s="693" t="str">
        <f t="shared" si="6"/>
        <v/>
      </c>
      <c r="O81" s="701">
        <f t="shared" si="7"/>
        <v>0</v>
      </c>
      <c r="P81" s="157"/>
      <c r="Q81" s="41"/>
      <c r="R81" s="167"/>
      <c r="S81" s="168"/>
      <c r="T81" s="43"/>
      <c r="U81" s="167"/>
      <c r="V81" s="157"/>
      <c r="W81" s="394"/>
      <c r="X81" s="42"/>
      <c r="Y81" s="41"/>
      <c r="Z81" s="42"/>
      <c r="AA81" s="41"/>
      <c r="AB81" s="42"/>
      <c r="AC81" s="41"/>
      <c r="AD81" s="43"/>
      <c r="AE81" s="42"/>
      <c r="AF81" s="44"/>
      <c r="AG81" s="42"/>
      <c r="AH81" s="463"/>
      <c r="AI81" s="42"/>
      <c r="AJ81" s="463"/>
      <c r="AK81" s="42"/>
      <c r="AL81" s="44"/>
      <c r="AM81" s="42"/>
      <c r="AN81" s="44"/>
      <c r="AO81" s="45"/>
      <c r="AP81" s="42"/>
      <c r="AQ81" s="44"/>
      <c r="AR81" s="705" t="str">
        <f>IF(AQ81="","",IF(AQ81="A",'7.パネルラジエーター設備費用算出シート'!$G$12,IF(AQ81="B",'7.パネルラジエーター設備費用算出シート'!$N$12,IF(AQ81="C",'7.パネルラジエーター設備費用算出シート'!$G$22,IF(AQ81="D",'7.パネルラジエーター設備費用算出シート'!$N$22,IF(AQ81="E",'7.パネルラジエーター設備費用算出シート'!$G$32,IF(AQ81="F",'7.パネルラジエーター設備費用算出シート'!$N$32,IF(AQ81="G",'7.パネルラジエーター設備費用算出シート'!$G$42,IF(AQ81="H",'7.パネルラジエーター設備費用算出シート'!$N$42,IF(AQ81="I",'7.パネルラジエーター設備費用算出シート'!$G$52,'7.パネルラジエーター設備費用算出シート'!$N$52))))))))))</f>
        <v/>
      </c>
      <c r="AS81" s="42"/>
      <c r="AT81" s="44"/>
      <c r="AU81" s="45"/>
      <c r="AV81" s="42"/>
      <c r="AW81" s="28"/>
      <c r="AX81" s="28"/>
      <c r="AY81" s="28"/>
      <c r="AZ81" s="28"/>
      <c r="BA81" s="28"/>
      <c r="BB81" s="28"/>
      <c r="BC81" s="28"/>
      <c r="BD81" s="28"/>
      <c r="BE81" s="28"/>
      <c r="BF81" s="28"/>
      <c r="BG81" s="28"/>
      <c r="BH81" s="28"/>
    </row>
    <row r="82" spans="1:60" s="29" customFormat="1">
      <c r="A82" s="66"/>
      <c r="B82" s="39">
        <v>71</v>
      </c>
      <c r="C82" s="158"/>
      <c r="D82" s="159"/>
      <c r="E82" s="40"/>
      <c r="F82" s="686"/>
      <c r="G82" s="685"/>
      <c r="H82" s="683"/>
      <c r="I82" s="156"/>
      <c r="J82" s="160"/>
      <c r="K82" s="156"/>
      <c r="L82" s="693" t="str">
        <f t="shared" si="4"/>
        <v/>
      </c>
      <c r="M82" s="694" t="str">
        <f t="shared" si="5"/>
        <v/>
      </c>
      <c r="N82" s="693" t="str">
        <f t="shared" si="6"/>
        <v/>
      </c>
      <c r="O82" s="701">
        <f t="shared" si="7"/>
        <v>0</v>
      </c>
      <c r="P82" s="157"/>
      <c r="Q82" s="41"/>
      <c r="R82" s="167"/>
      <c r="S82" s="168"/>
      <c r="T82" s="43"/>
      <c r="U82" s="167"/>
      <c r="V82" s="157"/>
      <c r="W82" s="394"/>
      <c r="X82" s="42"/>
      <c r="Y82" s="41"/>
      <c r="Z82" s="42"/>
      <c r="AA82" s="41"/>
      <c r="AB82" s="42"/>
      <c r="AC82" s="41"/>
      <c r="AD82" s="43"/>
      <c r="AE82" s="42"/>
      <c r="AF82" s="44"/>
      <c r="AG82" s="42"/>
      <c r="AH82" s="463"/>
      <c r="AI82" s="42"/>
      <c r="AJ82" s="463"/>
      <c r="AK82" s="42"/>
      <c r="AL82" s="44"/>
      <c r="AM82" s="42"/>
      <c r="AN82" s="44"/>
      <c r="AO82" s="45"/>
      <c r="AP82" s="42"/>
      <c r="AQ82" s="44"/>
      <c r="AR82" s="705" t="str">
        <f>IF(AQ82="","",IF(AQ82="A",'7.パネルラジエーター設備費用算出シート'!$G$12,IF(AQ82="B",'7.パネルラジエーター設備費用算出シート'!$N$12,IF(AQ82="C",'7.パネルラジエーター設備費用算出シート'!$G$22,IF(AQ82="D",'7.パネルラジエーター設備費用算出シート'!$N$22,IF(AQ82="E",'7.パネルラジエーター設備費用算出シート'!$G$32,IF(AQ82="F",'7.パネルラジエーター設備費用算出シート'!$N$32,IF(AQ82="G",'7.パネルラジエーター設備費用算出シート'!$G$42,IF(AQ82="H",'7.パネルラジエーター設備費用算出シート'!$N$42,IF(AQ82="I",'7.パネルラジエーター設備費用算出シート'!$G$52,'7.パネルラジエーター設備費用算出シート'!$N$52))))))))))</f>
        <v/>
      </c>
      <c r="AS82" s="42"/>
      <c r="AT82" s="44"/>
      <c r="AU82" s="45"/>
      <c r="AV82" s="42"/>
      <c r="AW82" s="28"/>
      <c r="AX82" s="28"/>
      <c r="AY82" s="28"/>
      <c r="AZ82" s="28"/>
      <c r="BA82" s="28"/>
      <c r="BB82" s="28"/>
      <c r="BC82" s="28"/>
      <c r="BD82" s="28"/>
      <c r="BE82" s="28"/>
      <c r="BF82" s="28"/>
      <c r="BG82" s="28"/>
      <c r="BH82" s="28"/>
    </row>
    <row r="83" spans="1:60" s="29" customFormat="1">
      <c r="A83" s="66"/>
      <c r="B83" s="39">
        <v>72</v>
      </c>
      <c r="C83" s="158"/>
      <c r="D83" s="159"/>
      <c r="E83" s="40"/>
      <c r="F83" s="686"/>
      <c r="G83" s="685"/>
      <c r="H83" s="683"/>
      <c r="I83" s="156"/>
      <c r="J83" s="160"/>
      <c r="K83" s="156"/>
      <c r="L83" s="693" t="str">
        <f t="shared" si="4"/>
        <v/>
      </c>
      <c r="M83" s="694" t="str">
        <f t="shared" si="5"/>
        <v/>
      </c>
      <c r="N83" s="693" t="str">
        <f t="shared" si="6"/>
        <v/>
      </c>
      <c r="O83" s="701">
        <f t="shared" si="7"/>
        <v>0</v>
      </c>
      <c r="P83" s="157"/>
      <c r="Q83" s="41"/>
      <c r="R83" s="167"/>
      <c r="S83" s="168"/>
      <c r="T83" s="43"/>
      <c r="U83" s="167"/>
      <c r="V83" s="157"/>
      <c r="W83" s="394"/>
      <c r="X83" s="42"/>
      <c r="Y83" s="41"/>
      <c r="Z83" s="42"/>
      <c r="AA83" s="41"/>
      <c r="AB83" s="42"/>
      <c r="AC83" s="41"/>
      <c r="AD83" s="43"/>
      <c r="AE83" s="42"/>
      <c r="AF83" s="44"/>
      <c r="AG83" s="42"/>
      <c r="AH83" s="463"/>
      <c r="AI83" s="42"/>
      <c r="AJ83" s="463"/>
      <c r="AK83" s="42"/>
      <c r="AL83" s="44"/>
      <c r="AM83" s="42"/>
      <c r="AN83" s="44"/>
      <c r="AO83" s="45"/>
      <c r="AP83" s="42"/>
      <c r="AQ83" s="44"/>
      <c r="AR83" s="705" t="str">
        <f>IF(AQ83="","",IF(AQ83="A",'7.パネルラジエーター設備費用算出シート'!$G$12,IF(AQ83="B",'7.パネルラジエーター設備費用算出シート'!$N$12,IF(AQ83="C",'7.パネルラジエーター設備費用算出シート'!$G$22,IF(AQ83="D",'7.パネルラジエーター設備費用算出シート'!$N$22,IF(AQ83="E",'7.パネルラジエーター設備費用算出シート'!$G$32,IF(AQ83="F",'7.パネルラジエーター設備費用算出シート'!$N$32,IF(AQ83="G",'7.パネルラジエーター設備費用算出シート'!$G$42,IF(AQ83="H",'7.パネルラジエーター設備費用算出シート'!$N$42,IF(AQ83="I",'7.パネルラジエーター設備費用算出シート'!$G$52,'7.パネルラジエーター設備費用算出シート'!$N$52))))))))))</f>
        <v/>
      </c>
      <c r="AS83" s="42"/>
      <c r="AT83" s="44"/>
      <c r="AU83" s="45"/>
      <c r="AV83" s="42"/>
      <c r="AW83" s="28"/>
      <c r="AX83" s="28"/>
      <c r="AY83" s="28"/>
      <c r="AZ83" s="28"/>
      <c r="BA83" s="28"/>
      <c r="BB83" s="28"/>
      <c r="BC83" s="28"/>
      <c r="BD83" s="28"/>
      <c r="BE83" s="28"/>
      <c r="BF83" s="28"/>
      <c r="BG83" s="28"/>
      <c r="BH83" s="28"/>
    </row>
    <row r="84" spans="1:60" s="29" customFormat="1">
      <c r="A84" s="66"/>
      <c r="B84" s="39">
        <v>73</v>
      </c>
      <c r="C84" s="158"/>
      <c r="D84" s="159"/>
      <c r="E84" s="40"/>
      <c r="F84" s="686"/>
      <c r="G84" s="685"/>
      <c r="H84" s="683"/>
      <c r="I84" s="156"/>
      <c r="J84" s="160"/>
      <c r="K84" s="156"/>
      <c r="L84" s="693" t="str">
        <f t="shared" si="4"/>
        <v/>
      </c>
      <c r="M84" s="694" t="str">
        <f t="shared" si="5"/>
        <v/>
      </c>
      <c r="N84" s="693" t="str">
        <f t="shared" si="6"/>
        <v/>
      </c>
      <c r="O84" s="701">
        <f t="shared" si="7"/>
        <v>0</v>
      </c>
      <c r="P84" s="157"/>
      <c r="Q84" s="41"/>
      <c r="R84" s="167"/>
      <c r="S84" s="168"/>
      <c r="T84" s="43"/>
      <c r="U84" s="167"/>
      <c r="V84" s="157"/>
      <c r="W84" s="394"/>
      <c r="X84" s="42"/>
      <c r="Y84" s="41"/>
      <c r="Z84" s="42"/>
      <c r="AA84" s="41"/>
      <c r="AB84" s="42"/>
      <c r="AC84" s="41"/>
      <c r="AD84" s="43"/>
      <c r="AE84" s="42"/>
      <c r="AF84" s="44"/>
      <c r="AG84" s="42"/>
      <c r="AH84" s="463"/>
      <c r="AI84" s="42"/>
      <c r="AJ84" s="463"/>
      <c r="AK84" s="42"/>
      <c r="AL84" s="44"/>
      <c r="AM84" s="42"/>
      <c r="AN84" s="44"/>
      <c r="AO84" s="45"/>
      <c r="AP84" s="42"/>
      <c r="AQ84" s="44"/>
      <c r="AR84" s="705" t="str">
        <f>IF(AQ84="","",IF(AQ84="A",'7.パネルラジエーター設備費用算出シート'!$G$12,IF(AQ84="B",'7.パネルラジエーター設備費用算出シート'!$N$12,IF(AQ84="C",'7.パネルラジエーター設備費用算出シート'!$G$22,IF(AQ84="D",'7.パネルラジエーター設備費用算出シート'!$N$22,IF(AQ84="E",'7.パネルラジエーター設備費用算出シート'!$G$32,IF(AQ84="F",'7.パネルラジエーター設備費用算出シート'!$N$32,IF(AQ84="G",'7.パネルラジエーター設備費用算出シート'!$G$42,IF(AQ84="H",'7.パネルラジエーター設備費用算出シート'!$N$42,IF(AQ84="I",'7.パネルラジエーター設備費用算出シート'!$G$52,'7.パネルラジエーター設備費用算出シート'!$N$52))))))))))</f>
        <v/>
      </c>
      <c r="AS84" s="42"/>
      <c r="AT84" s="44"/>
      <c r="AU84" s="45"/>
      <c r="AV84" s="42"/>
      <c r="AW84" s="28"/>
      <c r="AX84" s="28"/>
      <c r="AY84" s="28"/>
      <c r="AZ84" s="28"/>
      <c r="BA84" s="28"/>
      <c r="BB84" s="28"/>
      <c r="BC84" s="28"/>
      <c r="BD84" s="28"/>
      <c r="BE84" s="28"/>
      <c r="BF84" s="28"/>
      <c r="BG84" s="28"/>
      <c r="BH84" s="28"/>
    </row>
    <row r="85" spans="1:60" s="29" customFormat="1">
      <c r="A85" s="66"/>
      <c r="B85" s="39">
        <v>74</v>
      </c>
      <c r="C85" s="158"/>
      <c r="D85" s="159"/>
      <c r="E85" s="40"/>
      <c r="F85" s="686"/>
      <c r="G85" s="685"/>
      <c r="H85" s="683"/>
      <c r="I85" s="156"/>
      <c r="J85" s="160"/>
      <c r="K85" s="156"/>
      <c r="L85" s="693" t="str">
        <f t="shared" si="4"/>
        <v/>
      </c>
      <c r="M85" s="694" t="str">
        <f t="shared" si="5"/>
        <v/>
      </c>
      <c r="N85" s="693" t="str">
        <f t="shared" si="6"/>
        <v/>
      </c>
      <c r="O85" s="701">
        <f t="shared" si="7"/>
        <v>0</v>
      </c>
      <c r="P85" s="157"/>
      <c r="Q85" s="41"/>
      <c r="R85" s="167"/>
      <c r="S85" s="168"/>
      <c r="T85" s="43"/>
      <c r="U85" s="167"/>
      <c r="V85" s="157"/>
      <c r="W85" s="394"/>
      <c r="X85" s="42"/>
      <c r="Y85" s="41"/>
      <c r="Z85" s="42"/>
      <c r="AA85" s="41"/>
      <c r="AB85" s="42"/>
      <c r="AC85" s="41"/>
      <c r="AD85" s="43"/>
      <c r="AE85" s="42"/>
      <c r="AF85" s="44"/>
      <c r="AG85" s="42"/>
      <c r="AH85" s="463"/>
      <c r="AI85" s="42"/>
      <c r="AJ85" s="463"/>
      <c r="AK85" s="42"/>
      <c r="AL85" s="44"/>
      <c r="AM85" s="42"/>
      <c r="AN85" s="44"/>
      <c r="AO85" s="45"/>
      <c r="AP85" s="42"/>
      <c r="AQ85" s="44"/>
      <c r="AR85" s="705" t="str">
        <f>IF(AQ85="","",IF(AQ85="A",'7.パネルラジエーター設備費用算出シート'!$G$12,IF(AQ85="B",'7.パネルラジエーター設備費用算出シート'!$N$12,IF(AQ85="C",'7.パネルラジエーター設備費用算出シート'!$G$22,IF(AQ85="D",'7.パネルラジエーター設備費用算出シート'!$N$22,IF(AQ85="E",'7.パネルラジエーター設備費用算出シート'!$G$32,IF(AQ85="F",'7.パネルラジエーター設備費用算出シート'!$N$32,IF(AQ85="G",'7.パネルラジエーター設備費用算出シート'!$G$42,IF(AQ85="H",'7.パネルラジエーター設備費用算出シート'!$N$42,IF(AQ85="I",'7.パネルラジエーター設備費用算出シート'!$G$52,'7.パネルラジエーター設備費用算出シート'!$N$52))))))))))</f>
        <v/>
      </c>
      <c r="AS85" s="42"/>
      <c r="AT85" s="44"/>
      <c r="AU85" s="45"/>
      <c r="AV85" s="42"/>
      <c r="AW85" s="28"/>
      <c r="AX85" s="28"/>
      <c r="AY85" s="28"/>
      <c r="AZ85" s="28"/>
      <c r="BA85" s="28"/>
      <c r="BB85" s="28"/>
      <c r="BC85" s="28"/>
      <c r="BD85" s="28"/>
      <c r="BE85" s="28"/>
      <c r="BF85" s="28"/>
      <c r="BG85" s="28"/>
      <c r="BH85" s="28"/>
    </row>
    <row r="86" spans="1:60" s="29" customFormat="1">
      <c r="A86" s="66"/>
      <c r="B86" s="39">
        <v>75</v>
      </c>
      <c r="C86" s="158"/>
      <c r="D86" s="159"/>
      <c r="E86" s="40"/>
      <c r="F86" s="686"/>
      <c r="G86" s="685"/>
      <c r="H86" s="683"/>
      <c r="I86" s="156"/>
      <c r="J86" s="160"/>
      <c r="K86" s="156"/>
      <c r="L86" s="693" t="str">
        <f t="shared" si="4"/>
        <v/>
      </c>
      <c r="M86" s="694" t="str">
        <f t="shared" si="5"/>
        <v/>
      </c>
      <c r="N86" s="693" t="str">
        <f t="shared" si="6"/>
        <v/>
      </c>
      <c r="O86" s="701">
        <f t="shared" si="7"/>
        <v>0</v>
      </c>
      <c r="P86" s="157"/>
      <c r="Q86" s="41"/>
      <c r="R86" s="167"/>
      <c r="S86" s="168"/>
      <c r="T86" s="43"/>
      <c r="U86" s="167"/>
      <c r="V86" s="157"/>
      <c r="W86" s="394"/>
      <c r="X86" s="42"/>
      <c r="Y86" s="41"/>
      <c r="Z86" s="42"/>
      <c r="AA86" s="41"/>
      <c r="AB86" s="42"/>
      <c r="AC86" s="41"/>
      <c r="AD86" s="43"/>
      <c r="AE86" s="42"/>
      <c r="AF86" s="44"/>
      <c r="AG86" s="42"/>
      <c r="AH86" s="463"/>
      <c r="AI86" s="42"/>
      <c r="AJ86" s="463"/>
      <c r="AK86" s="42"/>
      <c r="AL86" s="44"/>
      <c r="AM86" s="42"/>
      <c r="AN86" s="44"/>
      <c r="AO86" s="45"/>
      <c r="AP86" s="42"/>
      <c r="AQ86" s="44"/>
      <c r="AR86" s="705" t="str">
        <f>IF(AQ86="","",IF(AQ86="A",'7.パネルラジエーター設備費用算出シート'!$G$12,IF(AQ86="B",'7.パネルラジエーター設備費用算出シート'!$N$12,IF(AQ86="C",'7.パネルラジエーター設備費用算出シート'!$G$22,IF(AQ86="D",'7.パネルラジエーター設備費用算出シート'!$N$22,IF(AQ86="E",'7.パネルラジエーター設備費用算出シート'!$G$32,IF(AQ86="F",'7.パネルラジエーター設備費用算出シート'!$N$32,IF(AQ86="G",'7.パネルラジエーター設備費用算出シート'!$G$42,IF(AQ86="H",'7.パネルラジエーター設備費用算出シート'!$N$42,IF(AQ86="I",'7.パネルラジエーター設備費用算出シート'!$G$52,'7.パネルラジエーター設備費用算出シート'!$N$52))))))))))</f>
        <v/>
      </c>
      <c r="AS86" s="42"/>
      <c r="AT86" s="44"/>
      <c r="AU86" s="45"/>
      <c r="AV86" s="42"/>
      <c r="AW86" s="28"/>
      <c r="AX86" s="28"/>
      <c r="AY86" s="28"/>
      <c r="AZ86" s="28"/>
      <c r="BA86" s="28"/>
      <c r="BB86" s="28"/>
      <c r="BC86" s="28"/>
      <c r="BD86" s="28"/>
      <c r="BE86" s="28"/>
      <c r="BF86" s="28"/>
      <c r="BG86" s="28"/>
      <c r="BH86" s="28"/>
    </row>
    <row r="87" spans="1:60" s="29" customFormat="1">
      <c r="A87" s="66"/>
      <c r="B87" s="39">
        <v>76</v>
      </c>
      <c r="C87" s="158"/>
      <c r="D87" s="159"/>
      <c r="E87" s="40"/>
      <c r="F87" s="686"/>
      <c r="G87" s="685"/>
      <c r="H87" s="683"/>
      <c r="I87" s="156"/>
      <c r="J87" s="160"/>
      <c r="K87" s="156"/>
      <c r="L87" s="693" t="str">
        <f t="shared" si="4"/>
        <v/>
      </c>
      <c r="M87" s="694" t="str">
        <f t="shared" si="5"/>
        <v/>
      </c>
      <c r="N87" s="693" t="str">
        <f t="shared" si="6"/>
        <v/>
      </c>
      <c r="O87" s="701">
        <f t="shared" si="7"/>
        <v>0</v>
      </c>
      <c r="P87" s="157"/>
      <c r="Q87" s="41"/>
      <c r="R87" s="167"/>
      <c r="S87" s="168"/>
      <c r="T87" s="43"/>
      <c r="U87" s="167"/>
      <c r="V87" s="157"/>
      <c r="W87" s="394"/>
      <c r="X87" s="42"/>
      <c r="Y87" s="41"/>
      <c r="Z87" s="42"/>
      <c r="AA87" s="41"/>
      <c r="AB87" s="42"/>
      <c r="AC87" s="41"/>
      <c r="AD87" s="43"/>
      <c r="AE87" s="42"/>
      <c r="AF87" s="44"/>
      <c r="AG87" s="42"/>
      <c r="AH87" s="463"/>
      <c r="AI87" s="42"/>
      <c r="AJ87" s="463"/>
      <c r="AK87" s="42"/>
      <c r="AL87" s="44"/>
      <c r="AM87" s="42"/>
      <c r="AN87" s="44"/>
      <c r="AO87" s="45"/>
      <c r="AP87" s="42"/>
      <c r="AQ87" s="44"/>
      <c r="AR87" s="705" t="str">
        <f>IF(AQ87="","",IF(AQ87="A",'7.パネルラジエーター設備費用算出シート'!$G$12,IF(AQ87="B",'7.パネルラジエーター設備費用算出シート'!$N$12,IF(AQ87="C",'7.パネルラジエーター設備費用算出シート'!$G$22,IF(AQ87="D",'7.パネルラジエーター設備費用算出シート'!$N$22,IF(AQ87="E",'7.パネルラジエーター設備費用算出シート'!$G$32,IF(AQ87="F",'7.パネルラジエーター設備費用算出シート'!$N$32,IF(AQ87="G",'7.パネルラジエーター設備費用算出シート'!$G$42,IF(AQ87="H",'7.パネルラジエーター設備費用算出シート'!$N$42,IF(AQ87="I",'7.パネルラジエーター設備費用算出シート'!$G$52,'7.パネルラジエーター設備費用算出シート'!$N$52))))))))))</f>
        <v/>
      </c>
      <c r="AS87" s="42"/>
      <c r="AT87" s="44"/>
      <c r="AU87" s="45"/>
      <c r="AV87" s="42"/>
      <c r="AW87" s="28"/>
      <c r="AX87" s="28"/>
      <c r="AY87" s="28"/>
      <c r="AZ87" s="28"/>
      <c r="BA87" s="28"/>
      <c r="BB87" s="28"/>
      <c r="BC87" s="28"/>
      <c r="BD87" s="28"/>
      <c r="BE87" s="28"/>
      <c r="BF87" s="28"/>
      <c r="BG87" s="28"/>
      <c r="BH87" s="28"/>
    </row>
    <row r="88" spans="1:60" s="29" customFormat="1">
      <c r="A88" s="66"/>
      <c r="B88" s="39">
        <v>77</v>
      </c>
      <c r="C88" s="158"/>
      <c r="D88" s="159"/>
      <c r="E88" s="40"/>
      <c r="F88" s="686"/>
      <c r="G88" s="685"/>
      <c r="H88" s="683"/>
      <c r="I88" s="156"/>
      <c r="J88" s="160"/>
      <c r="K88" s="156"/>
      <c r="L88" s="693" t="str">
        <f t="shared" si="4"/>
        <v/>
      </c>
      <c r="M88" s="694" t="str">
        <f t="shared" si="5"/>
        <v/>
      </c>
      <c r="N88" s="693" t="str">
        <f t="shared" si="6"/>
        <v/>
      </c>
      <c r="O88" s="701">
        <f t="shared" si="7"/>
        <v>0</v>
      </c>
      <c r="P88" s="157"/>
      <c r="Q88" s="41"/>
      <c r="R88" s="167"/>
      <c r="S88" s="168"/>
      <c r="T88" s="43"/>
      <c r="U88" s="167"/>
      <c r="V88" s="157"/>
      <c r="W88" s="394"/>
      <c r="X88" s="42"/>
      <c r="Y88" s="41"/>
      <c r="Z88" s="42"/>
      <c r="AA88" s="41"/>
      <c r="AB88" s="42"/>
      <c r="AC88" s="41"/>
      <c r="AD88" s="43"/>
      <c r="AE88" s="42"/>
      <c r="AF88" s="44"/>
      <c r="AG88" s="42"/>
      <c r="AH88" s="463"/>
      <c r="AI88" s="42"/>
      <c r="AJ88" s="463"/>
      <c r="AK88" s="42"/>
      <c r="AL88" s="44"/>
      <c r="AM88" s="42"/>
      <c r="AN88" s="44"/>
      <c r="AO88" s="45"/>
      <c r="AP88" s="42"/>
      <c r="AQ88" s="44"/>
      <c r="AR88" s="705" t="str">
        <f>IF(AQ88="","",IF(AQ88="A",'7.パネルラジエーター設備費用算出シート'!$G$12,IF(AQ88="B",'7.パネルラジエーター設備費用算出シート'!$N$12,IF(AQ88="C",'7.パネルラジエーター設備費用算出シート'!$G$22,IF(AQ88="D",'7.パネルラジエーター設備費用算出シート'!$N$22,IF(AQ88="E",'7.パネルラジエーター設備費用算出シート'!$G$32,IF(AQ88="F",'7.パネルラジエーター設備費用算出シート'!$N$32,IF(AQ88="G",'7.パネルラジエーター設備費用算出シート'!$G$42,IF(AQ88="H",'7.パネルラジエーター設備費用算出シート'!$N$42,IF(AQ88="I",'7.パネルラジエーター設備費用算出シート'!$G$52,'7.パネルラジエーター設備費用算出シート'!$N$52))))))))))</f>
        <v/>
      </c>
      <c r="AS88" s="42"/>
      <c r="AT88" s="44"/>
      <c r="AU88" s="45"/>
      <c r="AV88" s="42"/>
      <c r="AW88" s="28"/>
      <c r="AX88" s="28"/>
      <c r="AY88" s="28"/>
      <c r="AZ88" s="28"/>
      <c r="BA88" s="28"/>
      <c r="BB88" s="28"/>
      <c r="BC88" s="28"/>
      <c r="BD88" s="28"/>
      <c r="BE88" s="28"/>
      <c r="BF88" s="28"/>
      <c r="BG88" s="28"/>
      <c r="BH88" s="28"/>
    </row>
    <row r="89" spans="1:60" s="29" customFormat="1">
      <c r="A89" s="66"/>
      <c r="B89" s="39">
        <v>78</v>
      </c>
      <c r="C89" s="158"/>
      <c r="D89" s="159"/>
      <c r="E89" s="40"/>
      <c r="F89" s="686"/>
      <c r="G89" s="685"/>
      <c r="H89" s="683"/>
      <c r="I89" s="156"/>
      <c r="J89" s="160"/>
      <c r="K89" s="156"/>
      <c r="L89" s="693" t="str">
        <f t="shared" si="4"/>
        <v/>
      </c>
      <c r="M89" s="694" t="str">
        <f t="shared" si="5"/>
        <v/>
      </c>
      <c r="N89" s="693" t="str">
        <f t="shared" si="6"/>
        <v/>
      </c>
      <c r="O89" s="701">
        <f t="shared" si="7"/>
        <v>0</v>
      </c>
      <c r="P89" s="157"/>
      <c r="Q89" s="41"/>
      <c r="R89" s="167"/>
      <c r="S89" s="168"/>
      <c r="T89" s="43"/>
      <c r="U89" s="167"/>
      <c r="V89" s="157"/>
      <c r="W89" s="394"/>
      <c r="X89" s="42"/>
      <c r="Y89" s="41"/>
      <c r="Z89" s="42"/>
      <c r="AA89" s="41"/>
      <c r="AB89" s="42"/>
      <c r="AC89" s="41"/>
      <c r="AD89" s="43"/>
      <c r="AE89" s="42"/>
      <c r="AF89" s="44"/>
      <c r="AG89" s="42"/>
      <c r="AH89" s="463"/>
      <c r="AI89" s="42"/>
      <c r="AJ89" s="463"/>
      <c r="AK89" s="42"/>
      <c r="AL89" s="44"/>
      <c r="AM89" s="42"/>
      <c r="AN89" s="44"/>
      <c r="AO89" s="45"/>
      <c r="AP89" s="42"/>
      <c r="AQ89" s="44"/>
      <c r="AR89" s="705" t="str">
        <f>IF(AQ89="","",IF(AQ89="A",'7.パネルラジエーター設備費用算出シート'!$G$12,IF(AQ89="B",'7.パネルラジエーター設備費用算出シート'!$N$12,IF(AQ89="C",'7.パネルラジエーター設備費用算出シート'!$G$22,IF(AQ89="D",'7.パネルラジエーター設備費用算出シート'!$N$22,IF(AQ89="E",'7.パネルラジエーター設備費用算出シート'!$G$32,IF(AQ89="F",'7.パネルラジエーター設備費用算出シート'!$N$32,IF(AQ89="G",'7.パネルラジエーター設備費用算出シート'!$G$42,IF(AQ89="H",'7.パネルラジエーター設備費用算出シート'!$N$42,IF(AQ89="I",'7.パネルラジエーター設備費用算出シート'!$G$52,'7.パネルラジエーター設備費用算出シート'!$N$52))))))))))</f>
        <v/>
      </c>
      <c r="AS89" s="42"/>
      <c r="AT89" s="44"/>
      <c r="AU89" s="45"/>
      <c r="AV89" s="42"/>
      <c r="AW89" s="28"/>
      <c r="AX89" s="28"/>
      <c r="AY89" s="28"/>
      <c r="AZ89" s="28"/>
      <c r="BA89" s="28"/>
      <c r="BB89" s="28"/>
      <c r="BC89" s="28"/>
      <c r="BD89" s="28"/>
      <c r="BE89" s="28"/>
      <c r="BF89" s="28"/>
      <c r="BG89" s="28"/>
      <c r="BH89" s="28"/>
    </row>
    <row r="90" spans="1:60" s="29" customFormat="1">
      <c r="A90" s="66"/>
      <c r="B90" s="39">
        <v>79</v>
      </c>
      <c r="C90" s="158"/>
      <c r="D90" s="159"/>
      <c r="E90" s="40"/>
      <c r="F90" s="686"/>
      <c r="G90" s="685"/>
      <c r="H90" s="683"/>
      <c r="I90" s="156"/>
      <c r="J90" s="160"/>
      <c r="K90" s="156"/>
      <c r="L90" s="693" t="str">
        <f t="shared" si="4"/>
        <v/>
      </c>
      <c r="M90" s="694" t="str">
        <f t="shared" si="5"/>
        <v/>
      </c>
      <c r="N90" s="693" t="str">
        <f t="shared" si="6"/>
        <v/>
      </c>
      <c r="O90" s="701">
        <f t="shared" si="7"/>
        <v>0</v>
      </c>
      <c r="P90" s="157"/>
      <c r="Q90" s="41"/>
      <c r="R90" s="167"/>
      <c r="S90" s="168"/>
      <c r="T90" s="43"/>
      <c r="U90" s="167"/>
      <c r="V90" s="157"/>
      <c r="W90" s="394"/>
      <c r="X90" s="42"/>
      <c r="Y90" s="41"/>
      <c r="Z90" s="42"/>
      <c r="AA90" s="41"/>
      <c r="AB90" s="42"/>
      <c r="AC90" s="41"/>
      <c r="AD90" s="43"/>
      <c r="AE90" s="42"/>
      <c r="AF90" s="44"/>
      <c r="AG90" s="42"/>
      <c r="AH90" s="463"/>
      <c r="AI90" s="42"/>
      <c r="AJ90" s="463"/>
      <c r="AK90" s="42"/>
      <c r="AL90" s="44"/>
      <c r="AM90" s="42"/>
      <c r="AN90" s="44"/>
      <c r="AO90" s="45"/>
      <c r="AP90" s="42"/>
      <c r="AQ90" s="44"/>
      <c r="AR90" s="705" t="str">
        <f>IF(AQ90="","",IF(AQ90="A",'7.パネルラジエーター設備費用算出シート'!$G$12,IF(AQ90="B",'7.パネルラジエーター設備費用算出シート'!$N$12,IF(AQ90="C",'7.パネルラジエーター設備費用算出シート'!$G$22,IF(AQ90="D",'7.パネルラジエーター設備費用算出シート'!$N$22,IF(AQ90="E",'7.パネルラジエーター設備費用算出シート'!$G$32,IF(AQ90="F",'7.パネルラジエーター設備費用算出シート'!$N$32,IF(AQ90="G",'7.パネルラジエーター設備費用算出シート'!$G$42,IF(AQ90="H",'7.パネルラジエーター設備費用算出シート'!$N$42,IF(AQ90="I",'7.パネルラジエーター設備費用算出シート'!$G$52,'7.パネルラジエーター設備費用算出シート'!$N$52))))))))))</f>
        <v/>
      </c>
      <c r="AS90" s="42"/>
      <c r="AT90" s="44"/>
      <c r="AU90" s="45"/>
      <c r="AV90" s="42"/>
      <c r="AW90" s="28"/>
      <c r="AX90" s="28"/>
      <c r="AY90" s="28"/>
      <c r="AZ90" s="28"/>
      <c r="BA90" s="28"/>
      <c r="BB90" s="28"/>
      <c r="BC90" s="28"/>
      <c r="BD90" s="28"/>
      <c r="BE90" s="28"/>
      <c r="BF90" s="28"/>
      <c r="BG90" s="28"/>
      <c r="BH90" s="28"/>
    </row>
    <row r="91" spans="1:60" s="29" customFormat="1">
      <c r="A91" s="66"/>
      <c r="B91" s="39">
        <v>80</v>
      </c>
      <c r="C91" s="158"/>
      <c r="D91" s="159"/>
      <c r="E91" s="40"/>
      <c r="F91" s="686"/>
      <c r="G91" s="685"/>
      <c r="H91" s="683"/>
      <c r="I91" s="156"/>
      <c r="J91" s="160"/>
      <c r="K91" s="156"/>
      <c r="L91" s="693" t="str">
        <f t="shared" si="4"/>
        <v/>
      </c>
      <c r="M91" s="694" t="str">
        <f t="shared" si="5"/>
        <v/>
      </c>
      <c r="N91" s="693" t="str">
        <f t="shared" si="6"/>
        <v/>
      </c>
      <c r="O91" s="701">
        <f t="shared" si="7"/>
        <v>0</v>
      </c>
      <c r="P91" s="157"/>
      <c r="Q91" s="41"/>
      <c r="R91" s="167"/>
      <c r="S91" s="168"/>
      <c r="T91" s="43"/>
      <c r="U91" s="167"/>
      <c r="V91" s="157"/>
      <c r="W91" s="394"/>
      <c r="X91" s="42"/>
      <c r="Y91" s="41"/>
      <c r="Z91" s="42"/>
      <c r="AA91" s="41"/>
      <c r="AB91" s="42"/>
      <c r="AC91" s="41"/>
      <c r="AD91" s="43"/>
      <c r="AE91" s="42"/>
      <c r="AF91" s="44"/>
      <c r="AG91" s="42"/>
      <c r="AH91" s="463"/>
      <c r="AI91" s="42"/>
      <c r="AJ91" s="463"/>
      <c r="AK91" s="42"/>
      <c r="AL91" s="44"/>
      <c r="AM91" s="42"/>
      <c r="AN91" s="44"/>
      <c r="AO91" s="45"/>
      <c r="AP91" s="42"/>
      <c r="AQ91" s="44"/>
      <c r="AR91" s="705" t="str">
        <f>IF(AQ91="","",IF(AQ91="A",'7.パネルラジエーター設備費用算出シート'!$G$12,IF(AQ91="B",'7.パネルラジエーター設備費用算出シート'!$N$12,IF(AQ91="C",'7.パネルラジエーター設備費用算出シート'!$G$22,IF(AQ91="D",'7.パネルラジエーター設備費用算出シート'!$N$22,IF(AQ91="E",'7.パネルラジエーター設備費用算出シート'!$G$32,IF(AQ91="F",'7.パネルラジエーター設備費用算出シート'!$N$32,IF(AQ91="G",'7.パネルラジエーター設備費用算出シート'!$G$42,IF(AQ91="H",'7.パネルラジエーター設備費用算出シート'!$N$42,IF(AQ91="I",'7.パネルラジエーター設備費用算出シート'!$G$52,'7.パネルラジエーター設備費用算出シート'!$N$52))))))))))</f>
        <v/>
      </c>
      <c r="AS91" s="42"/>
      <c r="AT91" s="44"/>
      <c r="AU91" s="45"/>
      <c r="AV91" s="42"/>
      <c r="AW91" s="28"/>
      <c r="AX91" s="28"/>
      <c r="AY91" s="28"/>
      <c r="AZ91" s="28"/>
      <c r="BA91" s="28"/>
      <c r="BB91" s="28"/>
      <c r="BC91" s="28"/>
      <c r="BD91" s="28"/>
      <c r="BE91" s="28"/>
      <c r="BF91" s="28"/>
      <c r="BG91" s="28"/>
      <c r="BH91" s="28"/>
    </row>
    <row r="92" spans="1:60" s="29" customFormat="1">
      <c r="A92" s="66"/>
      <c r="B92" s="39">
        <v>81</v>
      </c>
      <c r="C92" s="158"/>
      <c r="D92" s="159"/>
      <c r="E92" s="40"/>
      <c r="F92" s="686"/>
      <c r="G92" s="685"/>
      <c r="H92" s="683"/>
      <c r="I92" s="156"/>
      <c r="J92" s="160"/>
      <c r="K92" s="156"/>
      <c r="L92" s="693" t="str">
        <f t="shared" si="4"/>
        <v/>
      </c>
      <c r="M92" s="694" t="str">
        <f t="shared" si="5"/>
        <v/>
      </c>
      <c r="N92" s="693" t="str">
        <f t="shared" si="6"/>
        <v/>
      </c>
      <c r="O92" s="701">
        <f t="shared" si="7"/>
        <v>0</v>
      </c>
      <c r="P92" s="157"/>
      <c r="Q92" s="41"/>
      <c r="R92" s="167"/>
      <c r="S92" s="168"/>
      <c r="T92" s="43"/>
      <c r="U92" s="167"/>
      <c r="V92" s="157"/>
      <c r="W92" s="394"/>
      <c r="X92" s="42"/>
      <c r="Y92" s="41"/>
      <c r="Z92" s="42"/>
      <c r="AA92" s="41"/>
      <c r="AB92" s="42"/>
      <c r="AC92" s="41"/>
      <c r="AD92" s="43"/>
      <c r="AE92" s="42"/>
      <c r="AF92" s="44"/>
      <c r="AG92" s="42"/>
      <c r="AH92" s="463"/>
      <c r="AI92" s="42"/>
      <c r="AJ92" s="463"/>
      <c r="AK92" s="42"/>
      <c r="AL92" s="44"/>
      <c r="AM92" s="42"/>
      <c r="AN92" s="44"/>
      <c r="AO92" s="45"/>
      <c r="AP92" s="42"/>
      <c r="AQ92" s="44"/>
      <c r="AR92" s="705" t="str">
        <f>IF(AQ92="","",IF(AQ92="A",'7.パネルラジエーター設備費用算出シート'!$G$12,IF(AQ92="B",'7.パネルラジエーター設備費用算出シート'!$N$12,IF(AQ92="C",'7.パネルラジエーター設備費用算出シート'!$G$22,IF(AQ92="D",'7.パネルラジエーター設備費用算出シート'!$N$22,IF(AQ92="E",'7.パネルラジエーター設備費用算出シート'!$G$32,IF(AQ92="F",'7.パネルラジエーター設備費用算出シート'!$N$32,IF(AQ92="G",'7.パネルラジエーター設備費用算出シート'!$G$42,IF(AQ92="H",'7.パネルラジエーター設備費用算出シート'!$N$42,IF(AQ92="I",'7.パネルラジエーター設備費用算出シート'!$G$52,'7.パネルラジエーター設備費用算出シート'!$N$52))))))))))</f>
        <v/>
      </c>
      <c r="AS92" s="42"/>
      <c r="AT92" s="44"/>
      <c r="AU92" s="45"/>
      <c r="AV92" s="42"/>
      <c r="AW92" s="28"/>
      <c r="AX92" s="28"/>
      <c r="AY92" s="28"/>
      <c r="AZ92" s="28"/>
      <c r="BA92" s="28"/>
      <c r="BB92" s="28"/>
      <c r="BC92" s="28"/>
      <c r="BD92" s="28"/>
      <c r="BE92" s="28"/>
      <c r="BF92" s="28"/>
      <c r="BG92" s="28"/>
      <c r="BH92" s="28"/>
    </row>
    <row r="93" spans="1:60" s="29" customFormat="1">
      <c r="A93" s="66"/>
      <c r="B93" s="39">
        <v>82</v>
      </c>
      <c r="C93" s="158"/>
      <c r="D93" s="159"/>
      <c r="E93" s="40"/>
      <c r="F93" s="686"/>
      <c r="G93" s="685"/>
      <c r="H93" s="683"/>
      <c r="I93" s="156"/>
      <c r="J93" s="160"/>
      <c r="K93" s="156"/>
      <c r="L93" s="693" t="str">
        <f t="shared" si="4"/>
        <v/>
      </c>
      <c r="M93" s="694" t="str">
        <f t="shared" si="5"/>
        <v/>
      </c>
      <c r="N93" s="693" t="str">
        <f t="shared" si="6"/>
        <v/>
      </c>
      <c r="O93" s="701">
        <f t="shared" si="7"/>
        <v>0</v>
      </c>
      <c r="P93" s="157"/>
      <c r="Q93" s="41"/>
      <c r="R93" s="167"/>
      <c r="S93" s="168"/>
      <c r="T93" s="43"/>
      <c r="U93" s="167"/>
      <c r="V93" s="157"/>
      <c r="W93" s="394"/>
      <c r="X93" s="42"/>
      <c r="Y93" s="41"/>
      <c r="Z93" s="42"/>
      <c r="AA93" s="41"/>
      <c r="AB93" s="42"/>
      <c r="AC93" s="41"/>
      <c r="AD93" s="43"/>
      <c r="AE93" s="42"/>
      <c r="AF93" s="44"/>
      <c r="AG93" s="42"/>
      <c r="AH93" s="463"/>
      <c r="AI93" s="42"/>
      <c r="AJ93" s="463"/>
      <c r="AK93" s="42"/>
      <c r="AL93" s="44"/>
      <c r="AM93" s="42"/>
      <c r="AN93" s="44"/>
      <c r="AO93" s="45"/>
      <c r="AP93" s="42"/>
      <c r="AQ93" s="44"/>
      <c r="AR93" s="705" t="str">
        <f>IF(AQ93="","",IF(AQ93="A",'7.パネルラジエーター設備費用算出シート'!$G$12,IF(AQ93="B",'7.パネルラジエーター設備費用算出シート'!$N$12,IF(AQ93="C",'7.パネルラジエーター設備費用算出シート'!$G$22,IF(AQ93="D",'7.パネルラジエーター設備費用算出シート'!$N$22,IF(AQ93="E",'7.パネルラジエーター設備費用算出シート'!$G$32,IF(AQ93="F",'7.パネルラジエーター設備費用算出シート'!$N$32,IF(AQ93="G",'7.パネルラジエーター設備費用算出シート'!$G$42,IF(AQ93="H",'7.パネルラジエーター設備費用算出シート'!$N$42,IF(AQ93="I",'7.パネルラジエーター設備費用算出シート'!$G$52,'7.パネルラジエーター設備費用算出シート'!$N$52))))))))))</f>
        <v/>
      </c>
      <c r="AS93" s="42"/>
      <c r="AT93" s="44"/>
      <c r="AU93" s="45"/>
      <c r="AV93" s="42"/>
      <c r="AW93" s="28"/>
      <c r="AX93" s="28"/>
      <c r="AY93" s="28"/>
      <c r="AZ93" s="28"/>
      <c r="BA93" s="28"/>
      <c r="BB93" s="28"/>
      <c r="BC93" s="28"/>
      <c r="BD93" s="28"/>
      <c r="BE93" s="28"/>
      <c r="BF93" s="28"/>
      <c r="BG93" s="28"/>
      <c r="BH93" s="28"/>
    </row>
    <row r="94" spans="1:60" s="29" customFormat="1">
      <c r="A94" s="66"/>
      <c r="B94" s="39">
        <v>83</v>
      </c>
      <c r="C94" s="158"/>
      <c r="D94" s="159"/>
      <c r="E94" s="40"/>
      <c r="F94" s="686"/>
      <c r="G94" s="685"/>
      <c r="H94" s="683"/>
      <c r="I94" s="156"/>
      <c r="J94" s="160"/>
      <c r="K94" s="156"/>
      <c r="L94" s="693" t="str">
        <f t="shared" si="4"/>
        <v/>
      </c>
      <c r="M94" s="694" t="str">
        <f t="shared" si="5"/>
        <v/>
      </c>
      <c r="N94" s="693" t="str">
        <f t="shared" si="6"/>
        <v/>
      </c>
      <c r="O94" s="701">
        <f t="shared" si="7"/>
        <v>0</v>
      </c>
      <c r="P94" s="157"/>
      <c r="Q94" s="41"/>
      <c r="R94" s="167"/>
      <c r="S94" s="168"/>
      <c r="T94" s="43"/>
      <c r="U94" s="167"/>
      <c r="V94" s="157"/>
      <c r="W94" s="394"/>
      <c r="X94" s="42"/>
      <c r="Y94" s="41"/>
      <c r="Z94" s="42"/>
      <c r="AA94" s="41"/>
      <c r="AB94" s="42"/>
      <c r="AC94" s="41"/>
      <c r="AD94" s="43"/>
      <c r="AE94" s="42"/>
      <c r="AF94" s="44"/>
      <c r="AG94" s="42"/>
      <c r="AH94" s="463"/>
      <c r="AI94" s="42"/>
      <c r="AJ94" s="463"/>
      <c r="AK94" s="42"/>
      <c r="AL94" s="44"/>
      <c r="AM94" s="42"/>
      <c r="AN94" s="44"/>
      <c r="AO94" s="45"/>
      <c r="AP94" s="42"/>
      <c r="AQ94" s="44"/>
      <c r="AR94" s="705" t="str">
        <f>IF(AQ94="","",IF(AQ94="A",'7.パネルラジエーター設備費用算出シート'!$G$12,IF(AQ94="B",'7.パネルラジエーター設備費用算出シート'!$N$12,IF(AQ94="C",'7.パネルラジエーター設備費用算出シート'!$G$22,IF(AQ94="D",'7.パネルラジエーター設備費用算出シート'!$N$22,IF(AQ94="E",'7.パネルラジエーター設備費用算出シート'!$G$32,IF(AQ94="F",'7.パネルラジエーター設備費用算出シート'!$N$32,IF(AQ94="G",'7.パネルラジエーター設備費用算出シート'!$G$42,IF(AQ94="H",'7.パネルラジエーター設備費用算出シート'!$N$42,IF(AQ94="I",'7.パネルラジエーター設備費用算出シート'!$G$52,'7.パネルラジエーター設備費用算出シート'!$N$52))))))))))</f>
        <v/>
      </c>
      <c r="AS94" s="42"/>
      <c r="AT94" s="44"/>
      <c r="AU94" s="45"/>
      <c r="AV94" s="42"/>
      <c r="AW94" s="28"/>
      <c r="AX94" s="28"/>
      <c r="AY94" s="28"/>
      <c r="AZ94" s="28"/>
      <c r="BA94" s="28"/>
      <c r="BB94" s="28"/>
      <c r="BC94" s="28"/>
      <c r="BD94" s="28"/>
      <c r="BE94" s="28"/>
      <c r="BF94" s="28"/>
      <c r="BG94" s="28"/>
      <c r="BH94" s="28"/>
    </row>
    <row r="95" spans="1:60" s="29" customFormat="1">
      <c r="A95" s="66"/>
      <c r="B95" s="39">
        <v>84</v>
      </c>
      <c r="C95" s="158"/>
      <c r="D95" s="159"/>
      <c r="E95" s="40"/>
      <c r="F95" s="686"/>
      <c r="G95" s="685"/>
      <c r="H95" s="683"/>
      <c r="I95" s="156"/>
      <c r="J95" s="160"/>
      <c r="K95" s="156"/>
      <c r="L95" s="693" t="str">
        <f t="shared" si="4"/>
        <v/>
      </c>
      <c r="M95" s="694" t="str">
        <f t="shared" si="5"/>
        <v/>
      </c>
      <c r="N95" s="693" t="str">
        <f t="shared" si="6"/>
        <v/>
      </c>
      <c r="O95" s="701">
        <f t="shared" si="7"/>
        <v>0</v>
      </c>
      <c r="P95" s="157"/>
      <c r="Q95" s="41"/>
      <c r="R95" s="167"/>
      <c r="S95" s="168"/>
      <c r="T95" s="43"/>
      <c r="U95" s="167"/>
      <c r="V95" s="157"/>
      <c r="W95" s="394"/>
      <c r="X95" s="42"/>
      <c r="Y95" s="41"/>
      <c r="Z95" s="42"/>
      <c r="AA95" s="41"/>
      <c r="AB95" s="42"/>
      <c r="AC95" s="41"/>
      <c r="AD95" s="43"/>
      <c r="AE95" s="42"/>
      <c r="AF95" s="44"/>
      <c r="AG95" s="42"/>
      <c r="AH95" s="463"/>
      <c r="AI95" s="42"/>
      <c r="AJ95" s="463"/>
      <c r="AK95" s="42"/>
      <c r="AL95" s="44"/>
      <c r="AM95" s="42"/>
      <c r="AN95" s="44"/>
      <c r="AO95" s="45"/>
      <c r="AP95" s="42"/>
      <c r="AQ95" s="44"/>
      <c r="AR95" s="705" t="str">
        <f>IF(AQ95="","",IF(AQ95="A",'7.パネルラジエーター設備費用算出シート'!$G$12,IF(AQ95="B",'7.パネルラジエーター設備費用算出シート'!$N$12,IF(AQ95="C",'7.パネルラジエーター設備費用算出シート'!$G$22,IF(AQ95="D",'7.パネルラジエーター設備費用算出シート'!$N$22,IF(AQ95="E",'7.パネルラジエーター設備費用算出シート'!$G$32,IF(AQ95="F",'7.パネルラジエーター設備費用算出シート'!$N$32,IF(AQ95="G",'7.パネルラジエーター設備費用算出シート'!$G$42,IF(AQ95="H",'7.パネルラジエーター設備費用算出シート'!$N$42,IF(AQ95="I",'7.パネルラジエーター設備費用算出シート'!$G$52,'7.パネルラジエーター設備費用算出シート'!$N$52))))))))))</f>
        <v/>
      </c>
      <c r="AS95" s="42"/>
      <c r="AT95" s="44"/>
      <c r="AU95" s="45"/>
      <c r="AV95" s="42"/>
      <c r="AW95" s="28"/>
      <c r="AX95" s="28"/>
      <c r="AY95" s="28"/>
      <c r="AZ95" s="28"/>
      <c r="BA95" s="28"/>
      <c r="BB95" s="28"/>
      <c r="BC95" s="28"/>
      <c r="BD95" s="28"/>
      <c r="BE95" s="28"/>
      <c r="BF95" s="28"/>
      <c r="BG95" s="28"/>
      <c r="BH95" s="28"/>
    </row>
    <row r="96" spans="1:60" s="29" customFormat="1">
      <c r="A96" s="66"/>
      <c r="B96" s="39">
        <v>85</v>
      </c>
      <c r="C96" s="158"/>
      <c r="D96" s="159"/>
      <c r="E96" s="40"/>
      <c r="F96" s="686"/>
      <c r="G96" s="685"/>
      <c r="H96" s="683"/>
      <c r="I96" s="156"/>
      <c r="J96" s="160"/>
      <c r="K96" s="156"/>
      <c r="L96" s="693" t="str">
        <f t="shared" si="4"/>
        <v/>
      </c>
      <c r="M96" s="694" t="str">
        <f t="shared" si="5"/>
        <v/>
      </c>
      <c r="N96" s="693" t="str">
        <f t="shared" si="6"/>
        <v/>
      </c>
      <c r="O96" s="701">
        <f t="shared" si="7"/>
        <v>0</v>
      </c>
      <c r="P96" s="157"/>
      <c r="Q96" s="41"/>
      <c r="R96" s="167"/>
      <c r="S96" s="168"/>
      <c r="T96" s="43"/>
      <c r="U96" s="167"/>
      <c r="V96" s="157"/>
      <c r="W96" s="394"/>
      <c r="X96" s="42"/>
      <c r="Y96" s="41"/>
      <c r="Z96" s="42"/>
      <c r="AA96" s="41"/>
      <c r="AB96" s="42"/>
      <c r="AC96" s="41"/>
      <c r="AD96" s="43"/>
      <c r="AE96" s="42"/>
      <c r="AF96" s="44"/>
      <c r="AG96" s="42"/>
      <c r="AH96" s="463"/>
      <c r="AI96" s="42"/>
      <c r="AJ96" s="463"/>
      <c r="AK96" s="42"/>
      <c r="AL96" s="44"/>
      <c r="AM96" s="42"/>
      <c r="AN96" s="44"/>
      <c r="AO96" s="45"/>
      <c r="AP96" s="42"/>
      <c r="AQ96" s="44"/>
      <c r="AR96" s="705" t="str">
        <f>IF(AQ96="","",IF(AQ96="A",'7.パネルラジエーター設備費用算出シート'!$G$12,IF(AQ96="B",'7.パネルラジエーター設備費用算出シート'!$N$12,IF(AQ96="C",'7.パネルラジエーター設備費用算出シート'!$G$22,IF(AQ96="D",'7.パネルラジエーター設備費用算出シート'!$N$22,IF(AQ96="E",'7.パネルラジエーター設備費用算出シート'!$G$32,IF(AQ96="F",'7.パネルラジエーター設備費用算出シート'!$N$32,IF(AQ96="G",'7.パネルラジエーター設備費用算出シート'!$G$42,IF(AQ96="H",'7.パネルラジエーター設備費用算出シート'!$N$42,IF(AQ96="I",'7.パネルラジエーター設備費用算出シート'!$G$52,'7.パネルラジエーター設備費用算出シート'!$N$52))))))))))</f>
        <v/>
      </c>
      <c r="AS96" s="42"/>
      <c r="AT96" s="44"/>
      <c r="AU96" s="45"/>
      <c r="AV96" s="42"/>
      <c r="AW96" s="28"/>
      <c r="AX96" s="28"/>
      <c r="AY96" s="28"/>
      <c r="AZ96" s="28"/>
      <c r="BA96" s="28"/>
      <c r="BB96" s="28"/>
      <c r="BC96" s="28"/>
      <c r="BD96" s="28"/>
      <c r="BE96" s="28"/>
      <c r="BF96" s="28"/>
      <c r="BG96" s="28"/>
      <c r="BH96" s="28"/>
    </row>
    <row r="97" spans="1:60" s="29" customFormat="1">
      <c r="A97" s="66"/>
      <c r="B97" s="39">
        <v>86</v>
      </c>
      <c r="C97" s="158"/>
      <c r="D97" s="159"/>
      <c r="E97" s="40"/>
      <c r="F97" s="686"/>
      <c r="G97" s="685"/>
      <c r="H97" s="683"/>
      <c r="I97" s="156"/>
      <c r="J97" s="160"/>
      <c r="K97" s="156"/>
      <c r="L97" s="693" t="str">
        <f t="shared" si="4"/>
        <v/>
      </c>
      <c r="M97" s="694" t="str">
        <f t="shared" si="5"/>
        <v/>
      </c>
      <c r="N97" s="693" t="str">
        <f t="shared" si="6"/>
        <v/>
      </c>
      <c r="O97" s="701">
        <f t="shared" si="7"/>
        <v>0</v>
      </c>
      <c r="P97" s="157"/>
      <c r="Q97" s="41"/>
      <c r="R97" s="167"/>
      <c r="S97" s="168"/>
      <c r="T97" s="43"/>
      <c r="U97" s="167"/>
      <c r="V97" s="157"/>
      <c r="W97" s="394"/>
      <c r="X97" s="42"/>
      <c r="Y97" s="41"/>
      <c r="Z97" s="42"/>
      <c r="AA97" s="41"/>
      <c r="AB97" s="42"/>
      <c r="AC97" s="41"/>
      <c r="AD97" s="43"/>
      <c r="AE97" s="42"/>
      <c r="AF97" s="44"/>
      <c r="AG97" s="42"/>
      <c r="AH97" s="463"/>
      <c r="AI97" s="42"/>
      <c r="AJ97" s="463"/>
      <c r="AK97" s="42"/>
      <c r="AL97" s="44"/>
      <c r="AM97" s="42"/>
      <c r="AN97" s="44"/>
      <c r="AO97" s="45"/>
      <c r="AP97" s="42"/>
      <c r="AQ97" s="44"/>
      <c r="AR97" s="705" t="str">
        <f>IF(AQ97="","",IF(AQ97="A",'7.パネルラジエーター設備費用算出シート'!$G$12,IF(AQ97="B",'7.パネルラジエーター設備費用算出シート'!$N$12,IF(AQ97="C",'7.パネルラジエーター設備費用算出シート'!$G$22,IF(AQ97="D",'7.パネルラジエーター設備費用算出シート'!$N$22,IF(AQ97="E",'7.パネルラジエーター設備費用算出シート'!$G$32,IF(AQ97="F",'7.パネルラジエーター設備費用算出シート'!$N$32,IF(AQ97="G",'7.パネルラジエーター設備費用算出シート'!$G$42,IF(AQ97="H",'7.パネルラジエーター設備費用算出シート'!$N$42,IF(AQ97="I",'7.パネルラジエーター設備費用算出シート'!$G$52,'7.パネルラジエーター設備費用算出シート'!$N$52))))))))))</f>
        <v/>
      </c>
      <c r="AS97" s="42"/>
      <c r="AT97" s="44"/>
      <c r="AU97" s="45"/>
      <c r="AV97" s="42"/>
      <c r="AW97" s="28"/>
      <c r="AX97" s="28"/>
      <c r="AY97" s="28"/>
      <c r="AZ97" s="28"/>
      <c r="BA97" s="28"/>
      <c r="BB97" s="28"/>
      <c r="BC97" s="28"/>
      <c r="BD97" s="28"/>
      <c r="BE97" s="28"/>
      <c r="BF97" s="28"/>
      <c r="BG97" s="28"/>
      <c r="BH97" s="28"/>
    </row>
    <row r="98" spans="1:60" s="29" customFormat="1">
      <c r="A98" s="66"/>
      <c r="B98" s="39">
        <v>87</v>
      </c>
      <c r="C98" s="158"/>
      <c r="D98" s="159"/>
      <c r="E98" s="40"/>
      <c r="F98" s="686"/>
      <c r="G98" s="685"/>
      <c r="H98" s="683"/>
      <c r="I98" s="156"/>
      <c r="J98" s="160"/>
      <c r="K98" s="156"/>
      <c r="L98" s="693" t="str">
        <f t="shared" si="4"/>
        <v/>
      </c>
      <c r="M98" s="694" t="str">
        <f t="shared" si="5"/>
        <v/>
      </c>
      <c r="N98" s="693" t="str">
        <f t="shared" si="6"/>
        <v/>
      </c>
      <c r="O98" s="701">
        <f t="shared" si="7"/>
        <v>0</v>
      </c>
      <c r="P98" s="157"/>
      <c r="Q98" s="41"/>
      <c r="R98" s="167"/>
      <c r="S98" s="168"/>
      <c r="T98" s="43"/>
      <c r="U98" s="167"/>
      <c r="V98" s="157"/>
      <c r="W98" s="394"/>
      <c r="X98" s="42"/>
      <c r="Y98" s="41"/>
      <c r="Z98" s="42"/>
      <c r="AA98" s="41"/>
      <c r="AB98" s="42"/>
      <c r="AC98" s="41"/>
      <c r="AD98" s="43"/>
      <c r="AE98" s="42"/>
      <c r="AF98" s="44"/>
      <c r="AG98" s="42"/>
      <c r="AH98" s="463"/>
      <c r="AI98" s="42"/>
      <c r="AJ98" s="463"/>
      <c r="AK98" s="42"/>
      <c r="AL98" s="44"/>
      <c r="AM98" s="42"/>
      <c r="AN98" s="44"/>
      <c r="AO98" s="45"/>
      <c r="AP98" s="42"/>
      <c r="AQ98" s="44"/>
      <c r="AR98" s="705" t="str">
        <f>IF(AQ98="","",IF(AQ98="A",'7.パネルラジエーター設備費用算出シート'!$G$12,IF(AQ98="B",'7.パネルラジエーター設備費用算出シート'!$N$12,IF(AQ98="C",'7.パネルラジエーター設備費用算出シート'!$G$22,IF(AQ98="D",'7.パネルラジエーター設備費用算出シート'!$N$22,IF(AQ98="E",'7.パネルラジエーター設備費用算出シート'!$G$32,IF(AQ98="F",'7.パネルラジエーター設備費用算出シート'!$N$32,IF(AQ98="G",'7.パネルラジエーター設備費用算出シート'!$G$42,IF(AQ98="H",'7.パネルラジエーター設備費用算出シート'!$N$42,IF(AQ98="I",'7.パネルラジエーター設備費用算出シート'!$G$52,'7.パネルラジエーター設備費用算出シート'!$N$52))))))))))</f>
        <v/>
      </c>
      <c r="AS98" s="42"/>
      <c r="AT98" s="44"/>
      <c r="AU98" s="45"/>
      <c r="AV98" s="42"/>
      <c r="AW98" s="28"/>
      <c r="AX98" s="28"/>
      <c r="AY98" s="28"/>
      <c r="AZ98" s="28"/>
      <c r="BA98" s="28"/>
      <c r="BB98" s="28"/>
      <c r="BC98" s="28"/>
      <c r="BD98" s="28"/>
      <c r="BE98" s="28"/>
      <c r="BF98" s="28"/>
      <c r="BG98" s="28"/>
      <c r="BH98" s="28"/>
    </row>
    <row r="99" spans="1:60" s="29" customFormat="1">
      <c r="A99" s="66"/>
      <c r="B99" s="39">
        <v>88</v>
      </c>
      <c r="C99" s="158"/>
      <c r="D99" s="159"/>
      <c r="E99" s="40"/>
      <c r="F99" s="686"/>
      <c r="G99" s="685"/>
      <c r="H99" s="683"/>
      <c r="I99" s="156"/>
      <c r="J99" s="160"/>
      <c r="K99" s="156"/>
      <c r="L99" s="693" t="str">
        <f t="shared" si="4"/>
        <v/>
      </c>
      <c r="M99" s="694" t="str">
        <f t="shared" si="5"/>
        <v/>
      </c>
      <c r="N99" s="693" t="str">
        <f t="shared" si="6"/>
        <v/>
      </c>
      <c r="O99" s="701">
        <f t="shared" si="7"/>
        <v>0</v>
      </c>
      <c r="P99" s="157"/>
      <c r="Q99" s="41"/>
      <c r="R99" s="167"/>
      <c r="S99" s="168"/>
      <c r="T99" s="43"/>
      <c r="U99" s="167"/>
      <c r="V99" s="157"/>
      <c r="W99" s="394"/>
      <c r="X99" s="42"/>
      <c r="Y99" s="41"/>
      <c r="Z99" s="42"/>
      <c r="AA99" s="41"/>
      <c r="AB99" s="42"/>
      <c r="AC99" s="41"/>
      <c r="AD99" s="43"/>
      <c r="AE99" s="42"/>
      <c r="AF99" s="44"/>
      <c r="AG99" s="42"/>
      <c r="AH99" s="463"/>
      <c r="AI99" s="42"/>
      <c r="AJ99" s="463"/>
      <c r="AK99" s="42"/>
      <c r="AL99" s="44"/>
      <c r="AM99" s="42"/>
      <c r="AN99" s="44"/>
      <c r="AO99" s="45"/>
      <c r="AP99" s="42"/>
      <c r="AQ99" s="44"/>
      <c r="AR99" s="705" t="str">
        <f>IF(AQ99="","",IF(AQ99="A",'7.パネルラジエーター設備費用算出シート'!$G$12,IF(AQ99="B",'7.パネルラジエーター設備費用算出シート'!$N$12,IF(AQ99="C",'7.パネルラジエーター設備費用算出シート'!$G$22,IF(AQ99="D",'7.パネルラジエーター設備費用算出シート'!$N$22,IF(AQ99="E",'7.パネルラジエーター設備費用算出シート'!$G$32,IF(AQ99="F",'7.パネルラジエーター設備費用算出シート'!$N$32,IF(AQ99="G",'7.パネルラジエーター設備費用算出シート'!$G$42,IF(AQ99="H",'7.パネルラジエーター設備費用算出シート'!$N$42,IF(AQ99="I",'7.パネルラジエーター設備費用算出シート'!$G$52,'7.パネルラジエーター設備費用算出シート'!$N$52))))))))))</f>
        <v/>
      </c>
      <c r="AS99" s="42"/>
      <c r="AT99" s="44"/>
      <c r="AU99" s="45"/>
      <c r="AV99" s="42"/>
      <c r="AW99" s="28"/>
      <c r="AX99" s="28"/>
      <c r="AY99" s="28"/>
      <c r="AZ99" s="28"/>
      <c r="BA99" s="28"/>
      <c r="BB99" s="28"/>
      <c r="BC99" s="28"/>
      <c r="BD99" s="28"/>
      <c r="BE99" s="28"/>
      <c r="BF99" s="28"/>
      <c r="BG99" s="28"/>
      <c r="BH99" s="28"/>
    </row>
    <row r="100" spans="1:60" s="29" customFormat="1">
      <c r="A100" s="66"/>
      <c r="B100" s="39">
        <v>89</v>
      </c>
      <c r="C100" s="158"/>
      <c r="D100" s="159"/>
      <c r="E100" s="40"/>
      <c r="F100" s="686"/>
      <c r="G100" s="685"/>
      <c r="H100" s="683"/>
      <c r="I100" s="156"/>
      <c r="J100" s="160"/>
      <c r="K100" s="156"/>
      <c r="L100" s="693" t="str">
        <f t="shared" si="4"/>
        <v/>
      </c>
      <c r="M100" s="694" t="str">
        <f t="shared" si="5"/>
        <v/>
      </c>
      <c r="N100" s="693" t="str">
        <f t="shared" si="6"/>
        <v/>
      </c>
      <c r="O100" s="701">
        <f t="shared" si="7"/>
        <v>0</v>
      </c>
      <c r="P100" s="157"/>
      <c r="Q100" s="41"/>
      <c r="R100" s="167"/>
      <c r="S100" s="168"/>
      <c r="T100" s="43"/>
      <c r="U100" s="167"/>
      <c r="V100" s="157"/>
      <c r="W100" s="394"/>
      <c r="X100" s="42"/>
      <c r="Y100" s="41"/>
      <c r="Z100" s="42"/>
      <c r="AA100" s="41"/>
      <c r="AB100" s="42"/>
      <c r="AC100" s="41"/>
      <c r="AD100" s="43"/>
      <c r="AE100" s="42"/>
      <c r="AF100" s="44"/>
      <c r="AG100" s="42"/>
      <c r="AH100" s="463"/>
      <c r="AI100" s="42"/>
      <c r="AJ100" s="463"/>
      <c r="AK100" s="42"/>
      <c r="AL100" s="44"/>
      <c r="AM100" s="42"/>
      <c r="AN100" s="44"/>
      <c r="AO100" s="45"/>
      <c r="AP100" s="42"/>
      <c r="AQ100" s="44"/>
      <c r="AR100" s="705" t="str">
        <f>IF(AQ100="","",IF(AQ100="A",'7.パネルラジエーター設備費用算出シート'!$G$12,IF(AQ100="B",'7.パネルラジエーター設備費用算出シート'!$N$12,IF(AQ100="C",'7.パネルラジエーター設備費用算出シート'!$G$22,IF(AQ100="D",'7.パネルラジエーター設備費用算出シート'!$N$22,IF(AQ100="E",'7.パネルラジエーター設備費用算出シート'!$G$32,IF(AQ100="F",'7.パネルラジエーター設備費用算出シート'!$N$32,IF(AQ100="G",'7.パネルラジエーター設備費用算出シート'!$G$42,IF(AQ100="H",'7.パネルラジエーター設備費用算出シート'!$N$42,IF(AQ100="I",'7.パネルラジエーター設備費用算出シート'!$G$52,'7.パネルラジエーター設備費用算出シート'!$N$52))))))))))</f>
        <v/>
      </c>
      <c r="AS100" s="42"/>
      <c r="AT100" s="44"/>
      <c r="AU100" s="45"/>
      <c r="AV100" s="42"/>
      <c r="AW100" s="28"/>
      <c r="AX100" s="28"/>
      <c r="AY100" s="28"/>
      <c r="AZ100" s="28"/>
      <c r="BA100" s="28"/>
      <c r="BB100" s="28"/>
      <c r="BC100" s="28"/>
      <c r="BD100" s="28"/>
      <c r="BE100" s="28"/>
      <c r="BF100" s="28"/>
      <c r="BG100" s="28"/>
      <c r="BH100" s="28"/>
    </row>
    <row r="101" spans="1:60" s="29" customFormat="1">
      <c r="A101" s="66"/>
      <c r="B101" s="39">
        <v>90</v>
      </c>
      <c r="C101" s="158"/>
      <c r="D101" s="159"/>
      <c r="E101" s="40"/>
      <c r="F101" s="686"/>
      <c r="G101" s="685"/>
      <c r="H101" s="683"/>
      <c r="I101" s="156"/>
      <c r="J101" s="160"/>
      <c r="K101" s="156"/>
      <c r="L101" s="693" t="str">
        <f t="shared" si="4"/>
        <v/>
      </c>
      <c r="M101" s="694" t="str">
        <f t="shared" si="5"/>
        <v/>
      </c>
      <c r="N101" s="693" t="str">
        <f t="shared" si="6"/>
        <v/>
      </c>
      <c r="O101" s="701">
        <f t="shared" si="7"/>
        <v>0</v>
      </c>
      <c r="P101" s="157"/>
      <c r="Q101" s="41"/>
      <c r="R101" s="167"/>
      <c r="S101" s="168"/>
      <c r="T101" s="43"/>
      <c r="U101" s="167"/>
      <c r="V101" s="157"/>
      <c r="W101" s="394"/>
      <c r="X101" s="42"/>
      <c r="Y101" s="41"/>
      <c r="Z101" s="42"/>
      <c r="AA101" s="41"/>
      <c r="AB101" s="42"/>
      <c r="AC101" s="41"/>
      <c r="AD101" s="43"/>
      <c r="AE101" s="42"/>
      <c r="AF101" s="44"/>
      <c r="AG101" s="42"/>
      <c r="AH101" s="463"/>
      <c r="AI101" s="42"/>
      <c r="AJ101" s="463"/>
      <c r="AK101" s="42"/>
      <c r="AL101" s="44"/>
      <c r="AM101" s="42"/>
      <c r="AN101" s="44"/>
      <c r="AO101" s="45"/>
      <c r="AP101" s="42"/>
      <c r="AQ101" s="44"/>
      <c r="AR101" s="705" t="str">
        <f>IF(AQ101="","",IF(AQ101="A",'7.パネルラジエーター設備費用算出シート'!$G$12,IF(AQ101="B",'7.パネルラジエーター設備費用算出シート'!$N$12,IF(AQ101="C",'7.パネルラジエーター設備費用算出シート'!$G$22,IF(AQ101="D",'7.パネルラジエーター設備費用算出シート'!$N$22,IF(AQ101="E",'7.パネルラジエーター設備費用算出シート'!$G$32,IF(AQ101="F",'7.パネルラジエーター設備費用算出シート'!$N$32,IF(AQ101="G",'7.パネルラジエーター設備費用算出シート'!$G$42,IF(AQ101="H",'7.パネルラジエーター設備費用算出シート'!$N$42,IF(AQ101="I",'7.パネルラジエーター設備費用算出シート'!$G$52,'7.パネルラジエーター設備費用算出シート'!$N$52))))))))))</f>
        <v/>
      </c>
      <c r="AS101" s="42"/>
      <c r="AT101" s="44"/>
      <c r="AU101" s="45"/>
      <c r="AV101" s="42"/>
      <c r="AW101" s="28"/>
      <c r="AX101" s="28"/>
      <c r="AY101" s="28"/>
      <c r="AZ101" s="28"/>
      <c r="BA101" s="28"/>
      <c r="BB101" s="28"/>
      <c r="BC101" s="28"/>
      <c r="BD101" s="28"/>
      <c r="BE101" s="28"/>
      <c r="BF101" s="28"/>
      <c r="BG101" s="28"/>
      <c r="BH101" s="28"/>
    </row>
    <row r="102" spans="1:60" s="29" customFormat="1">
      <c r="A102" s="66"/>
      <c r="B102" s="39">
        <v>91</v>
      </c>
      <c r="C102" s="158"/>
      <c r="D102" s="159"/>
      <c r="E102" s="40"/>
      <c r="F102" s="686"/>
      <c r="G102" s="685"/>
      <c r="H102" s="683"/>
      <c r="I102" s="156"/>
      <c r="J102" s="160"/>
      <c r="K102" s="156"/>
      <c r="L102" s="693" t="str">
        <f t="shared" si="4"/>
        <v/>
      </c>
      <c r="M102" s="694" t="str">
        <f t="shared" si="5"/>
        <v/>
      </c>
      <c r="N102" s="693" t="str">
        <f t="shared" si="6"/>
        <v/>
      </c>
      <c r="O102" s="701">
        <f t="shared" si="7"/>
        <v>0</v>
      </c>
      <c r="P102" s="157"/>
      <c r="Q102" s="41"/>
      <c r="R102" s="167"/>
      <c r="S102" s="168"/>
      <c r="T102" s="43"/>
      <c r="U102" s="167"/>
      <c r="V102" s="157"/>
      <c r="W102" s="394"/>
      <c r="X102" s="42"/>
      <c r="Y102" s="41"/>
      <c r="Z102" s="42"/>
      <c r="AA102" s="41"/>
      <c r="AB102" s="42"/>
      <c r="AC102" s="41"/>
      <c r="AD102" s="43"/>
      <c r="AE102" s="42"/>
      <c r="AF102" s="44"/>
      <c r="AG102" s="42"/>
      <c r="AH102" s="463"/>
      <c r="AI102" s="42"/>
      <c r="AJ102" s="463"/>
      <c r="AK102" s="42"/>
      <c r="AL102" s="44"/>
      <c r="AM102" s="42"/>
      <c r="AN102" s="44"/>
      <c r="AO102" s="45"/>
      <c r="AP102" s="42"/>
      <c r="AQ102" s="44"/>
      <c r="AR102" s="705" t="str">
        <f>IF(AQ102="","",IF(AQ102="A",'7.パネルラジエーター設備費用算出シート'!$G$12,IF(AQ102="B",'7.パネルラジエーター設備費用算出シート'!$N$12,IF(AQ102="C",'7.パネルラジエーター設備費用算出シート'!$G$22,IF(AQ102="D",'7.パネルラジエーター設備費用算出シート'!$N$22,IF(AQ102="E",'7.パネルラジエーター設備費用算出シート'!$G$32,IF(AQ102="F",'7.パネルラジエーター設備費用算出シート'!$N$32,IF(AQ102="G",'7.パネルラジエーター設備費用算出シート'!$G$42,IF(AQ102="H",'7.パネルラジエーター設備費用算出シート'!$N$42,IF(AQ102="I",'7.パネルラジエーター設備費用算出シート'!$G$52,'7.パネルラジエーター設備費用算出シート'!$N$52))))))))))</f>
        <v/>
      </c>
      <c r="AS102" s="42"/>
      <c r="AT102" s="44"/>
      <c r="AU102" s="45"/>
      <c r="AV102" s="42"/>
      <c r="AW102" s="28"/>
      <c r="AX102" s="28"/>
      <c r="AY102" s="28"/>
      <c r="AZ102" s="28"/>
      <c r="BA102" s="28"/>
      <c r="BB102" s="28"/>
      <c r="BC102" s="28"/>
      <c r="BD102" s="28"/>
      <c r="BE102" s="28"/>
      <c r="BF102" s="28"/>
      <c r="BG102" s="28"/>
      <c r="BH102" s="28"/>
    </row>
    <row r="103" spans="1:60" s="29" customFormat="1">
      <c r="A103" s="66"/>
      <c r="B103" s="39">
        <v>92</v>
      </c>
      <c r="C103" s="158"/>
      <c r="D103" s="159"/>
      <c r="E103" s="40"/>
      <c r="F103" s="686"/>
      <c r="G103" s="685"/>
      <c r="H103" s="683"/>
      <c r="I103" s="156"/>
      <c r="J103" s="160"/>
      <c r="K103" s="156"/>
      <c r="L103" s="693" t="str">
        <f t="shared" si="4"/>
        <v/>
      </c>
      <c r="M103" s="694" t="str">
        <f t="shared" si="5"/>
        <v/>
      </c>
      <c r="N103" s="693" t="str">
        <f t="shared" si="6"/>
        <v/>
      </c>
      <c r="O103" s="701">
        <f t="shared" si="7"/>
        <v>0</v>
      </c>
      <c r="P103" s="157"/>
      <c r="Q103" s="41"/>
      <c r="R103" s="167"/>
      <c r="S103" s="168"/>
      <c r="T103" s="43"/>
      <c r="U103" s="167"/>
      <c r="V103" s="157"/>
      <c r="W103" s="394"/>
      <c r="X103" s="42"/>
      <c r="Y103" s="41"/>
      <c r="Z103" s="42"/>
      <c r="AA103" s="41"/>
      <c r="AB103" s="42"/>
      <c r="AC103" s="41"/>
      <c r="AD103" s="43"/>
      <c r="AE103" s="42"/>
      <c r="AF103" s="44"/>
      <c r="AG103" s="42"/>
      <c r="AH103" s="463"/>
      <c r="AI103" s="42"/>
      <c r="AJ103" s="463"/>
      <c r="AK103" s="42"/>
      <c r="AL103" s="44"/>
      <c r="AM103" s="42"/>
      <c r="AN103" s="44"/>
      <c r="AO103" s="45"/>
      <c r="AP103" s="42"/>
      <c r="AQ103" s="44"/>
      <c r="AR103" s="705" t="str">
        <f>IF(AQ103="","",IF(AQ103="A",'7.パネルラジエーター設備費用算出シート'!$G$12,IF(AQ103="B",'7.パネルラジエーター設備費用算出シート'!$N$12,IF(AQ103="C",'7.パネルラジエーター設備費用算出シート'!$G$22,IF(AQ103="D",'7.パネルラジエーター設備費用算出シート'!$N$22,IF(AQ103="E",'7.パネルラジエーター設備費用算出シート'!$G$32,IF(AQ103="F",'7.パネルラジエーター設備費用算出シート'!$N$32,IF(AQ103="G",'7.パネルラジエーター設備費用算出シート'!$G$42,IF(AQ103="H",'7.パネルラジエーター設備費用算出シート'!$N$42,IF(AQ103="I",'7.パネルラジエーター設備費用算出シート'!$G$52,'7.パネルラジエーター設備費用算出シート'!$N$52))))))))))</f>
        <v/>
      </c>
      <c r="AS103" s="42"/>
      <c r="AT103" s="44"/>
      <c r="AU103" s="45"/>
      <c r="AV103" s="42"/>
      <c r="AW103" s="28"/>
      <c r="AX103" s="28"/>
      <c r="AY103" s="28"/>
      <c r="AZ103" s="28"/>
      <c r="BA103" s="28"/>
      <c r="BB103" s="28"/>
      <c r="BC103" s="28"/>
      <c r="BD103" s="28"/>
      <c r="BE103" s="28"/>
      <c r="BF103" s="28"/>
      <c r="BG103" s="28"/>
      <c r="BH103" s="28"/>
    </row>
    <row r="104" spans="1:60" s="29" customFormat="1">
      <c r="A104" s="66"/>
      <c r="B104" s="39">
        <v>93</v>
      </c>
      <c r="C104" s="158"/>
      <c r="D104" s="159"/>
      <c r="E104" s="40"/>
      <c r="F104" s="686"/>
      <c r="G104" s="685"/>
      <c r="H104" s="683"/>
      <c r="I104" s="156"/>
      <c r="J104" s="160"/>
      <c r="K104" s="156"/>
      <c r="L104" s="693" t="str">
        <f t="shared" si="4"/>
        <v/>
      </c>
      <c r="M104" s="694" t="str">
        <f t="shared" si="5"/>
        <v/>
      </c>
      <c r="N104" s="693" t="str">
        <f t="shared" si="6"/>
        <v/>
      </c>
      <c r="O104" s="701">
        <f t="shared" si="7"/>
        <v>0</v>
      </c>
      <c r="P104" s="157"/>
      <c r="Q104" s="41"/>
      <c r="R104" s="167"/>
      <c r="S104" s="168"/>
      <c r="T104" s="43"/>
      <c r="U104" s="167"/>
      <c r="V104" s="157"/>
      <c r="W104" s="394"/>
      <c r="X104" s="42"/>
      <c r="Y104" s="41"/>
      <c r="Z104" s="42"/>
      <c r="AA104" s="41"/>
      <c r="AB104" s="42"/>
      <c r="AC104" s="41"/>
      <c r="AD104" s="43"/>
      <c r="AE104" s="42"/>
      <c r="AF104" s="44"/>
      <c r="AG104" s="42"/>
      <c r="AH104" s="463"/>
      <c r="AI104" s="42"/>
      <c r="AJ104" s="463"/>
      <c r="AK104" s="42"/>
      <c r="AL104" s="44"/>
      <c r="AM104" s="42"/>
      <c r="AN104" s="44"/>
      <c r="AO104" s="45"/>
      <c r="AP104" s="42"/>
      <c r="AQ104" s="44"/>
      <c r="AR104" s="705" t="str">
        <f>IF(AQ104="","",IF(AQ104="A",'7.パネルラジエーター設備費用算出シート'!$G$12,IF(AQ104="B",'7.パネルラジエーター設備費用算出シート'!$N$12,IF(AQ104="C",'7.パネルラジエーター設備費用算出シート'!$G$22,IF(AQ104="D",'7.パネルラジエーター設備費用算出シート'!$N$22,IF(AQ104="E",'7.パネルラジエーター設備費用算出シート'!$G$32,IF(AQ104="F",'7.パネルラジエーター設備費用算出シート'!$N$32,IF(AQ104="G",'7.パネルラジエーター設備費用算出シート'!$G$42,IF(AQ104="H",'7.パネルラジエーター設備費用算出シート'!$N$42,IF(AQ104="I",'7.パネルラジエーター設備費用算出シート'!$G$52,'7.パネルラジエーター設備費用算出シート'!$N$52))))))))))</f>
        <v/>
      </c>
      <c r="AS104" s="42"/>
      <c r="AT104" s="44"/>
      <c r="AU104" s="45"/>
      <c r="AV104" s="42"/>
      <c r="AW104" s="28"/>
      <c r="AX104" s="28"/>
      <c r="AY104" s="28"/>
      <c r="AZ104" s="28"/>
      <c r="BA104" s="28"/>
      <c r="BB104" s="28"/>
      <c r="BC104" s="28"/>
      <c r="BD104" s="28"/>
      <c r="BE104" s="28"/>
      <c r="BF104" s="28"/>
      <c r="BG104" s="28"/>
      <c r="BH104" s="28"/>
    </row>
    <row r="105" spans="1:60" s="29" customFormat="1">
      <c r="A105" s="66"/>
      <c r="B105" s="39">
        <v>94</v>
      </c>
      <c r="C105" s="158"/>
      <c r="D105" s="159"/>
      <c r="E105" s="40"/>
      <c r="F105" s="686"/>
      <c r="G105" s="685"/>
      <c r="H105" s="683"/>
      <c r="I105" s="156"/>
      <c r="J105" s="160"/>
      <c r="K105" s="156"/>
      <c r="L105" s="693" t="str">
        <f t="shared" si="4"/>
        <v/>
      </c>
      <c r="M105" s="694" t="str">
        <f t="shared" si="5"/>
        <v/>
      </c>
      <c r="N105" s="693" t="str">
        <f t="shared" si="6"/>
        <v/>
      </c>
      <c r="O105" s="701">
        <f t="shared" si="7"/>
        <v>0</v>
      </c>
      <c r="P105" s="157"/>
      <c r="Q105" s="41"/>
      <c r="R105" s="167"/>
      <c r="S105" s="168"/>
      <c r="T105" s="43"/>
      <c r="U105" s="167"/>
      <c r="V105" s="157"/>
      <c r="W105" s="394"/>
      <c r="X105" s="42"/>
      <c r="Y105" s="41"/>
      <c r="Z105" s="42"/>
      <c r="AA105" s="41"/>
      <c r="AB105" s="42"/>
      <c r="AC105" s="41"/>
      <c r="AD105" s="43"/>
      <c r="AE105" s="42"/>
      <c r="AF105" s="44"/>
      <c r="AG105" s="42"/>
      <c r="AH105" s="463"/>
      <c r="AI105" s="42"/>
      <c r="AJ105" s="463"/>
      <c r="AK105" s="42"/>
      <c r="AL105" s="44"/>
      <c r="AM105" s="42"/>
      <c r="AN105" s="44"/>
      <c r="AO105" s="45"/>
      <c r="AP105" s="42"/>
      <c r="AQ105" s="44"/>
      <c r="AR105" s="705" t="str">
        <f>IF(AQ105="","",IF(AQ105="A",'7.パネルラジエーター設備費用算出シート'!$G$12,IF(AQ105="B",'7.パネルラジエーター設備費用算出シート'!$N$12,IF(AQ105="C",'7.パネルラジエーター設備費用算出シート'!$G$22,IF(AQ105="D",'7.パネルラジエーター設備費用算出シート'!$N$22,IF(AQ105="E",'7.パネルラジエーター設備費用算出シート'!$G$32,IF(AQ105="F",'7.パネルラジエーター設備費用算出シート'!$N$32,IF(AQ105="G",'7.パネルラジエーター設備費用算出シート'!$G$42,IF(AQ105="H",'7.パネルラジエーター設備費用算出シート'!$N$42,IF(AQ105="I",'7.パネルラジエーター設備費用算出シート'!$G$52,'7.パネルラジエーター設備費用算出シート'!$N$52))))))))))</f>
        <v/>
      </c>
      <c r="AS105" s="42"/>
      <c r="AT105" s="44"/>
      <c r="AU105" s="45"/>
      <c r="AV105" s="42"/>
      <c r="AW105" s="28"/>
      <c r="AX105" s="28"/>
      <c r="AY105" s="28"/>
      <c r="AZ105" s="28"/>
      <c r="BA105" s="28"/>
      <c r="BB105" s="28"/>
      <c r="BC105" s="28"/>
      <c r="BD105" s="28"/>
      <c r="BE105" s="28"/>
      <c r="BF105" s="28"/>
      <c r="BG105" s="28"/>
      <c r="BH105" s="28"/>
    </row>
    <row r="106" spans="1:60" s="29" customFormat="1">
      <c r="A106" s="66"/>
      <c r="B106" s="39">
        <v>95</v>
      </c>
      <c r="C106" s="158"/>
      <c r="D106" s="159"/>
      <c r="E106" s="40"/>
      <c r="F106" s="686"/>
      <c r="G106" s="685"/>
      <c r="H106" s="683"/>
      <c r="I106" s="156"/>
      <c r="J106" s="160"/>
      <c r="K106" s="156"/>
      <c r="L106" s="693" t="str">
        <f t="shared" si="4"/>
        <v/>
      </c>
      <c r="M106" s="694" t="str">
        <f t="shared" si="5"/>
        <v/>
      </c>
      <c r="N106" s="693" t="str">
        <f t="shared" si="6"/>
        <v/>
      </c>
      <c r="O106" s="701">
        <f t="shared" si="7"/>
        <v>0</v>
      </c>
      <c r="P106" s="157"/>
      <c r="Q106" s="41"/>
      <c r="R106" s="167"/>
      <c r="S106" s="168"/>
      <c r="T106" s="43"/>
      <c r="U106" s="167"/>
      <c r="V106" s="157"/>
      <c r="W106" s="394"/>
      <c r="X106" s="42"/>
      <c r="Y106" s="41"/>
      <c r="Z106" s="42"/>
      <c r="AA106" s="41"/>
      <c r="AB106" s="42"/>
      <c r="AC106" s="41"/>
      <c r="AD106" s="43"/>
      <c r="AE106" s="42"/>
      <c r="AF106" s="44"/>
      <c r="AG106" s="42"/>
      <c r="AH106" s="463"/>
      <c r="AI106" s="42"/>
      <c r="AJ106" s="463"/>
      <c r="AK106" s="42"/>
      <c r="AL106" s="44"/>
      <c r="AM106" s="42"/>
      <c r="AN106" s="44"/>
      <c r="AO106" s="45"/>
      <c r="AP106" s="42"/>
      <c r="AQ106" s="44"/>
      <c r="AR106" s="705" t="str">
        <f>IF(AQ106="","",IF(AQ106="A",'7.パネルラジエーター設備費用算出シート'!$G$12,IF(AQ106="B",'7.パネルラジエーター設備費用算出シート'!$N$12,IF(AQ106="C",'7.パネルラジエーター設備費用算出シート'!$G$22,IF(AQ106="D",'7.パネルラジエーター設備費用算出シート'!$N$22,IF(AQ106="E",'7.パネルラジエーター設備費用算出シート'!$G$32,IF(AQ106="F",'7.パネルラジエーター設備費用算出シート'!$N$32,IF(AQ106="G",'7.パネルラジエーター設備費用算出シート'!$G$42,IF(AQ106="H",'7.パネルラジエーター設備費用算出シート'!$N$42,IF(AQ106="I",'7.パネルラジエーター設備費用算出シート'!$G$52,'7.パネルラジエーター設備費用算出シート'!$N$52))))))))))</f>
        <v/>
      </c>
      <c r="AS106" s="42"/>
      <c r="AT106" s="44"/>
      <c r="AU106" s="45"/>
      <c r="AV106" s="42"/>
      <c r="AW106" s="28"/>
      <c r="AX106" s="28"/>
      <c r="AY106" s="28"/>
      <c r="AZ106" s="28"/>
      <c r="BA106" s="28"/>
      <c r="BB106" s="28"/>
      <c r="BC106" s="28"/>
      <c r="BD106" s="28"/>
      <c r="BE106" s="28"/>
      <c r="BF106" s="28"/>
      <c r="BG106" s="28"/>
      <c r="BH106" s="28"/>
    </row>
    <row r="107" spans="1:60" s="29" customFormat="1">
      <c r="A107" s="66"/>
      <c r="B107" s="39">
        <v>96</v>
      </c>
      <c r="C107" s="158"/>
      <c r="D107" s="159"/>
      <c r="E107" s="40"/>
      <c r="F107" s="686"/>
      <c r="G107" s="685"/>
      <c r="H107" s="683"/>
      <c r="I107" s="156"/>
      <c r="J107" s="160"/>
      <c r="K107" s="156"/>
      <c r="L107" s="693" t="str">
        <f t="shared" si="4"/>
        <v/>
      </c>
      <c r="M107" s="694" t="str">
        <f t="shared" si="5"/>
        <v/>
      </c>
      <c r="N107" s="693" t="str">
        <f t="shared" si="6"/>
        <v/>
      </c>
      <c r="O107" s="701">
        <f t="shared" si="7"/>
        <v>0</v>
      </c>
      <c r="P107" s="157"/>
      <c r="Q107" s="41"/>
      <c r="R107" s="167"/>
      <c r="S107" s="168"/>
      <c r="T107" s="43"/>
      <c r="U107" s="167"/>
      <c r="V107" s="157"/>
      <c r="W107" s="394"/>
      <c r="X107" s="42"/>
      <c r="Y107" s="41"/>
      <c r="Z107" s="42"/>
      <c r="AA107" s="41"/>
      <c r="AB107" s="42"/>
      <c r="AC107" s="41"/>
      <c r="AD107" s="43"/>
      <c r="AE107" s="42"/>
      <c r="AF107" s="44"/>
      <c r="AG107" s="42"/>
      <c r="AH107" s="463"/>
      <c r="AI107" s="42"/>
      <c r="AJ107" s="463"/>
      <c r="AK107" s="42"/>
      <c r="AL107" s="44"/>
      <c r="AM107" s="42"/>
      <c r="AN107" s="44"/>
      <c r="AO107" s="45"/>
      <c r="AP107" s="42"/>
      <c r="AQ107" s="44"/>
      <c r="AR107" s="705" t="str">
        <f>IF(AQ107="","",IF(AQ107="A",'7.パネルラジエーター設備費用算出シート'!$G$12,IF(AQ107="B",'7.パネルラジエーター設備費用算出シート'!$N$12,IF(AQ107="C",'7.パネルラジエーター設備費用算出シート'!$G$22,IF(AQ107="D",'7.パネルラジエーター設備費用算出シート'!$N$22,IF(AQ107="E",'7.パネルラジエーター設備費用算出シート'!$G$32,IF(AQ107="F",'7.パネルラジエーター設備費用算出シート'!$N$32,IF(AQ107="G",'7.パネルラジエーター設備費用算出シート'!$G$42,IF(AQ107="H",'7.パネルラジエーター設備費用算出シート'!$N$42,IF(AQ107="I",'7.パネルラジエーター設備費用算出シート'!$G$52,'7.パネルラジエーター設備費用算出シート'!$N$52))))))))))</f>
        <v/>
      </c>
      <c r="AS107" s="42"/>
      <c r="AT107" s="44"/>
      <c r="AU107" s="45"/>
      <c r="AV107" s="42"/>
      <c r="AW107" s="28"/>
      <c r="AX107" s="28"/>
      <c r="AY107" s="28"/>
      <c r="AZ107" s="28"/>
      <c r="BA107" s="28"/>
      <c r="BB107" s="28"/>
      <c r="BC107" s="28"/>
      <c r="BD107" s="28"/>
      <c r="BE107" s="28"/>
      <c r="BF107" s="28"/>
      <c r="BG107" s="28"/>
      <c r="BH107" s="28"/>
    </row>
    <row r="108" spans="1:60" s="29" customFormat="1">
      <c r="A108" s="66"/>
      <c r="B108" s="39">
        <v>97</v>
      </c>
      <c r="C108" s="158"/>
      <c r="D108" s="159"/>
      <c r="E108" s="40"/>
      <c r="F108" s="686"/>
      <c r="G108" s="685"/>
      <c r="H108" s="683"/>
      <c r="I108" s="156"/>
      <c r="J108" s="160"/>
      <c r="K108" s="156"/>
      <c r="L108" s="693" t="str">
        <f t="shared" si="4"/>
        <v/>
      </c>
      <c r="M108" s="694" t="str">
        <f t="shared" si="5"/>
        <v/>
      </c>
      <c r="N108" s="693" t="str">
        <f t="shared" si="6"/>
        <v/>
      </c>
      <c r="O108" s="701">
        <f t="shared" si="7"/>
        <v>0</v>
      </c>
      <c r="P108" s="157"/>
      <c r="Q108" s="41"/>
      <c r="R108" s="167"/>
      <c r="S108" s="168"/>
      <c r="T108" s="43"/>
      <c r="U108" s="167"/>
      <c r="V108" s="157"/>
      <c r="W108" s="394"/>
      <c r="X108" s="42"/>
      <c r="Y108" s="41"/>
      <c r="Z108" s="42"/>
      <c r="AA108" s="41"/>
      <c r="AB108" s="42"/>
      <c r="AC108" s="41"/>
      <c r="AD108" s="43"/>
      <c r="AE108" s="42"/>
      <c r="AF108" s="44"/>
      <c r="AG108" s="42"/>
      <c r="AH108" s="463"/>
      <c r="AI108" s="42"/>
      <c r="AJ108" s="463"/>
      <c r="AK108" s="42"/>
      <c r="AL108" s="44"/>
      <c r="AM108" s="42"/>
      <c r="AN108" s="44"/>
      <c r="AO108" s="45"/>
      <c r="AP108" s="42"/>
      <c r="AQ108" s="44"/>
      <c r="AR108" s="705" t="str">
        <f>IF(AQ108="","",IF(AQ108="A",'7.パネルラジエーター設備費用算出シート'!$G$12,IF(AQ108="B",'7.パネルラジエーター設備費用算出シート'!$N$12,IF(AQ108="C",'7.パネルラジエーター設備費用算出シート'!$G$22,IF(AQ108="D",'7.パネルラジエーター設備費用算出シート'!$N$22,IF(AQ108="E",'7.パネルラジエーター設備費用算出シート'!$G$32,IF(AQ108="F",'7.パネルラジエーター設備費用算出シート'!$N$32,IF(AQ108="G",'7.パネルラジエーター設備費用算出シート'!$G$42,IF(AQ108="H",'7.パネルラジエーター設備費用算出シート'!$N$42,IF(AQ108="I",'7.パネルラジエーター設備費用算出シート'!$G$52,'7.パネルラジエーター設備費用算出シート'!$N$52))))))))))</f>
        <v/>
      </c>
      <c r="AS108" s="42"/>
      <c r="AT108" s="44"/>
      <c r="AU108" s="45"/>
      <c r="AV108" s="42"/>
      <c r="AW108" s="28"/>
      <c r="AX108" s="28"/>
      <c r="AY108" s="28"/>
      <c r="AZ108" s="28"/>
      <c r="BA108" s="28"/>
      <c r="BB108" s="28"/>
      <c r="BC108" s="28"/>
      <c r="BD108" s="28"/>
      <c r="BE108" s="28"/>
      <c r="BF108" s="28"/>
      <c r="BG108" s="28"/>
      <c r="BH108" s="28"/>
    </row>
    <row r="109" spans="1:60" s="29" customFormat="1">
      <c r="A109" s="66"/>
      <c r="B109" s="39">
        <v>98</v>
      </c>
      <c r="C109" s="158"/>
      <c r="D109" s="159"/>
      <c r="E109" s="40"/>
      <c r="F109" s="686"/>
      <c r="G109" s="685"/>
      <c r="H109" s="683"/>
      <c r="I109" s="156"/>
      <c r="J109" s="160"/>
      <c r="K109" s="156"/>
      <c r="L109" s="693" t="str">
        <f t="shared" si="4"/>
        <v/>
      </c>
      <c r="M109" s="694" t="str">
        <f t="shared" si="5"/>
        <v/>
      </c>
      <c r="N109" s="693" t="str">
        <f t="shared" si="6"/>
        <v/>
      </c>
      <c r="O109" s="701">
        <f t="shared" si="7"/>
        <v>0</v>
      </c>
      <c r="P109" s="157"/>
      <c r="Q109" s="41"/>
      <c r="R109" s="167"/>
      <c r="S109" s="168"/>
      <c r="T109" s="43"/>
      <c r="U109" s="167"/>
      <c r="V109" s="157"/>
      <c r="W109" s="394"/>
      <c r="X109" s="42"/>
      <c r="Y109" s="41"/>
      <c r="Z109" s="42"/>
      <c r="AA109" s="41"/>
      <c r="AB109" s="42"/>
      <c r="AC109" s="41"/>
      <c r="AD109" s="43"/>
      <c r="AE109" s="42"/>
      <c r="AF109" s="44"/>
      <c r="AG109" s="42"/>
      <c r="AH109" s="463"/>
      <c r="AI109" s="42"/>
      <c r="AJ109" s="463"/>
      <c r="AK109" s="42"/>
      <c r="AL109" s="44"/>
      <c r="AM109" s="42"/>
      <c r="AN109" s="44"/>
      <c r="AO109" s="45"/>
      <c r="AP109" s="42"/>
      <c r="AQ109" s="44"/>
      <c r="AR109" s="705" t="str">
        <f>IF(AQ109="","",IF(AQ109="A",'7.パネルラジエーター設備費用算出シート'!$G$12,IF(AQ109="B",'7.パネルラジエーター設備費用算出シート'!$N$12,IF(AQ109="C",'7.パネルラジエーター設備費用算出シート'!$G$22,IF(AQ109="D",'7.パネルラジエーター設備費用算出シート'!$N$22,IF(AQ109="E",'7.パネルラジエーター設備費用算出シート'!$G$32,IF(AQ109="F",'7.パネルラジエーター設備費用算出シート'!$N$32,IF(AQ109="G",'7.パネルラジエーター設備費用算出シート'!$G$42,IF(AQ109="H",'7.パネルラジエーター設備費用算出シート'!$N$42,IF(AQ109="I",'7.パネルラジエーター設備費用算出シート'!$G$52,'7.パネルラジエーター設備費用算出シート'!$N$52))))))))))</f>
        <v/>
      </c>
      <c r="AS109" s="42"/>
      <c r="AT109" s="44"/>
      <c r="AU109" s="45"/>
      <c r="AV109" s="42"/>
      <c r="AW109" s="28"/>
      <c r="AX109" s="28"/>
      <c r="AY109" s="28"/>
      <c r="AZ109" s="28"/>
      <c r="BA109" s="28"/>
      <c r="BB109" s="28"/>
      <c r="BC109" s="28"/>
      <c r="BD109" s="28"/>
      <c r="BE109" s="28"/>
      <c r="BF109" s="28"/>
      <c r="BG109" s="28"/>
      <c r="BH109" s="28"/>
    </row>
    <row r="110" spans="1:60" s="29" customFormat="1">
      <c r="A110" s="66"/>
      <c r="B110" s="39">
        <v>99</v>
      </c>
      <c r="C110" s="158"/>
      <c r="D110" s="159"/>
      <c r="E110" s="40"/>
      <c r="F110" s="686"/>
      <c r="G110" s="685"/>
      <c r="H110" s="683"/>
      <c r="I110" s="156"/>
      <c r="J110" s="160"/>
      <c r="K110" s="156"/>
      <c r="L110" s="693" t="str">
        <f t="shared" si="4"/>
        <v/>
      </c>
      <c r="M110" s="694" t="str">
        <f t="shared" si="5"/>
        <v/>
      </c>
      <c r="N110" s="693" t="str">
        <f t="shared" si="6"/>
        <v/>
      </c>
      <c r="O110" s="701">
        <f t="shared" si="7"/>
        <v>0</v>
      </c>
      <c r="P110" s="157"/>
      <c r="Q110" s="41"/>
      <c r="R110" s="167"/>
      <c r="S110" s="168"/>
      <c r="T110" s="43"/>
      <c r="U110" s="167"/>
      <c r="V110" s="157"/>
      <c r="W110" s="394"/>
      <c r="X110" s="42"/>
      <c r="Y110" s="41"/>
      <c r="Z110" s="42"/>
      <c r="AA110" s="41"/>
      <c r="AB110" s="42"/>
      <c r="AC110" s="41"/>
      <c r="AD110" s="43"/>
      <c r="AE110" s="42"/>
      <c r="AF110" s="44"/>
      <c r="AG110" s="42"/>
      <c r="AH110" s="463"/>
      <c r="AI110" s="42"/>
      <c r="AJ110" s="463"/>
      <c r="AK110" s="42"/>
      <c r="AL110" s="44"/>
      <c r="AM110" s="42"/>
      <c r="AN110" s="44"/>
      <c r="AO110" s="45"/>
      <c r="AP110" s="42"/>
      <c r="AQ110" s="44"/>
      <c r="AR110" s="705" t="str">
        <f>IF(AQ110="","",IF(AQ110="A",'7.パネルラジエーター設備費用算出シート'!$G$12,IF(AQ110="B",'7.パネルラジエーター設備費用算出シート'!$N$12,IF(AQ110="C",'7.パネルラジエーター設備費用算出シート'!$G$22,IF(AQ110="D",'7.パネルラジエーター設備費用算出シート'!$N$22,IF(AQ110="E",'7.パネルラジエーター設備費用算出シート'!$G$32,IF(AQ110="F",'7.パネルラジエーター設備費用算出シート'!$N$32,IF(AQ110="G",'7.パネルラジエーター設備費用算出シート'!$G$42,IF(AQ110="H",'7.パネルラジエーター設備費用算出シート'!$N$42,IF(AQ110="I",'7.パネルラジエーター設備費用算出シート'!$G$52,'7.パネルラジエーター設備費用算出シート'!$N$52))))))))))</f>
        <v/>
      </c>
      <c r="AS110" s="42"/>
      <c r="AT110" s="44"/>
      <c r="AU110" s="45"/>
      <c r="AV110" s="42"/>
      <c r="AW110" s="28"/>
      <c r="AX110" s="28"/>
      <c r="AY110" s="28"/>
      <c r="AZ110" s="28"/>
      <c r="BA110" s="28"/>
      <c r="BB110" s="28"/>
      <c r="BC110" s="28"/>
      <c r="BD110" s="28"/>
      <c r="BE110" s="28"/>
      <c r="BF110" s="28"/>
      <c r="BG110" s="28"/>
      <c r="BH110" s="28"/>
    </row>
    <row r="111" spans="1:60" s="29" customFormat="1">
      <c r="A111" s="66"/>
      <c r="B111" s="39">
        <v>100</v>
      </c>
      <c r="C111" s="158"/>
      <c r="D111" s="159"/>
      <c r="E111" s="40"/>
      <c r="F111" s="686"/>
      <c r="G111" s="685"/>
      <c r="H111" s="683"/>
      <c r="I111" s="156"/>
      <c r="J111" s="160"/>
      <c r="K111" s="156"/>
      <c r="L111" s="693" t="str">
        <f t="shared" si="4"/>
        <v/>
      </c>
      <c r="M111" s="694" t="str">
        <f t="shared" si="5"/>
        <v/>
      </c>
      <c r="N111" s="693" t="str">
        <f t="shared" si="6"/>
        <v/>
      </c>
      <c r="O111" s="701">
        <f t="shared" si="7"/>
        <v>0</v>
      </c>
      <c r="P111" s="157"/>
      <c r="Q111" s="41"/>
      <c r="R111" s="167"/>
      <c r="S111" s="168"/>
      <c r="T111" s="43"/>
      <c r="U111" s="167"/>
      <c r="V111" s="157"/>
      <c r="W111" s="394"/>
      <c r="X111" s="42"/>
      <c r="Y111" s="41"/>
      <c r="Z111" s="42"/>
      <c r="AA111" s="41"/>
      <c r="AB111" s="42"/>
      <c r="AC111" s="41"/>
      <c r="AD111" s="43"/>
      <c r="AE111" s="42"/>
      <c r="AF111" s="44"/>
      <c r="AG111" s="42"/>
      <c r="AH111" s="463"/>
      <c r="AI111" s="42"/>
      <c r="AJ111" s="463"/>
      <c r="AK111" s="42"/>
      <c r="AL111" s="44"/>
      <c r="AM111" s="42"/>
      <c r="AN111" s="44"/>
      <c r="AO111" s="45"/>
      <c r="AP111" s="42"/>
      <c r="AQ111" s="44"/>
      <c r="AR111" s="705" t="str">
        <f>IF(AQ111="","",IF(AQ111="A",'7.パネルラジエーター設備費用算出シート'!$G$12,IF(AQ111="B",'7.パネルラジエーター設備費用算出シート'!$N$12,IF(AQ111="C",'7.パネルラジエーター設備費用算出シート'!$G$22,IF(AQ111="D",'7.パネルラジエーター設備費用算出シート'!$N$22,IF(AQ111="E",'7.パネルラジエーター設備費用算出シート'!$G$32,IF(AQ111="F",'7.パネルラジエーター設備費用算出シート'!$N$32,IF(AQ111="G",'7.パネルラジエーター設備費用算出シート'!$G$42,IF(AQ111="H",'7.パネルラジエーター設備費用算出シート'!$N$42,IF(AQ111="I",'7.パネルラジエーター設備費用算出シート'!$G$52,'7.パネルラジエーター設備費用算出シート'!$N$52))))))))))</f>
        <v/>
      </c>
      <c r="AS111" s="42"/>
      <c r="AT111" s="44"/>
      <c r="AU111" s="45"/>
      <c r="AV111" s="42"/>
      <c r="AW111" s="28"/>
      <c r="AX111" s="28"/>
      <c r="AY111" s="28"/>
      <c r="AZ111" s="28"/>
      <c r="BA111" s="28"/>
      <c r="BB111" s="28"/>
      <c r="BC111" s="28"/>
      <c r="BD111" s="28"/>
      <c r="BE111" s="28"/>
      <c r="BF111" s="28"/>
      <c r="BG111" s="28"/>
      <c r="BH111" s="28"/>
    </row>
    <row r="112" spans="1:60" s="29" customFormat="1">
      <c r="A112" s="66"/>
      <c r="B112" s="39">
        <v>101</v>
      </c>
      <c r="C112" s="158"/>
      <c r="D112" s="159"/>
      <c r="E112" s="40"/>
      <c r="F112" s="686"/>
      <c r="G112" s="685"/>
      <c r="H112" s="683"/>
      <c r="I112" s="156"/>
      <c r="J112" s="160"/>
      <c r="K112" s="156"/>
      <c r="L112" s="693" t="str">
        <f t="shared" si="4"/>
        <v/>
      </c>
      <c r="M112" s="694" t="str">
        <f t="shared" si="5"/>
        <v/>
      </c>
      <c r="N112" s="693" t="str">
        <f t="shared" si="6"/>
        <v/>
      </c>
      <c r="O112" s="701">
        <f t="shared" si="7"/>
        <v>0</v>
      </c>
      <c r="P112" s="157"/>
      <c r="Q112" s="41"/>
      <c r="R112" s="167"/>
      <c r="S112" s="168"/>
      <c r="T112" s="43"/>
      <c r="U112" s="167"/>
      <c r="V112" s="157"/>
      <c r="W112" s="394"/>
      <c r="X112" s="42"/>
      <c r="Y112" s="41"/>
      <c r="Z112" s="42"/>
      <c r="AA112" s="41"/>
      <c r="AB112" s="42"/>
      <c r="AC112" s="41"/>
      <c r="AD112" s="43"/>
      <c r="AE112" s="42"/>
      <c r="AF112" s="44"/>
      <c r="AG112" s="42"/>
      <c r="AH112" s="463"/>
      <c r="AI112" s="42"/>
      <c r="AJ112" s="463"/>
      <c r="AK112" s="42"/>
      <c r="AL112" s="44"/>
      <c r="AM112" s="42"/>
      <c r="AN112" s="44"/>
      <c r="AO112" s="45"/>
      <c r="AP112" s="42"/>
      <c r="AQ112" s="44"/>
      <c r="AR112" s="705" t="str">
        <f>IF(AQ112="","",IF(AQ112="A",'7.パネルラジエーター設備費用算出シート'!$G$12,IF(AQ112="B",'7.パネルラジエーター設備費用算出シート'!$N$12,IF(AQ112="C",'7.パネルラジエーター設備費用算出シート'!$G$22,IF(AQ112="D",'7.パネルラジエーター設備費用算出シート'!$N$22,IF(AQ112="E",'7.パネルラジエーター設備費用算出シート'!$G$32,IF(AQ112="F",'7.パネルラジエーター設備費用算出シート'!$N$32,IF(AQ112="G",'7.パネルラジエーター設備費用算出シート'!$G$42,IF(AQ112="H",'7.パネルラジエーター設備費用算出シート'!$N$42,IF(AQ112="I",'7.パネルラジエーター設備費用算出シート'!$G$52,'7.パネルラジエーター設備費用算出シート'!$N$52))))))))))</f>
        <v/>
      </c>
      <c r="AS112" s="42"/>
      <c r="AT112" s="44"/>
      <c r="AU112" s="45"/>
      <c r="AV112" s="42"/>
      <c r="AW112" s="28"/>
      <c r="AX112" s="28"/>
      <c r="AY112" s="28"/>
      <c r="AZ112" s="28"/>
      <c r="BA112" s="28"/>
      <c r="BB112" s="28"/>
      <c r="BC112" s="28"/>
      <c r="BD112" s="28"/>
      <c r="BE112" s="28"/>
      <c r="BF112" s="28"/>
      <c r="BG112" s="28"/>
      <c r="BH112" s="28"/>
    </row>
    <row r="113" spans="1:60" s="29" customFormat="1">
      <c r="A113" s="66"/>
      <c r="B113" s="39">
        <v>102</v>
      </c>
      <c r="C113" s="158"/>
      <c r="D113" s="159"/>
      <c r="E113" s="40"/>
      <c r="F113" s="686"/>
      <c r="G113" s="685"/>
      <c r="H113" s="683"/>
      <c r="I113" s="156"/>
      <c r="J113" s="160"/>
      <c r="K113" s="156"/>
      <c r="L113" s="693" t="str">
        <f t="shared" si="4"/>
        <v/>
      </c>
      <c r="M113" s="694" t="str">
        <f t="shared" si="5"/>
        <v/>
      </c>
      <c r="N113" s="693" t="str">
        <f t="shared" si="6"/>
        <v/>
      </c>
      <c r="O113" s="701">
        <f t="shared" si="7"/>
        <v>0</v>
      </c>
      <c r="P113" s="157"/>
      <c r="Q113" s="41"/>
      <c r="R113" s="167"/>
      <c r="S113" s="168"/>
      <c r="T113" s="43"/>
      <c r="U113" s="167"/>
      <c r="V113" s="157"/>
      <c r="W113" s="394"/>
      <c r="X113" s="42"/>
      <c r="Y113" s="41"/>
      <c r="Z113" s="42"/>
      <c r="AA113" s="41"/>
      <c r="AB113" s="42"/>
      <c r="AC113" s="41"/>
      <c r="AD113" s="43"/>
      <c r="AE113" s="42"/>
      <c r="AF113" s="44"/>
      <c r="AG113" s="42"/>
      <c r="AH113" s="463"/>
      <c r="AI113" s="42"/>
      <c r="AJ113" s="463"/>
      <c r="AK113" s="42"/>
      <c r="AL113" s="44"/>
      <c r="AM113" s="42"/>
      <c r="AN113" s="44"/>
      <c r="AO113" s="45"/>
      <c r="AP113" s="42"/>
      <c r="AQ113" s="44"/>
      <c r="AR113" s="705" t="str">
        <f>IF(AQ113="","",IF(AQ113="A",'7.パネルラジエーター設備費用算出シート'!$G$12,IF(AQ113="B",'7.パネルラジエーター設備費用算出シート'!$N$12,IF(AQ113="C",'7.パネルラジエーター設備費用算出シート'!$G$22,IF(AQ113="D",'7.パネルラジエーター設備費用算出シート'!$N$22,IF(AQ113="E",'7.パネルラジエーター設備費用算出シート'!$G$32,IF(AQ113="F",'7.パネルラジエーター設備費用算出シート'!$N$32,IF(AQ113="G",'7.パネルラジエーター設備費用算出シート'!$G$42,IF(AQ113="H",'7.パネルラジエーター設備費用算出シート'!$N$42,IF(AQ113="I",'7.パネルラジエーター設備費用算出シート'!$G$52,'7.パネルラジエーター設備費用算出シート'!$N$52))))))))))</f>
        <v/>
      </c>
      <c r="AS113" s="42"/>
      <c r="AT113" s="44"/>
      <c r="AU113" s="45"/>
      <c r="AV113" s="42"/>
      <c r="AW113" s="28"/>
      <c r="AX113" s="28"/>
      <c r="AY113" s="28"/>
      <c r="AZ113" s="28"/>
      <c r="BA113" s="28"/>
      <c r="BB113" s="28"/>
      <c r="BC113" s="28"/>
      <c r="BD113" s="28"/>
      <c r="BE113" s="28"/>
      <c r="BF113" s="28"/>
      <c r="BG113" s="28"/>
      <c r="BH113" s="28"/>
    </row>
    <row r="114" spans="1:60" s="29" customFormat="1">
      <c r="A114" s="66"/>
      <c r="B114" s="39">
        <v>103</v>
      </c>
      <c r="C114" s="158"/>
      <c r="D114" s="159"/>
      <c r="E114" s="40"/>
      <c r="F114" s="686"/>
      <c r="G114" s="685"/>
      <c r="H114" s="683"/>
      <c r="I114" s="156"/>
      <c r="J114" s="160"/>
      <c r="K114" s="156"/>
      <c r="L114" s="693" t="str">
        <f t="shared" si="4"/>
        <v/>
      </c>
      <c r="M114" s="694" t="str">
        <f t="shared" si="5"/>
        <v/>
      </c>
      <c r="N114" s="693" t="str">
        <f t="shared" si="6"/>
        <v/>
      </c>
      <c r="O114" s="701">
        <f t="shared" si="7"/>
        <v>0</v>
      </c>
      <c r="P114" s="157"/>
      <c r="Q114" s="41"/>
      <c r="R114" s="167"/>
      <c r="S114" s="168"/>
      <c r="T114" s="43"/>
      <c r="U114" s="167"/>
      <c r="V114" s="157"/>
      <c r="W114" s="394"/>
      <c r="X114" s="42"/>
      <c r="Y114" s="41"/>
      <c r="Z114" s="42"/>
      <c r="AA114" s="41"/>
      <c r="AB114" s="42"/>
      <c r="AC114" s="41"/>
      <c r="AD114" s="43"/>
      <c r="AE114" s="42"/>
      <c r="AF114" s="44"/>
      <c r="AG114" s="42"/>
      <c r="AH114" s="463"/>
      <c r="AI114" s="42"/>
      <c r="AJ114" s="463"/>
      <c r="AK114" s="42"/>
      <c r="AL114" s="44"/>
      <c r="AM114" s="42"/>
      <c r="AN114" s="44"/>
      <c r="AO114" s="45"/>
      <c r="AP114" s="42"/>
      <c r="AQ114" s="44"/>
      <c r="AR114" s="705" t="str">
        <f>IF(AQ114="","",IF(AQ114="A",'7.パネルラジエーター設備費用算出シート'!$G$12,IF(AQ114="B",'7.パネルラジエーター設備費用算出シート'!$N$12,IF(AQ114="C",'7.パネルラジエーター設備費用算出シート'!$G$22,IF(AQ114="D",'7.パネルラジエーター設備費用算出シート'!$N$22,IF(AQ114="E",'7.パネルラジエーター設備費用算出シート'!$G$32,IF(AQ114="F",'7.パネルラジエーター設備費用算出シート'!$N$32,IF(AQ114="G",'7.パネルラジエーター設備費用算出シート'!$G$42,IF(AQ114="H",'7.パネルラジエーター設備費用算出シート'!$N$42,IF(AQ114="I",'7.パネルラジエーター設備費用算出シート'!$G$52,'7.パネルラジエーター設備費用算出シート'!$N$52))))))))))</f>
        <v/>
      </c>
      <c r="AS114" s="42"/>
      <c r="AT114" s="44"/>
      <c r="AU114" s="45"/>
      <c r="AV114" s="42"/>
      <c r="AW114" s="28"/>
      <c r="AX114" s="28"/>
      <c r="AY114" s="28"/>
      <c r="AZ114" s="28"/>
      <c r="BA114" s="28"/>
      <c r="BB114" s="28"/>
      <c r="BC114" s="28"/>
      <c r="BD114" s="28"/>
      <c r="BE114" s="28"/>
      <c r="BF114" s="28"/>
      <c r="BG114" s="28"/>
      <c r="BH114" s="28"/>
    </row>
    <row r="115" spans="1:60" s="29" customFormat="1">
      <c r="A115" s="66"/>
      <c r="B115" s="39">
        <v>104</v>
      </c>
      <c r="C115" s="158"/>
      <c r="D115" s="159"/>
      <c r="E115" s="40"/>
      <c r="F115" s="686"/>
      <c r="G115" s="685"/>
      <c r="H115" s="683"/>
      <c r="I115" s="156"/>
      <c r="J115" s="160"/>
      <c r="K115" s="156"/>
      <c r="L115" s="693" t="str">
        <f t="shared" si="4"/>
        <v/>
      </c>
      <c r="M115" s="694" t="str">
        <f t="shared" si="5"/>
        <v/>
      </c>
      <c r="N115" s="693" t="str">
        <f t="shared" si="6"/>
        <v/>
      </c>
      <c r="O115" s="701">
        <f t="shared" si="7"/>
        <v>0</v>
      </c>
      <c r="P115" s="157"/>
      <c r="Q115" s="41"/>
      <c r="R115" s="167"/>
      <c r="S115" s="168"/>
      <c r="T115" s="43"/>
      <c r="U115" s="167"/>
      <c r="V115" s="157"/>
      <c r="W115" s="394"/>
      <c r="X115" s="42"/>
      <c r="Y115" s="41"/>
      <c r="Z115" s="42"/>
      <c r="AA115" s="41"/>
      <c r="AB115" s="42"/>
      <c r="AC115" s="41"/>
      <c r="AD115" s="43"/>
      <c r="AE115" s="42"/>
      <c r="AF115" s="44"/>
      <c r="AG115" s="42"/>
      <c r="AH115" s="463"/>
      <c r="AI115" s="42"/>
      <c r="AJ115" s="463"/>
      <c r="AK115" s="42"/>
      <c r="AL115" s="44"/>
      <c r="AM115" s="42"/>
      <c r="AN115" s="44"/>
      <c r="AO115" s="45"/>
      <c r="AP115" s="42"/>
      <c r="AQ115" s="44"/>
      <c r="AR115" s="705" t="str">
        <f>IF(AQ115="","",IF(AQ115="A",'7.パネルラジエーター設備費用算出シート'!$G$12,IF(AQ115="B",'7.パネルラジエーター設備費用算出シート'!$N$12,IF(AQ115="C",'7.パネルラジエーター設備費用算出シート'!$G$22,IF(AQ115="D",'7.パネルラジエーター設備費用算出シート'!$N$22,IF(AQ115="E",'7.パネルラジエーター設備費用算出シート'!$G$32,IF(AQ115="F",'7.パネルラジエーター設備費用算出シート'!$N$32,IF(AQ115="G",'7.パネルラジエーター設備費用算出シート'!$G$42,IF(AQ115="H",'7.パネルラジエーター設備費用算出シート'!$N$42,IF(AQ115="I",'7.パネルラジエーター設備費用算出シート'!$G$52,'7.パネルラジエーター設備費用算出シート'!$N$52))))))))))</f>
        <v/>
      </c>
      <c r="AS115" s="42"/>
      <c r="AT115" s="44"/>
      <c r="AU115" s="45"/>
      <c r="AV115" s="42"/>
      <c r="AW115" s="28"/>
      <c r="AX115" s="28"/>
      <c r="AY115" s="28"/>
      <c r="AZ115" s="28"/>
      <c r="BA115" s="28"/>
      <c r="BB115" s="28"/>
      <c r="BC115" s="28"/>
      <c r="BD115" s="28"/>
      <c r="BE115" s="28"/>
      <c r="BF115" s="28"/>
      <c r="BG115" s="28"/>
      <c r="BH115" s="28"/>
    </row>
    <row r="116" spans="1:60" s="29" customFormat="1">
      <c r="A116" s="66"/>
      <c r="B116" s="39">
        <v>105</v>
      </c>
      <c r="C116" s="158"/>
      <c r="D116" s="159"/>
      <c r="E116" s="40"/>
      <c r="F116" s="686"/>
      <c r="G116" s="685"/>
      <c r="H116" s="683"/>
      <c r="I116" s="156"/>
      <c r="J116" s="160"/>
      <c r="K116" s="156"/>
      <c r="L116" s="693" t="str">
        <f t="shared" si="4"/>
        <v/>
      </c>
      <c r="M116" s="694" t="str">
        <f t="shared" si="5"/>
        <v/>
      </c>
      <c r="N116" s="693" t="str">
        <f t="shared" si="6"/>
        <v/>
      </c>
      <c r="O116" s="701">
        <f t="shared" si="7"/>
        <v>0</v>
      </c>
      <c r="P116" s="157"/>
      <c r="Q116" s="41"/>
      <c r="R116" s="167"/>
      <c r="S116" s="168"/>
      <c r="T116" s="43"/>
      <c r="U116" s="167"/>
      <c r="V116" s="157"/>
      <c r="W116" s="394"/>
      <c r="X116" s="42"/>
      <c r="Y116" s="41"/>
      <c r="Z116" s="42"/>
      <c r="AA116" s="41"/>
      <c r="AB116" s="42"/>
      <c r="AC116" s="41"/>
      <c r="AD116" s="43"/>
      <c r="AE116" s="42"/>
      <c r="AF116" s="44"/>
      <c r="AG116" s="42"/>
      <c r="AH116" s="463"/>
      <c r="AI116" s="42"/>
      <c r="AJ116" s="463"/>
      <c r="AK116" s="42"/>
      <c r="AL116" s="44"/>
      <c r="AM116" s="42"/>
      <c r="AN116" s="44"/>
      <c r="AO116" s="45"/>
      <c r="AP116" s="42"/>
      <c r="AQ116" s="44"/>
      <c r="AR116" s="705" t="str">
        <f>IF(AQ116="","",IF(AQ116="A",'7.パネルラジエーター設備費用算出シート'!$G$12,IF(AQ116="B",'7.パネルラジエーター設備費用算出シート'!$N$12,IF(AQ116="C",'7.パネルラジエーター設備費用算出シート'!$G$22,IF(AQ116="D",'7.パネルラジエーター設備費用算出シート'!$N$22,IF(AQ116="E",'7.パネルラジエーター設備費用算出シート'!$G$32,IF(AQ116="F",'7.パネルラジエーター設備費用算出シート'!$N$32,IF(AQ116="G",'7.パネルラジエーター設備費用算出シート'!$G$42,IF(AQ116="H",'7.パネルラジエーター設備費用算出シート'!$N$42,IF(AQ116="I",'7.パネルラジエーター設備費用算出シート'!$G$52,'7.パネルラジエーター設備費用算出シート'!$N$52))))))))))</f>
        <v/>
      </c>
      <c r="AS116" s="42"/>
      <c r="AT116" s="44"/>
      <c r="AU116" s="45"/>
      <c r="AV116" s="42"/>
      <c r="AW116" s="28"/>
      <c r="AX116" s="28"/>
      <c r="AY116" s="28"/>
      <c r="AZ116" s="28"/>
      <c r="BA116" s="28"/>
      <c r="BB116" s="28"/>
      <c r="BC116" s="28"/>
      <c r="BD116" s="28"/>
      <c r="BE116" s="28"/>
      <c r="BF116" s="28"/>
      <c r="BG116" s="28"/>
      <c r="BH116" s="28"/>
    </row>
    <row r="117" spans="1:60" s="29" customFormat="1">
      <c r="A117" s="66"/>
      <c r="B117" s="39">
        <v>106</v>
      </c>
      <c r="C117" s="158"/>
      <c r="D117" s="159"/>
      <c r="E117" s="40"/>
      <c r="F117" s="686"/>
      <c r="G117" s="685"/>
      <c r="H117" s="683"/>
      <c r="I117" s="156"/>
      <c r="J117" s="160"/>
      <c r="K117" s="156"/>
      <c r="L117" s="693" t="str">
        <f t="shared" si="4"/>
        <v/>
      </c>
      <c r="M117" s="694" t="str">
        <f t="shared" si="5"/>
        <v/>
      </c>
      <c r="N117" s="693" t="str">
        <f t="shared" si="6"/>
        <v/>
      </c>
      <c r="O117" s="701">
        <f t="shared" si="7"/>
        <v>0</v>
      </c>
      <c r="P117" s="157"/>
      <c r="Q117" s="41"/>
      <c r="R117" s="167"/>
      <c r="S117" s="168"/>
      <c r="T117" s="43"/>
      <c r="U117" s="167"/>
      <c r="V117" s="157"/>
      <c r="W117" s="394"/>
      <c r="X117" s="42"/>
      <c r="Y117" s="41"/>
      <c r="Z117" s="42"/>
      <c r="AA117" s="41"/>
      <c r="AB117" s="42"/>
      <c r="AC117" s="41"/>
      <c r="AD117" s="43"/>
      <c r="AE117" s="42"/>
      <c r="AF117" s="44"/>
      <c r="AG117" s="42"/>
      <c r="AH117" s="463"/>
      <c r="AI117" s="42"/>
      <c r="AJ117" s="463"/>
      <c r="AK117" s="42"/>
      <c r="AL117" s="44"/>
      <c r="AM117" s="42"/>
      <c r="AN117" s="44"/>
      <c r="AO117" s="45"/>
      <c r="AP117" s="42"/>
      <c r="AQ117" s="44"/>
      <c r="AR117" s="705" t="str">
        <f>IF(AQ117="","",IF(AQ117="A",'7.パネルラジエーター設備費用算出シート'!$G$12,IF(AQ117="B",'7.パネルラジエーター設備費用算出シート'!$N$12,IF(AQ117="C",'7.パネルラジエーター設備費用算出シート'!$G$22,IF(AQ117="D",'7.パネルラジエーター設備費用算出シート'!$N$22,IF(AQ117="E",'7.パネルラジエーター設備費用算出シート'!$G$32,IF(AQ117="F",'7.パネルラジエーター設備費用算出シート'!$N$32,IF(AQ117="G",'7.パネルラジエーター設備費用算出シート'!$G$42,IF(AQ117="H",'7.パネルラジエーター設備費用算出シート'!$N$42,IF(AQ117="I",'7.パネルラジエーター設備費用算出シート'!$G$52,'7.パネルラジエーター設備費用算出シート'!$N$52))))))))))</f>
        <v/>
      </c>
      <c r="AS117" s="42"/>
      <c r="AT117" s="44"/>
      <c r="AU117" s="45"/>
      <c r="AV117" s="42"/>
      <c r="AW117" s="28"/>
      <c r="AX117" s="28"/>
      <c r="AY117" s="28"/>
      <c r="AZ117" s="28"/>
      <c r="BA117" s="28"/>
      <c r="BB117" s="28"/>
      <c r="BC117" s="28"/>
      <c r="BD117" s="28"/>
      <c r="BE117" s="28"/>
      <c r="BF117" s="28"/>
      <c r="BG117" s="28"/>
      <c r="BH117" s="28"/>
    </row>
    <row r="118" spans="1:60" s="29" customFormat="1">
      <c r="A118" s="66"/>
      <c r="B118" s="39">
        <v>107</v>
      </c>
      <c r="C118" s="158"/>
      <c r="D118" s="159"/>
      <c r="E118" s="40"/>
      <c r="F118" s="686"/>
      <c r="G118" s="685"/>
      <c r="H118" s="683"/>
      <c r="I118" s="156"/>
      <c r="J118" s="160"/>
      <c r="K118" s="156"/>
      <c r="L118" s="693" t="str">
        <f t="shared" si="4"/>
        <v/>
      </c>
      <c r="M118" s="694" t="str">
        <f t="shared" si="5"/>
        <v/>
      </c>
      <c r="N118" s="693" t="str">
        <f t="shared" si="6"/>
        <v/>
      </c>
      <c r="O118" s="701">
        <f t="shared" si="7"/>
        <v>0</v>
      </c>
      <c r="P118" s="157"/>
      <c r="Q118" s="41"/>
      <c r="R118" s="167"/>
      <c r="S118" s="168"/>
      <c r="T118" s="43"/>
      <c r="U118" s="167"/>
      <c r="V118" s="157"/>
      <c r="W118" s="394"/>
      <c r="X118" s="42"/>
      <c r="Y118" s="41"/>
      <c r="Z118" s="42"/>
      <c r="AA118" s="41"/>
      <c r="AB118" s="42"/>
      <c r="AC118" s="41"/>
      <c r="AD118" s="43"/>
      <c r="AE118" s="42"/>
      <c r="AF118" s="44"/>
      <c r="AG118" s="42"/>
      <c r="AH118" s="463"/>
      <c r="AI118" s="42"/>
      <c r="AJ118" s="463"/>
      <c r="AK118" s="42"/>
      <c r="AL118" s="44"/>
      <c r="AM118" s="42"/>
      <c r="AN118" s="44"/>
      <c r="AO118" s="45"/>
      <c r="AP118" s="42"/>
      <c r="AQ118" s="44"/>
      <c r="AR118" s="705" t="str">
        <f>IF(AQ118="","",IF(AQ118="A",'7.パネルラジエーター設備費用算出シート'!$G$12,IF(AQ118="B",'7.パネルラジエーター設備費用算出シート'!$N$12,IF(AQ118="C",'7.パネルラジエーター設備費用算出シート'!$G$22,IF(AQ118="D",'7.パネルラジエーター設備費用算出シート'!$N$22,IF(AQ118="E",'7.パネルラジエーター設備費用算出シート'!$G$32,IF(AQ118="F",'7.パネルラジエーター設備費用算出シート'!$N$32,IF(AQ118="G",'7.パネルラジエーター設備費用算出シート'!$G$42,IF(AQ118="H",'7.パネルラジエーター設備費用算出シート'!$N$42,IF(AQ118="I",'7.パネルラジエーター設備費用算出シート'!$G$52,'7.パネルラジエーター設備費用算出シート'!$N$52))))))))))</f>
        <v/>
      </c>
      <c r="AS118" s="42"/>
      <c r="AT118" s="44"/>
      <c r="AU118" s="45"/>
      <c r="AV118" s="42"/>
      <c r="AW118" s="28"/>
      <c r="AX118" s="28"/>
      <c r="AY118" s="28"/>
      <c r="AZ118" s="28"/>
      <c r="BA118" s="28"/>
      <c r="BB118" s="28"/>
      <c r="BC118" s="28"/>
      <c r="BD118" s="28"/>
      <c r="BE118" s="28"/>
      <c r="BF118" s="28"/>
      <c r="BG118" s="28"/>
      <c r="BH118" s="28"/>
    </row>
    <row r="119" spans="1:60" s="29" customFormat="1">
      <c r="A119" s="66"/>
      <c r="B119" s="39">
        <v>108</v>
      </c>
      <c r="C119" s="158"/>
      <c r="D119" s="159"/>
      <c r="E119" s="40"/>
      <c r="F119" s="686"/>
      <c r="G119" s="685"/>
      <c r="H119" s="683"/>
      <c r="I119" s="156"/>
      <c r="J119" s="160"/>
      <c r="K119" s="156"/>
      <c r="L119" s="693" t="str">
        <f t="shared" si="4"/>
        <v/>
      </c>
      <c r="M119" s="694" t="str">
        <f t="shared" si="5"/>
        <v/>
      </c>
      <c r="N119" s="693" t="str">
        <f t="shared" si="6"/>
        <v/>
      </c>
      <c r="O119" s="701">
        <f t="shared" si="7"/>
        <v>0</v>
      </c>
      <c r="P119" s="157"/>
      <c r="Q119" s="41"/>
      <c r="R119" s="167"/>
      <c r="S119" s="168"/>
      <c r="T119" s="43"/>
      <c r="U119" s="167"/>
      <c r="V119" s="157"/>
      <c r="W119" s="394"/>
      <c r="X119" s="42"/>
      <c r="Y119" s="41"/>
      <c r="Z119" s="42"/>
      <c r="AA119" s="41"/>
      <c r="AB119" s="42"/>
      <c r="AC119" s="41"/>
      <c r="AD119" s="43"/>
      <c r="AE119" s="42"/>
      <c r="AF119" s="44"/>
      <c r="AG119" s="42"/>
      <c r="AH119" s="463"/>
      <c r="AI119" s="42"/>
      <c r="AJ119" s="463"/>
      <c r="AK119" s="42"/>
      <c r="AL119" s="44"/>
      <c r="AM119" s="42"/>
      <c r="AN119" s="44"/>
      <c r="AO119" s="45"/>
      <c r="AP119" s="42"/>
      <c r="AQ119" s="44"/>
      <c r="AR119" s="705" t="str">
        <f>IF(AQ119="","",IF(AQ119="A",'7.パネルラジエーター設備費用算出シート'!$G$12,IF(AQ119="B",'7.パネルラジエーター設備費用算出シート'!$N$12,IF(AQ119="C",'7.パネルラジエーター設備費用算出シート'!$G$22,IF(AQ119="D",'7.パネルラジエーター設備費用算出シート'!$N$22,IF(AQ119="E",'7.パネルラジエーター設備費用算出シート'!$G$32,IF(AQ119="F",'7.パネルラジエーター設備費用算出シート'!$N$32,IF(AQ119="G",'7.パネルラジエーター設備費用算出シート'!$G$42,IF(AQ119="H",'7.パネルラジエーター設備費用算出シート'!$N$42,IF(AQ119="I",'7.パネルラジエーター設備費用算出シート'!$G$52,'7.パネルラジエーター設備費用算出シート'!$N$52))))))))))</f>
        <v/>
      </c>
      <c r="AS119" s="42"/>
      <c r="AT119" s="44"/>
      <c r="AU119" s="45"/>
      <c r="AV119" s="42"/>
      <c r="AW119" s="28"/>
      <c r="AX119" s="28"/>
      <c r="AY119" s="28"/>
      <c r="AZ119" s="28"/>
      <c r="BA119" s="28"/>
      <c r="BB119" s="28"/>
      <c r="BC119" s="28"/>
      <c r="BD119" s="28"/>
      <c r="BE119" s="28"/>
      <c r="BF119" s="28"/>
      <c r="BG119" s="28"/>
      <c r="BH119" s="28"/>
    </row>
    <row r="120" spans="1:60" s="29" customFormat="1">
      <c r="A120" s="66"/>
      <c r="B120" s="39">
        <v>109</v>
      </c>
      <c r="C120" s="158"/>
      <c r="D120" s="159"/>
      <c r="E120" s="40"/>
      <c r="F120" s="686"/>
      <c r="G120" s="685"/>
      <c r="H120" s="683"/>
      <c r="I120" s="156"/>
      <c r="J120" s="160"/>
      <c r="K120" s="156"/>
      <c r="L120" s="693" t="str">
        <f t="shared" si="4"/>
        <v/>
      </c>
      <c r="M120" s="694" t="str">
        <f t="shared" si="5"/>
        <v/>
      </c>
      <c r="N120" s="693" t="str">
        <f t="shared" si="6"/>
        <v/>
      </c>
      <c r="O120" s="701">
        <f t="shared" si="7"/>
        <v>0</v>
      </c>
      <c r="P120" s="157"/>
      <c r="Q120" s="41"/>
      <c r="R120" s="167"/>
      <c r="S120" s="168"/>
      <c r="T120" s="43"/>
      <c r="U120" s="167"/>
      <c r="V120" s="157"/>
      <c r="W120" s="394"/>
      <c r="X120" s="42"/>
      <c r="Y120" s="41"/>
      <c r="Z120" s="42"/>
      <c r="AA120" s="41"/>
      <c r="AB120" s="42"/>
      <c r="AC120" s="41"/>
      <c r="AD120" s="43"/>
      <c r="AE120" s="42"/>
      <c r="AF120" s="44"/>
      <c r="AG120" s="42"/>
      <c r="AH120" s="463"/>
      <c r="AI120" s="42"/>
      <c r="AJ120" s="463"/>
      <c r="AK120" s="42"/>
      <c r="AL120" s="44"/>
      <c r="AM120" s="42"/>
      <c r="AN120" s="44"/>
      <c r="AO120" s="45"/>
      <c r="AP120" s="42"/>
      <c r="AQ120" s="44"/>
      <c r="AR120" s="705" t="str">
        <f>IF(AQ120="","",IF(AQ120="A",'7.パネルラジエーター設備費用算出シート'!$G$12,IF(AQ120="B",'7.パネルラジエーター設備費用算出シート'!$N$12,IF(AQ120="C",'7.パネルラジエーター設備費用算出シート'!$G$22,IF(AQ120="D",'7.パネルラジエーター設備費用算出シート'!$N$22,IF(AQ120="E",'7.パネルラジエーター設備費用算出シート'!$G$32,IF(AQ120="F",'7.パネルラジエーター設備費用算出シート'!$N$32,IF(AQ120="G",'7.パネルラジエーター設備費用算出シート'!$G$42,IF(AQ120="H",'7.パネルラジエーター設備費用算出シート'!$N$42,IF(AQ120="I",'7.パネルラジエーター設備費用算出シート'!$G$52,'7.パネルラジエーター設備費用算出シート'!$N$52))))))))))</f>
        <v/>
      </c>
      <c r="AS120" s="42"/>
      <c r="AT120" s="44"/>
      <c r="AU120" s="45"/>
      <c r="AV120" s="42"/>
      <c r="AW120" s="28"/>
      <c r="AX120" s="28"/>
      <c r="AY120" s="28"/>
      <c r="AZ120" s="28"/>
      <c r="BA120" s="28"/>
      <c r="BB120" s="28"/>
      <c r="BC120" s="28"/>
      <c r="BD120" s="28"/>
      <c r="BE120" s="28"/>
      <c r="BF120" s="28"/>
      <c r="BG120" s="28"/>
      <c r="BH120" s="28"/>
    </row>
    <row r="121" spans="1:60" s="29" customFormat="1">
      <c r="A121" s="66"/>
      <c r="B121" s="39">
        <v>110</v>
      </c>
      <c r="C121" s="158"/>
      <c r="D121" s="159"/>
      <c r="E121" s="40"/>
      <c r="F121" s="686"/>
      <c r="G121" s="685"/>
      <c r="H121" s="683"/>
      <c r="I121" s="156"/>
      <c r="J121" s="160"/>
      <c r="K121" s="156"/>
      <c r="L121" s="693" t="str">
        <f t="shared" si="4"/>
        <v/>
      </c>
      <c r="M121" s="694" t="str">
        <f t="shared" si="5"/>
        <v/>
      </c>
      <c r="N121" s="693" t="str">
        <f t="shared" si="6"/>
        <v/>
      </c>
      <c r="O121" s="701">
        <f t="shared" si="7"/>
        <v>0</v>
      </c>
      <c r="P121" s="157"/>
      <c r="Q121" s="41"/>
      <c r="R121" s="167"/>
      <c r="S121" s="168"/>
      <c r="T121" s="43"/>
      <c r="U121" s="167"/>
      <c r="V121" s="157"/>
      <c r="W121" s="394"/>
      <c r="X121" s="42"/>
      <c r="Y121" s="41"/>
      <c r="Z121" s="42"/>
      <c r="AA121" s="41"/>
      <c r="AB121" s="42"/>
      <c r="AC121" s="41"/>
      <c r="AD121" s="43"/>
      <c r="AE121" s="42"/>
      <c r="AF121" s="44"/>
      <c r="AG121" s="42"/>
      <c r="AH121" s="463"/>
      <c r="AI121" s="42"/>
      <c r="AJ121" s="463"/>
      <c r="AK121" s="42"/>
      <c r="AL121" s="44"/>
      <c r="AM121" s="42"/>
      <c r="AN121" s="44"/>
      <c r="AO121" s="45"/>
      <c r="AP121" s="42"/>
      <c r="AQ121" s="44"/>
      <c r="AR121" s="705" t="str">
        <f>IF(AQ121="","",IF(AQ121="A",'7.パネルラジエーター設備費用算出シート'!$G$12,IF(AQ121="B",'7.パネルラジエーター設備費用算出シート'!$N$12,IF(AQ121="C",'7.パネルラジエーター設備費用算出シート'!$G$22,IF(AQ121="D",'7.パネルラジエーター設備費用算出シート'!$N$22,IF(AQ121="E",'7.パネルラジエーター設備費用算出シート'!$G$32,IF(AQ121="F",'7.パネルラジエーター設備費用算出シート'!$N$32,IF(AQ121="G",'7.パネルラジエーター設備費用算出シート'!$G$42,IF(AQ121="H",'7.パネルラジエーター設備費用算出シート'!$N$42,IF(AQ121="I",'7.パネルラジエーター設備費用算出シート'!$G$52,'7.パネルラジエーター設備費用算出シート'!$N$52))))))))))</f>
        <v/>
      </c>
      <c r="AS121" s="42"/>
      <c r="AT121" s="44"/>
      <c r="AU121" s="45"/>
      <c r="AV121" s="42"/>
      <c r="AW121" s="28"/>
      <c r="AX121" s="28"/>
      <c r="AY121" s="28"/>
      <c r="AZ121" s="28"/>
      <c r="BA121" s="28"/>
      <c r="BB121" s="28"/>
      <c r="BC121" s="28"/>
      <c r="BD121" s="28"/>
      <c r="BE121" s="28"/>
      <c r="BF121" s="28"/>
      <c r="BG121" s="28"/>
      <c r="BH121" s="28"/>
    </row>
    <row r="122" spans="1:60" s="29" customFormat="1">
      <c r="A122" s="66"/>
      <c r="B122" s="39">
        <v>111</v>
      </c>
      <c r="C122" s="158"/>
      <c r="D122" s="159"/>
      <c r="E122" s="40"/>
      <c r="F122" s="686"/>
      <c r="G122" s="685"/>
      <c r="H122" s="683"/>
      <c r="I122" s="156"/>
      <c r="J122" s="160"/>
      <c r="K122" s="156"/>
      <c r="L122" s="693" t="str">
        <f t="shared" si="4"/>
        <v/>
      </c>
      <c r="M122" s="694" t="str">
        <f t="shared" si="5"/>
        <v/>
      </c>
      <c r="N122" s="693" t="str">
        <f t="shared" si="6"/>
        <v/>
      </c>
      <c r="O122" s="701">
        <f t="shared" si="7"/>
        <v>0</v>
      </c>
      <c r="P122" s="157"/>
      <c r="Q122" s="41"/>
      <c r="R122" s="167"/>
      <c r="S122" s="168"/>
      <c r="T122" s="43"/>
      <c r="U122" s="167"/>
      <c r="V122" s="157"/>
      <c r="W122" s="394"/>
      <c r="X122" s="42"/>
      <c r="Y122" s="41"/>
      <c r="Z122" s="42"/>
      <c r="AA122" s="41"/>
      <c r="AB122" s="42"/>
      <c r="AC122" s="41"/>
      <c r="AD122" s="43"/>
      <c r="AE122" s="42"/>
      <c r="AF122" s="44"/>
      <c r="AG122" s="42"/>
      <c r="AH122" s="463"/>
      <c r="AI122" s="42"/>
      <c r="AJ122" s="463"/>
      <c r="AK122" s="42"/>
      <c r="AL122" s="44"/>
      <c r="AM122" s="42"/>
      <c r="AN122" s="44"/>
      <c r="AO122" s="45"/>
      <c r="AP122" s="42"/>
      <c r="AQ122" s="44"/>
      <c r="AR122" s="705" t="str">
        <f>IF(AQ122="","",IF(AQ122="A",'7.パネルラジエーター設備費用算出シート'!$G$12,IF(AQ122="B",'7.パネルラジエーター設備費用算出シート'!$N$12,IF(AQ122="C",'7.パネルラジエーター設備費用算出シート'!$G$22,IF(AQ122="D",'7.パネルラジエーター設備費用算出シート'!$N$22,IF(AQ122="E",'7.パネルラジエーター設備費用算出シート'!$G$32,IF(AQ122="F",'7.パネルラジエーター設備費用算出シート'!$N$32,IF(AQ122="G",'7.パネルラジエーター設備費用算出シート'!$G$42,IF(AQ122="H",'7.パネルラジエーター設備費用算出シート'!$N$42,IF(AQ122="I",'7.パネルラジエーター設備費用算出シート'!$G$52,'7.パネルラジエーター設備費用算出シート'!$N$52))))))))))</f>
        <v/>
      </c>
      <c r="AS122" s="42"/>
      <c r="AT122" s="44"/>
      <c r="AU122" s="45"/>
      <c r="AV122" s="42"/>
      <c r="AW122" s="28"/>
      <c r="AX122" s="28"/>
      <c r="AY122" s="28"/>
      <c r="AZ122" s="28"/>
      <c r="BA122" s="28"/>
      <c r="BB122" s="28"/>
      <c r="BC122" s="28"/>
      <c r="BD122" s="28"/>
      <c r="BE122" s="28"/>
      <c r="BF122" s="28"/>
      <c r="BG122" s="28"/>
      <c r="BH122" s="28"/>
    </row>
    <row r="123" spans="1:60" s="29" customFormat="1">
      <c r="A123" s="66"/>
      <c r="B123" s="39">
        <v>112</v>
      </c>
      <c r="C123" s="158"/>
      <c r="D123" s="159"/>
      <c r="E123" s="40"/>
      <c r="F123" s="686"/>
      <c r="G123" s="685"/>
      <c r="H123" s="683"/>
      <c r="I123" s="156"/>
      <c r="J123" s="160"/>
      <c r="K123" s="156"/>
      <c r="L123" s="693" t="str">
        <f t="shared" si="4"/>
        <v/>
      </c>
      <c r="M123" s="694" t="str">
        <f t="shared" si="5"/>
        <v/>
      </c>
      <c r="N123" s="693" t="str">
        <f t="shared" si="6"/>
        <v/>
      </c>
      <c r="O123" s="701">
        <f t="shared" si="7"/>
        <v>0</v>
      </c>
      <c r="P123" s="157"/>
      <c r="Q123" s="41"/>
      <c r="R123" s="167"/>
      <c r="S123" s="168"/>
      <c r="T123" s="43"/>
      <c r="U123" s="167"/>
      <c r="V123" s="157"/>
      <c r="W123" s="394"/>
      <c r="X123" s="42"/>
      <c r="Y123" s="41"/>
      <c r="Z123" s="42"/>
      <c r="AA123" s="41"/>
      <c r="AB123" s="42"/>
      <c r="AC123" s="41"/>
      <c r="AD123" s="43"/>
      <c r="AE123" s="42"/>
      <c r="AF123" s="44"/>
      <c r="AG123" s="42"/>
      <c r="AH123" s="463"/>
      <c r="AI123" s="42"/>
      <c r="AJ123" s="463"/>
      <c r="AK123" s="42"/>
      <c r="AL123" s="44"/>
      <c r="AM123" s="42"/>
      <c r="AN123" s="44"/>
      <c r="AO123" s="45"/>
      <c r="AP123" s="42"/>
      <c r="AQ123" s="44"/>
      <c r="AR123" s="705" t="str">
        <f>IF(AQ123="","",IF(AQ123="A",'7.パネルラジエーター設備費用算出シート'!$G$12,IF(AQ123="B",'7.パネルラジエーター設備費用算出シート'!$N$12,IF(AQ123="C",'7.パネルラジエーター設備費用算出シート'!$G$22,IF(AQ123="D",'7.パネルラジエーター設備費用算出シート'!$N$22,IF(AQ123="E",'7.パネルラジエーター設備費用算出シート'!$G$32,IF(AQ123="F",'7.パネルラジエーター設備費用算出シート'!$N$32,IF(AQ123="G",'7.パネルラジエーター設備費用算出シート'!$G$42,IF(AQ123="H",'7.パネルラジエーター設備費用算出シート'!$N$42,IF(AQ123="I",'7.パネルラジエーター設備費用算出シート'!$G$52,'7.パネルラジエーター設備費用算出シート'!$N$52))))))))))</f>
        <v/>
      </c>
      <c r="AS123" s="42"/>
      <c r="AT123" s="44"/>
      <c r="AU123" s="45"/>
      <c r="AV123" s="42"/>
      <c r="AW123" s="28"/>
      <c r="AX123" s="28"/>
      <c r="AY123" s="28"/>
      <c r="AZ123" s="28"/>
      <c r="BA123" s="28"/>
      <c r="BB123" s="28"/>
      <c r="BC123" s="28"/>
      <c r="BD123" s="28"/>
      <c r="BE123" s="28"/>
      <c r="BF123" s="28"/>
      <c r="BG123" s="28"/>
      <c r="BH123" s="28"/>
    </row>
    <row r="124" spans="1:60" s="29" customFormat="1">
      <c r="A124" s="66"/>
      <c r="B124" s="39">
        <v>113</v>
      </c>
      <c r="C124" s="158"/>
      <c r="D124" s="159"/>
      <c r="E124" s="40"/>
      <c r="F124" s="686"/>
      <c r="G124" s="685"/>
      <c r="H124" s="683"/>
      <c r="I124" s="156"/>
      <c r="J124" s="160"/>
      <c r="K124" s="156"/>
      <c r="L124" s="693" t="str">
        <f t="shared" si="4"/>
        <v/>
      </c>
      <c r="M124" s="694" t="str">
        <f t="shared" si="5"/>
        <v/>
      </c>
      <c r="N124" s="693" t="str">
        <f t="shared" si="6"/>
        <v/>
      </c>
      <c r="O124" s="701">
        <f t="shared" si="7"/>
        <v>0</v>
      </c>
      <c r="P124" s="157"/>
      <c r="Q124" s="41"/>
      <c r="R124" s="167"/>
      <c r="S124" s="168"/>
      <c r="T124" s="43"/>
      <c r="U124" s="167"/>
      <c r="V124" s="157"/>
      <c r="W124" s="394"/>
      <c r="X124" s="42"/>
      <c r="Y124" s="41"/>
      <c r="Z124" s="42"/>
      <c r="AA124" s="41"/>
      <c r="AB124" s="42"/>
      <c r="AC124" s="41"/>
      <c r="AD124" s="43"/>
      <c r="AE124" s="42"/>
      <c r="AF124" s="44"/>
      <c r="AG124" s="42"/>
      <c r="AH124" s="463"/>
      <c r="AI124" s="42"/>
      <c r="AJ124" s="463"/>
      <c r="AK124" s="42"/>
      <c r="AL124" s="44"/>
      <c r="AM124" s="42"/>
      <c r="AN124" s="44"/>
      <c r="AO124" s="45"/>
      <c r="AP124" s="42"/>
      <c r="AQ124" s="44"/>
      <c r="AR124" s="705" t="str">
        <f>IF(AQ124="","",IF(AQ124="A",'7.パネルラジエーター設備費用算出シート'!$G$12,IF(AQ124="B",'7.パネルラジエーター設備費用算出シート'!$N$12,IF(AQ124="C",'7.パネルラジエーター設備費用算出シート'!$G$22,IF(AQ124="D",'7.パネルラジエーター設備費用算出シート'!$N$22,IF(AQ124="E",'7.パネルラジエーター設備費用算出シート'!$G$32,IF(AQ124="F",'7.パネルラジエーター設備費用算出シート'!$N$32,IF(AQ124="G",'7.パネルラジエーター設備費用算出シート'!$G$42,IF(AQ124="H",'7.パネルラジエーター設備費用算出シート'!$N$42,IF(AQ124="I",'7.パネルラジエーター設備費用算出シート'!$G$52,'7.パネルラジエーター設備費用算出シート'!$N$52))))))))))</f>
        <v/>
      </c>
      <c r="AS124" s="42"/>
      <c r="AT124" s="44"/>
      <c r="AU124" s="45"/>
      <c r="AV124" s="42"/>
      <c r="AW124" s="28"/>
      <c r="AX124" s="28"/>
      <c r="AY124" s="28"/>
      <c r="AZ124" s="28"/>
      <c r="BA124" s="28"/>
      <c r="BB124" s="28"/>
      <c r="BC124" s="28"/>
      <c r="BD124" s="28"/>
      <c r="BE124" s="28"/>
      <c r="BF124" s="28"/>
      <c r="BG124" s="28"/>
      <c r="BH124" s="28"/>
    </row>
    <row r="125" spans="1:60" s="29" customFormat="1">
      <c r="A125" s="66"/>
      <c r="B125" s="39">
        <v>114</v>
      </c>
      <c r="C125" s="158"/>
      <c r="D125" s="159"/>
      <c r="E125" s="40"/>
      <c r="F125" s="686"/>
      <c r="G125" s="685"/>
      <c r="H125" s="683"/>
      <c r="I125" s="156"/>
      <c r="J125" s="160"/>
      <c r="K125" s="156"/>
      <c r="L125" s="693" t="str">
        <f t="shared" si="4"/>
        <v/>
      </c>
      <c r="M125" s="694" t="str">
        <f t="shared" si="5"/>
        <v/>
      </c>
      <c r="N125" s="693" t="str">
        <f t="shared" si="6"/>
        <v/>
      </c>
      <c r="O125" s="701">
        <f t="shared" si="7"/>
        <v>0</v>
      </c>
      <c r="P125" s="157"/>
      <c r="Q125" s="41"/>
      <c r="R125" s="167"/>
      <c r="S125" s="168"/>
      <c r="T125" s="43"/>
      <c r="U125" s="167"/>
      <c r="V125" s="157"/>
      <c r="W125" s="394"/>
      <c r="X125" s="42"/>
      <c r="Y125" s="41"/>
      <c r="Z125" s="42"/>
      <c r="AA125" s="41"/>
      <c r="AB125" s="42"/>
      <c r="AC125" s="41"/>
      <c r="AD125" s="43"/>
      <c r="AE125" s="42"/>
      <c r="AF125" s="44"/>
      <c r="AG125" s="42"/>
      <c r="AH125" s="463"/>
      <c r="AI125" s="42"/>
      <c r="AJ125" s="463"/>
      <c r="AK125" s="42"/>
      <c r="AL125" s="44"/>
      <c r="AM125" s="42"/>
      <c r="AN125" s="44"/>
      <c r="AO125" s="45"/>
      <c r="AP125" s="42"/>
      <c r="AQ125" s="44"/>
      <c r="AR125" s="705" t="str">
        <f>IF(AQ125="","",IF(AQ125="A",'7.パネルラジエーター設備費用算出シート'!$G$12,IF(AQ125="B",'7.パネルラジエーター設備費用算出シート'!$N$12,IF(AQ125="C",'7.パネルラジエーター設備費用算出シート'!$G$22,IF(AQ125="D",'7.パネルラジエーター設備費用算出シート'!$N$22,IF(AQ125="E",'7.パネルラジエーター設備費用算出シート'!$G$32,IF(AQ125="F",'7.パネルラジエーター設備費用算出シート'!$N$32,IF(AQ125="G",'7.パネルラジエーター設備費用算出シート'!$G$42,IF(AQ125="H",'7.パネルラジエーター設備費用算出シート'!$N$42,IF(AQ125="I",'7.パネルラジエーター設備費用算出シート'!$G$52,'7.パネルラジエーター設備費用算出シート'!$N$52))))))))))</f>
        <v/>
      </c>
      <c r="AS125" s="42"/>
      <c r="AT125" s="44"/>
      <c r="AU125" s="45"/>
      <c r="AV125" s="42"/>
      <c r="AW125" s="28"/>
      <c r="AX125" s="28"/>
      <c r="AY125" s="28"/>
      <c r="AZ125" s="28"/>
      <c r="BA125" s="28"/>
      <c r="BB125" s="28"/>
      <c r="BC125" s="28"/>
      <c r="BD125" s="28"/>
      <c r="BE125" s="28"/>
      <c r="BF125" s="28"/>
      <c r="BG125" s="28"/>
      <c r="BH125" s="28"/>
    </row>
    <row r="126" spans="1:60" s="29" customFormat="1">
      <c r="A126" s="66"/>
      <c r="B126" s="39">
        <v>115</v>
      </c>
      <c r="C126" s="158"/>
      <c r="D126" s="159"/>
      <c r="E126" s="40"/>
      <c r="F126" s="686"/>
      <c r="G126" s="685"/>
      <c r="H126" s="683"/>
      <c r="I126" s="156"/>
      <c r="J126" s="160"/>
      <c r="K126" s="156"/>
      <c r="L126" s="693" t="str">
        <f t="shared" si="4"/>
        <v/>
      </c>
      <c r="M126" s="694" t="str">
        <f t="shared" si="5"/>
        <v/>
      </c>
      <c r="N126" s="693" t="str">
        <f t="shared" si="6"/>
        <v/>
      </c>
      <c r="O126" s="701">
        <f t="shared" si="7"/>
        <v>0</v>
      </c>
      <c r="P126" s="157"/>
      <c r="Q126" s="41"/>
      <c r="R126" s="167"/>
      <c r="S126" s="168"/>
      <c r="T126" s="43"/>
      <c r="U126" s="167"/>
      <c r="V126" s="157"/>
      <c r="W126" s="394"/>
      <c r="X126" s="42"/>
      <c r="Y126" s="41"/>
      <c r="Z126" s="42"/>
      <c r="AA126" s="41"/>
      <c r="AB126" s="42"/>
      <c r="AC126" s="41"/>
      <c r="AD126" s="43"/>
      <c r="AE126" s="42"/>
      <c r="AF126" s="44"/>
      <c r="AG126" s="42"/>
      <c r="AH126" s="463"/>
      <c r="AI126" s="42"/>
      <c r="AJ126" s="463"/>
      <c r="AK126" s="42"/>
      <c r="AL126" s="44"/>
      <c r="AM126" s="42"/>
      <c r="AN126" s="44"/>
      <c r="AO126" s="45"/>
      <c r="AP126" s="42"/>
      <c r="AQ126" s="44"/>
      <c r="AR126" s="705" t="str">
        <f>IF(AQ126="","",IF(AQ126="A",'7.パネルラジエーター設備費用算出シート'!$G$12,IF(AQ126="B",'7.パネルラジエーター設備費用算出シート'!$N$12,IF(AQ126="C",'7.パネルラジエーター設備費用算出シート'!$G$22,IF(AQ126="D",'7.パネルラジエーター設備費用算出シート'!$N$22,IF(AQ126="E",'7.パネルラジエーター設備費用算出シート'!$G$32,IF(AQ126="F",'7.パネルラジエーター設備費用算出シート'!$N$32,IF(AQ126="G",'7.パネルラジエーター設備費用算出シート'!$G$42,IF(AQ126="H",'7.パネルラジエーター設備費用算出シート'!$N$42,IF(AQ126="I",'7.パネルラジエーター設備費用算出シート'!$G$52,'7.パネルラジエーター設備費用算出シート'!$N$52))))))))))</f>
        <v/>
      </c>
      <c r="AS126" s="42"/>
      <c r="AT126" s="44"/>
      <c r="AU126" s="45"/>
      <c r="AV126" s="42"/>
      <c r="AW126" s="28"/>
      <c r="AX126" s="28"/>
      <c r="AY126" s="28"/>
      <c r="AZ126" s="28"/>
      <c r="BA126" s="28"/>
      <c r="BB126" s="28"/>
      <c r="BC126" s="28"/>
      <c r="BD126" s="28"/>
      <c r="BE126" s="28"/>
      <c r="BF126" s="28"/>
      <c r="BG126" s="28"/>
      <c r="BH126" s="28"/>
    </row>
    <row r="127" spans="1:60" s="29" customFormat="1">
      <c r="A127" s="66"/>
      <c r="B127" s="39">
        <v>116</v>
      </c>
      <c r="C127" s="158"/>
      <c r="D127" s="159"/>
      <c r="E127" s="40"/>
      <c r="F127" s="686"/>
      <c r="G127" s="685"/>
      <c r="H127" s="683"/>
      <c r="I127" s="156"/>
      <c r="J127" s="160"/>
      <c r="K127" s="156"/>
      <c r="L127" s="693" t="str">
        <f t="shared" si="4"/>
        <v/>
      </c>
      <c r="M127" s="694" t="str">
        <f t="shared" si="5"/>
        <v/>
      </c>
      <c r="N127" s="693" t="str">
        <f t="shared" si="6"/>
        <v/>
      </c>
      <c r="O127" s="701">
        <f t="shared" si="7"/>
        <v>0</v>
      </c>
      <c r="P127" s="157"/>
      <c r="Q127" s="41"/>
      <c r="R127" s="167"/>
      <c r="S127" s="168"/>
      <c r="T127" s="43"/>
      <c r="U127" s="167"/>
      <c r="V127" s="157"/>
      <c r="W127" s="394"/>
      <c r="X127" s="42"/>
      <c r="Y127" s="41"/>
      <c r="Z127" s="42"/>
      <c r="AA127" s="41"/>
      <c r="AB127" s="42"/>
      <c r="AC127" s="41"/>
      <c r="AD127" s="43"/>
      <c r="AE127" s="42"/>
      <c r="AF127" s="44"/>
      <c r="AG127" s="42"/>
      <c r="AH127" s="463"/>
      <c r="AI127" s="42"/>
      <c r="AJ127" s="463"/>
      <c r="AK127" s="42"/>
      <c r="AL127" s="44"/>
      <c r="AM127" s="42"/>
      <c r="AN127" s="44"/>
      <c r="AO127" s="45"/>
      <c r="AP127" s="42"/>
      <c r="AQ127" s="44"/>
      <c r="AR127" s="705" t="str">
        <f>IF(AQ127="","",IF(AQ127="A",'7.パネルラジエーター設備費用算出シート'!$G$12,IF(AQ127="B",'7.パネルラジエーター設備費用算出シート'!$N$12,IF(AQ127="C",'7.パネルラジエーター設備費用算出シート'!$G$22,IF(AQ127="D",'7.パネルラジエーター設備費用算出シート'!$N$22,IF(AQ127="E",'7.パネルラジエーター設備費用算出シート'!$G$32,IF(AQ127="F",'7.パネルラジエーター設備費用算出シート'!$N$32,IF(AQ127="G",'7.パネルラジエーター設備費用算出シート'!$G$42,IF(AQ127="H",'7.パネルラジエーター設備費用算出シート'!$N$42,IF(AQ127="I",'7.パネルラジエーター設備費用算出シート'!$G$52,'7.パネルラジエーター設備費用算出シート'!$N$52))))))))))</f>
        <v/>
      </c>
      <c r="AS127" s="42"/>
      <c r="AT127" s="44"/>
      <c r="AU127" s="45"/>
      <c r="AV127" s="42"/>
      <c r="AW127" s="28"/>
      <c r="AX127" s="28"/>
      <c r="AY127" s="28"/>
      <c r="AZ127" s="28"/>
      <c r="BA127" s="28"/>
      <c r="BB127" s="28"/>
      <c r="BC127" s="28"/>
      <c r="BD127" s="28"/>
      <c r="BE127" s="28"/>
      <c r="BF127" s="28"/>
      <c r="BG127" s="28"/>
      <c r="BH127" s="28"/>
    </row>
    <row r="128" spans="1:60" s="29" customFormat="1">
      <c r="A128" s="66"/>
      <c r="B128" s="39">
        <v>117</v>
      </c>
      <c r="C128" s="158"/>
      <c r="D128" s="159"/>
      <c r="E128" s="40"/>
      <c r="F128" s="686"/>
      <c r="G128" s="685"/>
      <c r="H128" s="683"/>
      <c r="I128" s="156"/>
      <c r="J128" s="160"/>
      <c r="K128" s="156"/>
      <c r="L128" s="693" t="str">
        <f t="shared" si="4"/>
        <v/>
      </c>
      <c r="M128" s="694" t="str">
        <f t="shared" si="5"/>
        <v/>
      </c>
      <c r="N128" s="693" t="str">
        <f t="shared" si="6"/>
        <v/>
      </c>
      <c r="O128" s="701">
        <f t="shared" si="7"/>
        <v>0</v>
      </c>
      <c r="P128" s="157"/>
      <c r="Q128" s="41"/>
      <c r="R128" s="167"/>
      <c r="S128" s="168"/>
      <c r="T128" s="43"/>
      <c r="U128" s="167"/>
      <c r="V128" s="157"/>
      <c r="W128" s="394"/>
      <c r="X128" s="42"/>
      <c r="Y128" s="41"/>
      <c r="Z128" s="42"/>
      <c r="AA128" s="41"/>
      <c r="AB128" s="42"/>
      <c r="AC128" s="41"/>
      <c r="AD128" s="43"/>
      <c r="AE128" s="42"/>
      <c r="AF128" s="44"/>
      <c r="AG128" s="42"/>
      <c r="AH128" s="463"/>
      <c r="AI128" s="42"/>
      <c r="AJ128" s="463"/>
      <c r="AK128" s="42"/>
      <c r="AL128" s="44"/>
      <c r="AM128" s="42"/>
      <c r="AN128" s="44"/>
      <c r="AO128" s="45"/>
      <c r="AP128" s="42"/>
      <c r="AQ128" s="44"/>
      <c r="AR128" s="705" t="str">
        <f>IF(AQ128="","",IF(AQ128="A",'7.パネルラジエーター設備費用算出シート'!$G$12,IF(AQ128="B",'7.パネルラジエーター設備費用算出シート'!$N$12,IF(AQ128="C",'7.パネルラジエーター設備費用算出シート'!$G$22,IF(AQ128="D",'7.パネルラジエーター設備費用算出シート'!$N$22,IF(AQ128="E",'7.パネルラジエーター設備費用算出シート'!$G$32,IF(AQ128="F",'7.パネルラジエーター設備費用算出シート'!$N$32,IF(AQ128="G",'7.パネルラジエーター設備費用算出シート'!$G$42,IF(AQ128="H",'7.パネルラジエーター設備費用算出シート'!$N$42,IF(AQ128="I",'7.パネルラジエーター設備費用算出シート'!$G$52,'7.パネルラジエーター設備費用算出シート'!$N$52))))))))))</f>
        <v/>
      </c>
      <c r="AS128" s="42"/>
      <c r="AT128" s="44"/>
      <c r="AU128" s="45"/>
      <c r="AV128" s="42"/>
      <c r="AW128" s="28"/>
      <c r="AX128" s="28"/>
      <c r="AY128" s="28"/>
      <c r="AZ128" s="28"/>
      <c r="BA128" s="28"/>
      <c r="BB128" s="28"/>
      <c r="BC128" s="28"/>
      <c r="BD128" s="28"/>
      <c r="BE128" s="28"/>
      <c r="BF128" s="28"/>
      <c r="BG128" s="28"/>
      <c r="BH128" s="28"/>
    </row>
    <row r="129" spans="1:60" s="29" customFormat="1">
      <c r="A129" s="66"/>
      <c r="B129" s="39">
        <v>118</v>
      </c>
      <c r="C129" s="158"/>
      <c r="D129" s="159"/>
      <c r="E129" s="40"/>
      <c r="F129" s="686"/>
      <c r="G129" s="685"/>
      <c r="H129" s="683"/>
      <c r="I129" s="156"/>
      <c r="J129" s="160"/>
      <c r="K129" s="156"/>
      <c r="L129" s="693" t="str">
        <f t="shared" si="4"/>
        <v/>
      </c>
      <c r="M129" s="694" t="str">
        <f t="shared" si="5"/>
        <v/>
      </c>
      <c r="N129" s="693" t="str">
        <f t="shared" si="6"/>
        <v/>
      </c>
      <c r="O129" s="701">
        <f t="shared" si="7"/>
        <v>0</v>
      </c>
      <c r="P129" s="157"/>
      <c r="Q129" s="41"/>
      <c r="R129" s="167"/>
      <c r="S129" s="168"/>
      <c r="T129" s="43"/>
      <c r="U129" s="167"/>
      <c r="V129" s="157"/>
      <c r="W129" s="394"/>
      <c r="X129" s="42"/>
      <c r="Y129" s="41"/>
      <c r="Z129" s="42"/>
      <c r="AA129" s="41"/>
      <c r="AB129" s="42"/>
      <c r="AC129" s="41"/>
      <c r="AD129" s="43"/>
      <c r="AE129" s="42"/>
      <c r="AF129" s="44"/>
      <c r="AG129" s="42"/>
      <c r="AH129" s="463"/>
      <c r="AI129" s="42"/>
      <c r="AJ129" s="463"/>
      <c r="AK129" s="42"/>
      <c r="AL129" s="44"/>
      <c r="AM129" s="42"/>
      <c r="AN129" s="44"/>
      <c r="AO129" s="45"/>
      <c r="AP129" s="42"/>
      <c r="AQ129" s="44"/>
      <c r="AR129" s="705" t="str">
        <f>IF(AQ129="","",IF(AQ129="A",'7.パネルラジエーター設備費用算出シート'!$G$12,IF(AQ129="B",'7.パネルラジエーター設備費用算出シート'!$N$12,IF(AQ129="C",'7.パネルラジエーター設備費用算出シート'!$G$22,IF(AQ129="D",'7.パネルラジエーター設備費用算出シート'!$N$22,IF(AQ129="E",'7.パネルラジエーター設備費用算出シート'!$G$32,IF(AQ129="F",'7.パネルラジエーター設備費用算出シート'!$N$32,IF(AQ129="G",'7.パネルラジエーター設備費用算出シート'!$G$42,IF(AQ129="H",'7.パネルラジエーター設備費用算出シート'!$N$42,IF(AQ129="I",'7.パネルラジエーター設備費用算出シート'!$G$52,'7.パネルラジエーター設備費用算出シート'!$N$52))))))))))</f>
        <v/>
      </c>
      <c r="AS129" s="42"/>
      <c r="AT129" s="44"/>
      <c r="AU129" s="45"/>
      <c r="AV129" s="42"/>
      <c r="AW129" s="28"/>
      <c r="AX129" s="28"/>
      <c r="AY129" s="28"/>
      <c r="AZ129" s="28"/>
      <c r="BA129" s="28"/>
      <c r="BB129" s="28"/>
      <c r="BC129" s="28"/>
      <c r="BD129" s="28"/>
      <c r="BE129" s="28"/>
      <c r="BF129" s="28"/>
      <c r="BG129" s="28"/>
      <c r="BH129" s="28"/>
    </row>
    <row r="130" spans="1:60" s="29" customFormat="1">
      <c r="A130" s="66"/>
      <c r="B130" s="39">
        <v>119</v>
      </c>
      <c r="C130" s="158"/>
      <c r="D130" s="159"/>
      <c r="E130" s="40"/>
      <c r="F130" s="686"/>
      <c r="G130" s="685"/>
      <c r="H130" s="683"/>
      <c r="I130" s="156"/>
      <c r="J130" s="160"/>
      <c r="K130" s="156"/>
      <c r="L130" s="693" t="str">
        <f t="shared" si="4"/>
        <v/>
      </c>
      <c r="M130" s="694" t="str">
        <f t="shared" si="5"/>
        <v/>
      </c>
      <c r="N130" s="693" t="str">
        <f t="shared" si="6"/>
        <v/>
      </c>
      <c r="O130" s="701">
        <f t="shared" si="7"/>
        <v>0</v>
      </c>
      <c r="P130" s="157"/>
      <c r="Q130" s="41"/>
      <c r="R130" s="167"/>
      <c r="S130" s="168"/>
      <c r="T130" s="43"/>
      <c r="U130" s="167"/>
      <c r="V130" s="157"/>
      <c r="W130" s="394"/>
      <c r="X130" s="42"/>
      <c r="Y130" s="41"/>
      <c r="Z130" s="42"/>
      <c r="AA130" s="41"/>
      <c r="AB130" s="42"/>
      <c r="AC130" s="41"/>
      <c r="AD130" s="43"/>
      <c r="AE130" s="42"/>
      <c r="AF130" s="44"/>
      <c r="AG130" s="42"/>
      <c r="AH130" s="463"/>
      <c r="AI130" s="42"/>
      <c r="AJ130" s="463"/>
      <c r="AK130" s="42"/>
      <c r="AL130" s="44"/>
      <c r="AM130" s="42"/>
      <c r="AN130" s="44"/>
      <c r="AO130" s="45"/>
      <c r="AP130" s="42"/>
      <c r="AQ130" s="44"/>
      <c r="AR130" s="705" t="str">
        <f>IF(AQ130="","",IF(AQ130="A",'7.パネルラジエーター設備費用算出シート'!$G$12,IF(AQ130="B",'7.パネルラジエーター設備費用算出シート'!$N$12,IF(AQ130="C",'7.パネルラジエーター設備費用算出シート'!$G$22,IF(AQ130="D",'7.パネルラジエーター設備費用算出シート'!$N$22,IF(AQ130="E",'7.パネルラジエーター設備費用算出シート'!$G$32,IF(AQ130="F",'7.パネルラジエーター設備費用算出シート'!$N$32,IF(AQ130="G",'7.パネルラジエーター設備費用算出シート'!$G$42,IF(AQ130="H",'7.パネルラジエーター設備費用算出シート'!$N$42,IF(AQ130="I",'7.パネルラジエーター設備費用算出シート'!$G$52,'7.パネルラジエーター設備費用算出シート'!$N$52))))))))))</f>
        <v/>
      </c>
      <c r="AS130" s="42"/>
      <c r="AT130" s="44"/>
      <c r="AU130" s="45"/>
      <c r="AV130" s="42"/>
      <c r="AW130" s="28"/>
      <c r="AX130" s="28"/>
      <c r="AY130" s="28"/>
      <c r="AZ130" s="28"/>
      <c r="BA130" s="28"/>
      <c r="BB130" s="28"/>
      <c r="BC130" s="28"/>
      <c r="BD130" s="28"/>
      <c r="BE130" s="28"/>
      <c r="BF130" s="28"/>
      <c r="BG130" s="28"/>
      <c r="BH130" s="28"/>
    </row>
    <row r="131" spans="1:60" s="29" customFormat="1">
      <c r="A131" s="66"/>
      <c r="B131" s="39">
        <v>120</v>
      </c>
      <c r="C131" s="158"/>
      <c r="D131" s="159"/>
      <c r="E131" s="40"/>
      <c r="F131" s="686"/>
      <c r="G131" s="685"/>
      <c r="H131" s="683"/>
      <c r="I131" s="156"/>
      <c r="J131" s="160"/>
      <c r="K131" s="156"/>
      <c r="L131" s="693" t="str">
        <f t="shared" si="4"/>
        <v/>
      </c>
      <c r="M131" s="694" t="str">
        <f t="shared" si="5"/>
        <v/>
      </c>
      <c r="N131" s="693" t="str">
        <f t="shared" si="6"/>
        <v/>
      </c>
      <c r="O131" s="701">
        <f t="shared" si="7"/>
        <v>0</v>
      </c>
      <c r="P131" s="157"/>
      <c r="Q131" s="41"/>
      <c r="R131" s="167"/>
      <c r="S131" s="168"/>
      <c r="T131" s="43"/>
      <c r="U131" s="167"/>
      <c r="V131" s="157"/>
      <c r="W131" s="394"/>
      <c r="X131" s="42"/>
      <c r="Y131" s="41"/>
      <c r="Z131" s="42"/>
      <c r="AA131" s="41"/>
      <c r="AB131" s="42"/>
      <c r="AC131" s="41"/>
      <c r="AD131" s="43"/>
      <c r="AE131" s="42"/>
      <c r="AF131" s="44"/>
      <c r="AG131" s="42"/>
      <c r="AH131" s="463"/>
      <c r="AI131" s="42"/>
      <c r="AJ131" s="463"/>
      <c r="AK131" s="42"/>
      <c r="AL131" s="44"/>
      <c r="AM131" s="42"/>
      <c r="AN131" s="44"/>
      <c r="AO131" s="45"/>
      <c r="AP131" s="42"/>
      <c r="AQ131" s="44"/>
      <c r="AR131" s="705" t="str">
        <f>IF(AQ131="","",IF(AQ131="A",'7.パネルラジエーター設備費用算出シート'!$G$12,IF(AQ131="B",'7.パネルラジエーター設備費用算出シート'!$N$12,IF(AQ131="C",'7.パネルラジエーター設備費用算出シート'!$G$22,IF(AQ131="D",'7.パネルラジエーター設備費用算出シート'!$N$22,IF(AQ131="E",'7.パネルラジエーター設備費用算出シート'!$G$32,IF(AQ131="F",'7.パネルラジエーター設備費用算出シート'!$N$32,IF(AQ131="G",'7.パネルラジエーター設備費用算出シート'!$G$42,IF(AQ131="H",'7.パネルラジエーター設備費用算出シート'!$N$42,IF(AQ131="I",'7.パネルラジエーター設備費用算出シート'!$G$52,'7.パネルラジエーター設備費用算出シート'!$N$52))))))))))</f>
        <v/>
      </c>
      <c r="AS131" s="42"/>
      <c r="AT131" s="44"/>
      <c r="AU131" s="45"/>
      <c r="AV131" s="42"/>
      <c r="AW131" s="28"/>
      <c r="AX131" s="28"/>
      <c r="AY131" s="28"/>
      <c r="AZ131" s="28"/>
      <c r="BA131" s="28"/>
      <c r="BB131" s="28"/>
      <c r="BC131" s="28"/>
      <c r="BD131" s="28"/>
      <c r="BE131" s="28"/>
      <c r="BF131" s="28"/>
      <c r="BG131" s="28"/>
      <c r="BH131" s="28"/>
    </row>
    <row r="132" spans="1:60" s="29" customFormat="1">
      <c r="A132" s="66"/>
      <c r="B132" s="39">
        <v>121</v>
      </c>
      <c r="C132" s="158"/>
      <c r="D132" s="159"/>
      <c r="E132" s="40"/>
      <c r="F132" s="686"/>
      <c r="G132" s="685"/>
      <c r="H132" s="683"/>
      <c r="I132" s="156"/>
      <c r="J132" s="160"/>
      <c r="K132" s="156"/>
      <c r="L132" s="693" t="str">
        <f t="shared" si="4"/>
        <v/>
      </c>
      <c r="M132" s="694" t="str">
        <f t="shared" si="5"/>
        <v/>
      </c>
      <c r="N132" s="693" t="str">
        <f t="shared" si="6"/>
        <v/>
      </c>
      <c r="O132" s="701">
        <f t="shared" si="7"/>
        <v>0</v>
      </c>
      <c r="P132" s="157"/>
      <c r="Q132" s="41"/>
      <c r="R132" s="167"/>
      <c r="S132" s="168"/>
      <c r="T132" s="43"/>
      <c r="U132" s="167"/>
      <c r="V132" s="157"/>
      <c r="W132" s="394"/>
      <c r="X132" s="42"/>
      <c r="Y132" s="41"/>
      <c r="Z132" s="42"/>
      <c r="AA132" s="41"/>
      <c r="AB132" s="42"/>
      <c r="AC132" s="41"/>
      <c r="AD132" s="43"/>
      <c r="AE132" s="42"/>
      <c r="AF132" s="44"/>
      <c r="AG132" s="42"/>
      <c r="AH132" s="463"/>
      <c r="AI132" s="42"/>
      <c r="AJ132" s="463"/>
      <c r="AK132" s="42"/>
      <c r="AL132" s="44"/>
      <c r="AM132" s="42"/>
      <c r="AN132" s="44"/>
      <c r="AO132" s="45"/>
      <c r="AP132" s="42"/>
      <c r="AQ132" s="44"/>
      <c r="AR132" s="705" t="str">
        <f>IF(AQ132="","",IF(AQ132="A",'7.パネルラジエーター設備費用算出シート'!$G$12,IF(AQ132="B",'7.パネルラジエーター設備費用算出シート'!$N$12,IF(AQ132="C",'7.パネルラジエーター設備費用算出シート'!$G$22,IF(AQ132="D",'7.パネルラジエーター設備費用算出シート'!$N$22,IF(AQ132="E",'7.パネルラジエーター設備費用算出シート'!$G$32,IF(AQ132="F",'7.パネルラジエーター設備費用算出シート'!$N$32,IF(AQ132="G",'7.パネルラジエーター設備費用算出シート'!$G$42,IF(AQ132="H",'7.パネルラジエーター設備費用算出シート'!$N$42,IF(AQ132="I",'7.パネルラジエーター設備費用算出シート'!$G$52,'7.パネルラジエーター設備費用算出シート'!$N$52))))))))))</f>
        <v/>
      </c>
      <c r="AS132" s="42"/>
      <c r="AT132" s="44"/>
      <c r="AU132" s="45"/>
      <c r="AV132" s="42"/>
      <c r="AW132" s="28"/>
      <c r="AX132" s="28"/>
      <c r="AY132" s="28"/>
      <c r="AZ132" s="28"/>
      <c r="BA132" s="28"/>
      <c r="BB132" s="28"/>
      <c r="BC132" s="28"/>
      <c r="BD132" s="28"/>
      <c r="BE132" s="28"/>
      <c r="BF132" s="28"/>
      <c r="BG132" s="28"/>
      <c r="BH132" s="28"/>
    </row>
    <row r="133" spans="1:60" s="29" customFormat="1">
      <c r="A133" s="66"/>
      <c r="B133" s="39">
        <v>122</v>
      </c>
      <c r="C133" s="158"/>
      <c r="D133" s="159"/>
      <c r="E133" s="40"/>
      <c r="F133" s="686"/>
      <c r="G133" s="685"/>
      <c r="H133" s="683"/>
      <c r="I133" s="156"/>
      <c r="J133" s="160"/>
      <c r="K133" s="156"/>
      <c r="L133" s="693" t="str">
        <f t="shared" si="4"/>
        <v/>
      </c>
      <c r="M133" s="694" t="str">
        <f t="shared" si="5"/>
        <v/>
      </c>
      <c r="N133" s="693" t="str">
        <f t="shared" si="6"/>
        <v/>
      </c>
      <c r="O133" s="701">
        <f t="shared" si="7"/>
        <v>0</v>
      </c>
      <c r="P133" s="157"/>
      <c r="Q133" s="41"/>
      <c r="R133" s="167"/>
      <c r="S133" s="168"/>
      <c r="T133" s="43"/>
      <c r="U133" s="167"/>
      <c r="V133" s="157"/>
      <c r="W133" s="394"/>
      <c r="X133" s="42"/>
      <c r="Y133" s="41"/>
      <c r="Z133" s="42"/>
      <c r="AA133" s="41"/>
      <c r="AB133" s="42"/>
      <c r="AC133" s="41"/>
      <c r="AD133" s="43"/>
      <c r="AE133" s="42"/>
      <c r="AF133" s="44"/>
      <c r="AG133" s="42"/>
      <c r="AH133" s="463"/>
      <c r="AI133" s="42"/>
      <c r="AJ133" s="463"/>
      <c r="AK133" s="42"/>
      <c r="AL133" s="44"/>
      <c r="AM133" s="42"/>
      <c r="AN133" s="44"/>
      <c r="AO133" s="45"/>
      <c r="AP133" s="42"/>
      <c r="AQ133" s="44"/>
      <c r="AR133" s="705" t="str">
        <f>IF(AQ133="","",IF(AQ133="A",'7.パネルラジエーター設備費用算出シート'!$G$12,IF(AQ133="B",'7.パネルラジエーター設備費用算出シート'!$N$12,IF(AQ133="C",'7.パネルラジエーター設備費用算出シート'!$G$22,IF(AQ133="D",'7.パネルラジエーター設備費用算出シート'!$N$22,IF(AQ133="E",'7.パネルラジエーター設備費用算出シート'!$G$32,IF(AQ133="F",'7.パネルラジエーター設備費用算出シート'!$N$32,IF(AQ133="G",'7.パネルラジエーター設備費用算出シート'!$G$42,IF(AQ133="H",'7.パネルラジエーター設備費用算出シート'!$N$42,IF(AQ133="I",'7.パネルラジエーター設備費用算出シート'!$G$52,'7.パネルラジエーター設備費用算出シート'!$N$52))))))))))</f>
        <v/>
      </c>
      <c r="AS133" s="42"/>
      <c r="AT133" s="44"/>
      <c r="AU133" s="45"/>
      <c r="AV133" s="42"/>
      <c r="AW133" s="28"/>
      <c r="AX133" s="28"/>
      <c r="AY133" s="28"/>
      <c r="AZ133" s="28"/>
      <c r="BA133" s="28"/>
      <c r="BB133" s="28"/>
      <c r="BC133" s="28"/>
      <c r="BD133" s="28"/>
      <c r="BE133" s="28"/>
      <c r="BF133" s="28"/>
      <c r="BG133" s="28"/>
      <c r="BH133" s="28"/>
    </row>
    <row r="134" spans="1:60" s="29" customFormat="1">
      <c r="A134" s="66"/>
      <c r="B134" s="39">
        <v>123</v>
      </c>
      <c r="C134" s="158"/>
      <c r="D134" s="159"/>
      <c r="E134" s="40"/>
      <c r="F134" s="686"/>
      <c r="G134" s="685"/>
      <c r="H134" s="683"/>
      <c r="I134" s="156"/>
      <c r="J134" s="160"/>
      <c r="K134" s="156"/>
      <c r="L134" s="693" t="str">
        <f t="shared" si="4"/>
        <v/>
      </c>
      <c r="M134" s="694" t="str">
        <f t="shared" si="5"/>
        <v/>
      </c>
      <c r="N134" s="693" t="str">
        <f t="shared" si="6"/>
        <v/>
      </c>
      <c r="O134" s="701">
        <f t="shared" si="7"/>
        <v>0</v>
      </c>
      <c r="P134" s="157"/>
      <c r="Q134" s="41"/>
      <c r="R134" s="167"/>
      <c r="S134" s="168"/>
      <c r="T134" s="43"/>
      <c r="U134" s="167"/>
      <c r="V134" s="157"/>
      <c r="W134" s="394"/>
      <c r="X134" s="42"/>
      <c r="Y134" s="41"/>
      <c r="Z134" s="42"/>
      <c r="AA134" s="41"/>
      <c r="AB134" s="42"/>
      <c r="AC134" s="41"/>
      <c r="AD134" s="43"/>
      <c r="AE134" s="42"/>
      <c r="AF134" s="44"/>
      <c r="AG134" s="42"/>
      <c r="AH134" s="463"/>
      <c r="AI134" s="42"/>
      <c r="AJ134" s="463"/>
      <c r="AK134" s="42"/>
      <c r="AL134" s="44"/>
      <c r="AM134" s="42"/>
      <c r="AN134" s="44"/>
      <c r="AO134" s="45"/>
      <c r="AP134" s="42"/>
      <c r="AQ134" s="44"/>
      <c r="AR134" s="705" t="str">
        <f>IF(AQ134="","",IF(AQ134="A",'7.パネルラジエーター設備費用算出シート'!$G$12,IF(AQ134="B",'7.パネルラジエーター設備費用算出シート'!$N$12,IF(AQ134="C",'7.パネルラジエーター設備費用算出シート'!$G$22,IF(AQ134="D",'7.パネルラジエーター設備費用算出シート'!$N$22,IF(AQ134="E",'7.パネルラジエーター設備費用算出シート'!$G$32,IF(AQ134="F",'7.パネルラジエーター設備費用算出シート'!$N$32,IF(AQ134="G",'7.パネルラジエーター設備費用算出シート'!$G$42,IF(AQ134="H",'7.パネルラジエーター設備費用算出シート'!$N$42,IF(AQ134="I",'7.パネルラジエーター設備費用算出シート'!$G$52,'7.パネルラジエーター設備費用算出シート'!$N$52))))))))))</f>
        <v/>
      </c>
      <c r="AS134" s="42"/>
      <c r="AT134" s="44"/>
      <c r="AU134" s="45"/>
      <c r="AV134" s="42"/>
      <c r="AW134" s="28"/>
      <c r="AX134" s="28"/>
      <c r="AY134" s="28"/>
      <c r="AZ134" s="28"/>
      <c r="BA134" s="28"/>
      <c r="BB134" s="28"/>
      <c r="BC134" s="28"/>
      <c r="BD134" s="28"/>
      <c r="BE134" s="28"/>
      <c r="BF134" s="28"/>
      <c r="BG134" s="28"/>
      <c r="BH134" s="28"/>
    </row>
    <row r="135" spans="1:60" s="29" customFormat="1">
      <c r="A135" s="66"/>
      <c r="B135" s="39">
        <v>124</v>
      </c>
      <c r="C135" s="158"/>
      <c r="D135" s="159"/>
      <c r="E135" s="40"/>
      <c r="F135" s="686"/>
      <c r="G135" s="685"/>
      <c r="H135" s="683"/>
      <c r="I135" s="156"/>
      <c r="J135" s="160"/>
      <c r="K135" s="156"/>
      <c r="L135" s="693" t="str">
        <f t="shared" si="4"/>
        <v/>
      </c>
      <c r="M135" s="694" t="str">
        <f t="shared" si="5"/>
        <v/>
      </c>
      <c r="N135" s="693" t="str">
        <f t="shared" si="6"/>
        <v/>
      </c>
      <c r="O135" s="701">
        <f t="shared" si="7"/>
        <v>0</v>
      </c>
      <c r="P135" s="157"/>
      <c r="Q135" s="41"/>
      <c r="R135" s="167"/>
      <c r="S135" s="168"/>
      <c r="T135" s="43"/>
      <c r="U135" s="167"/>
      <c r="V135" s="157"/>
      <c r="W135" s="394"/>
      <c r="X135" s="42"/>
      <c r="Y135" s="41"/>
      <c r="Z135" s="42"/>
      <c r="AA135" s="41"/>
      <c r="AB135" s="42"/>
      <c r="AC135" s="41"/>
      <c r="AD135" s="43"/>
      <c r="AE135" s="42"/>
      <c r="AF135" s="44"/>
      <c r="AG135" s="42"/>
      <c r="AH135" s="463"/>
      <c r="AI135" s="42"/>
      <c r="AJ135" s="463"/>
      <c r="AK135" s="42"/>
      <c r="AL135" s="44"/>
      <c r="AM135" s="42"/>
      <c r="AN135" s="44"/>
      <c r="AO135" s="45"/>
      <c r="AP135" s="42"/>
      <c r="AQ135" s="44"/>
      <c r="AR135" s="705" t="str">
        <f>IF(AQ135="","",IF(AQ135="A",'7.パネルラジエーター設備費用算出シート'!$G$12,IF(AQ135="B",'7.パネルラジエーター設備費用算出シート'!$N$12,IF(AQ135="C",'7.パネルラジエーター設備費用算出シート'!$G$22,IF(AQ135="D",'7.パネルラジエーター設備費用算出シート'!$N$22,IF(AQ135="E",'7.パネルラジエーター設備費用算出シート'!$G$32,IF(AQ135="F",'7.パネルラジエーター設備費用算出シート'!$N$32,IF(AQ135="G",'7.パネルラジエーター設備費用算出シート'!$G$42,IF(AQ135="H",'7.パネルラジエーター設備費用算出シート'!$N$42,IF(AQ135="I",'7.パネルラジエーター設備費用算出シート'!$G$52,'7.パネルラジエーター設備費用算出シート'!$N$52))))))))))</f>
        <v/>
      </c>
      <c r="AS135" s="42"/>
      <c r="AT135" s="44"/>
      <c r="AU135" s="45"/>
      <c r="AV135" s="42"/>
      <c r="AW135" s="28"/>
      <c r="AX135" s="28"/>
      <c r="AY135" s="28"/>
      <c r="AZ135" s="28"/>
      <c r="BA135" s="28"/>
      <c r="BB135" s="28"/>
      <c r="BC135" s="28"/>
      <c r="BD135" s="28"/>
      <c r="BE135" s="28"/>
      <c r="BF135" s="28"/>
      <c r="BG135" s="28"/>
      <c r="BH135" s="28"/>
    </row>
    <row r="136" spans="1:60" s="29" customFormat="1">
      <c r="A136" s="66"/>
      <c r="B136" s="39">
        <v>125</v>
      </c>
      <c r="C136" s="158"/>
      <c r="D136" s="159"/>
      <c r="E136" s="40"/>
      <c r="F136" s="686"/>
      <c r="G136" s="685"/>
      <c r="H136" s="683"/>
      <c r="I136" s="156"/>
      <c r="J136" s="160"/>
      <c r="K136" s="156"/>
      <c r="L136" s="693" t="str">
        <f t="shared" si="4"/>
        <v/>
      </c>
      <c r="M136" s="694" t="str">
        <f t="shared" si="5"/>
        <v/>
      </c>
      <c r="N136" s="693" t="str">
        <f t="shared" si="6"/>
        <v/>
      </c>
      <c r="O136" s="701">
        <f t="shared" si="7"/>
        <v>0</v>
      </c>
      <c r="P136" s="157"/>
      <c r="Q136" s="41"/>
      <c r="R136" s="167"/>
      <c r="S136" s="168"/>
      <c r="T136" s="43"/>
      <c r="U136" s="167"/>
      <c r="V136" s="157"/>
      <c r="W136" s="394"/>
      <c r="X136" s="42"/>
      <c r="Y136" s="41"/>
      <c r="Z136" s="42"/>
      <c r="AA136" s="41"/>
      <c r="AB136" s="42"/>
      <c r="AC136" s="41"/>
      <c r="AD136" s="43"/>
      <c r="AE136" s="42"/>
      <c r="AF136" s="44"/>
      <c r="AG136" s="42"/>
      <c r="AH136" s="463"/>
      <c r="AI136" s="42"/>
      <c r="AJ136" s="463"/>
      <c r="AK136" s="42"/>
      <c r="AL136" s="44"/>
      <c r="AM136" s="42"/>
      <c r="AN136" s="44"/>
      <c r="AO136" s="45"/>
      <c r="AP136" s="42"/>
      <c r="AQ136" s="44"/>
      <c r="AR136" s="705" t="str">
        <f>IF(AQ136="","",IF(AQ136="A",'7.パネルラジエーター設備費用算出シート'!$G$12,IF(AQ136="B",'7.パネルラジエーター設備費用算出シート'!$N$12,IF(AQ136="C",'7.パネルラジエーター設備費用算出シート'!$G$22,IF(AQ136="D",'7.パネルラジエーター設備費用算出シート'!$N$22,IF(AQ136="E",'7.パネルラジエーター設備費用算出シート'!$G$32,IF(AQ136="F",'7.パネルラジエーター設備費用算出シート'!$N$32,IF(AQ136="G",'7.パネルラジエーター設備費用算出シート'!$G$42,IF(AQ136="H",'7.パネルラジエーター設備費用算出シート'!$N$42,IF(AQ136="I",'7.パネルラジエーター設備費用算出シート'!$G$52,'7.パネルラジエーター設備費用算出シート'!$N$52))))))))))</f>
        <v/>
      </c>
      <c r="AS136" s="42"/>
      <c r="AT136" s="44"/>
      <c r="AU136" s="45"/>
      <c r="AV136" s="42"/>
      <c r="AW136" s="28"/>
      <c r="AX136" s="28"/>
      <c r="AY136" s="28"/>
      <c r="AZ136" s="28"/>
      <c r="BA136" s="28"/>
      <c r="BB136" s="28"/>
      <c r="BC136" s="28"/>
      <c r="BD136" s="28"/>
      <c r="BE136" s="28"/>
      <c r="BF136" s="28"/>
      <c r="BG136" s="28"/>
      <c r="BH136" s="28"/>
    </row>
    <row r="137" spans="1:60" s="29" customFormat="1">
      <c r="A137" s="66"/>
      <c r="B137" s="39">
        <v>126</v>
      </c>
      <c r="C137" s="158"/>
      <c r="D137" s="159"/>
      <c r="E137" s="40"/>
      <c r="F137" s="686"/>
      <c r="G137" s="685"/>
      <c r="H137" s="683"/>
      <c r="I137" s="156"/>
      <c r="J137" s="160"/>
      <c r="K137" s="156"/>
      <c r="L137" s="693" t="str">
        <f t="shared" si="4"/>
        <v/>
      </c>
      <c r="M137" s="694" t="str">
        <f t="shared" si="5"/>
        <v/>
      </c>
      <c r="N137" s="693" t="str">
        <f t="shared" si="6"/>
        <v/>
      </c>
      <c r="O137" s="701">
        <f t="shared" si="7"/>
        <v>0</v>
      </c>
      <c r="P137" s="157"/>
      <c r="Q137" s="41"/>
      <c r="R137" s="167"/>
      <c r="S137" s="168"/>
      <c r="T137" s="43"/>
      <c r="U137" s="167"/>
      <c r="V137" s="157"/>
      <c r="W137" s="394"/>
      <c r="X137" s="42"/>
      <c r="Y137" s="41"/>
      <c r="Z137" s="42"/>
      <c r="AA137" s="41"/>
      <c r="AB137" s="42"/>
      <c r="AC137" s="41"/>
      <c r="AD137" s="43"/>
      <c r="AE137" s="42"/>
      <c r="AF137" s="44"/>
      <c r="AG137" s="42"/>
      <c r="AH137" s="463"/>
      <c r="AI137" s="42"/>
      <c r="AJ137" s="463"/>
      <c r="AK137" s="42"/>
      <c r="AL137" s="44"/>
      <c r="AM137" s="42"/>
      <c r="AN137" s="44"/>
      <c r="AO137" s="45"/>
      <c r="AP137" s="42"/>
      <c r="AQ137" s="44"/>
      <c r="AR137" s="705" t="str">
        <f>IF(AQ137="","",IF(AQ137="A",'7.パネルラジエーター設備費用算出シート'!$G$12,IF(AQ137="B",'7.パネルラジエーター設備費用算出シート'!$N$12,IF(AQ137="C",'7.パネルラジエーター設備費用算出シート'!$G$22,IF(AQ137="D",'7.パネルラジエーター設備費用算出シート'!$N$22,IF(AQ137="E",'7.パネルラジエーター設備費用算出シート'!$G$32,IF(AQ137="F",'7.パネルラジエーター設備費用算出シート'!$N$32,IF(AQ137="G",'7.パネルラジエーター設備費用算出シート'!$G$42,IF(AQ137="H",'7.パネルラジエーター設備費用算出シート'!$N$42,IF(AQ137="I",'7.パネルラジエーター設備費用算出シート'!$G$52,'7.パネルラジエーター設備費用算出シート'!$N$52))))))))))</f>
        <v/>
      </c>
      <c r="AS137" s="42"/>
      <c r="AT137" s="44"/>
      <c r="AU137" s="45"/>
      <c r="AV137" s="42"/>
      <c r="AW137" s="28"/>
      <c r="AX137" s="28"/>
      <c r="AY137" s="28"/>
      <c r="AZ137" s="28"/>
      <c r="BA137" s="28"/>
      <c r="BB137" s="28"/>
      <c r="BC137" s="28"/>
      <c r="BD137" s="28"/>
      <c r="BE137" s="28"/>
      <c r="BF137" s="28"/>
      <c r="BG137" s="28"/>
      <c r="BH137" s="28"/>
    </row>
    <row r="138" spans="1:60" s="29" customFormat="1">
      <c r="A138" s="66"/>
      <c r="B138" s="39">
        <v>127</v>
      </c>
      <c r="C138" s="158"/>
      <c r="D138" s="159"/>
      <c r="E138" s="40"/>
      <c r="F138" s="686"/>
      <c r="G138" s="685"/>
      <c r="H138" s="683"/>
      <c r="I138" s="156"/>
      <c r="J138" s="160"/>
      <c r="K138" s="156"/>
      <c r="L138" s="693" t="str">
        <f t="shared" si="4"/>
        <v/>
      </c>
      <c r="M138" s="694" t="str">
        <f t="shared" si="5"/>
        <v/>
      </c>
      <c r="N138" s="693" t="str">
        <f t="shared" si="6"/>
        <v/>
      </c>
      <c r="O138" s="701">
        <f t="shared" si="7"/>
        <v>0</v>
      </c>
      <c r="P138" s="157"/>
      <c r="Q138" s="41"/>
      <c r="R138" s="167"/>
      <c r="S138" s="168"/>
      <c r="T138" s="43"/>
      <c r="U138" s="167"/>
      <c r="V138" s="157"/>
      <c r="W138" s="394"/>
      <c r="X138" s="42"/>
      <c r="Y138" s="41"/>
      <c r="Z138" s="42"/>
      <c r="AA138" s="41"/>
      <c r="AB138" s="42"/>
      <c r="AC138" s="41"/>
      <c r="AD138" s="43"/>
      <c r="AE138" s="42"/>
      <c r="AF138" s="44"/>
      <c r="AG138" s="42"/>
      <c r="AH138" s="463"/>
      <c r="AI138" s="42"/>
      <c r="AJ138" s="463"/>
      <c r="AK138" s="42"/>
      <c r="AL138" s="44"/>
      <c r="AM138" s="42"/>
      <c r="AN138" s="44"/>
      <c r="AO138" s="45"/>
      <c r="AP138" s="42"/>
      <c r="AQ138" s="44"/>
      <c r="AR138" s="705" t="str">
        <f>IF(AQ138="","",IF(AQ138="A",'7.パネルラジエーター設備費用算出シート'!$G$12,IF(AQ138="B",'7.パネルラジエーター設備費用算出シート'!$N$12,IF(AQ138="C",'7.パネルラジエーター設備費用算出シート'!$G$22,IF(AQ138="D",'7.パネルラジエーター設備費用算出シート'!$N$22,IF(AQ138="E",'7.パネルラジエーター設備費用算出シート'!$G$32,IF(AQ138="F",'7.パネルラジエーター設備費用算出シート'!$N$32,IF(AQ138="G",'7.パネルラジエーター設備費用算出シート'!$G$42,IF(AQ138="H",'7.パネルラジエーター設備費用算出シート'!$N$42,IF(AQ138="I",'7.パネルラジエーター設備費用算出シート'!$G$52,'7.パネルラジエーター設備費用算出シート'!$N$52))))))))))</f>
        <v/>
      </c>
      <c r="AS138" s="42"/>
      <c r="AT138" s="44"/>
      <c r="AU138" s="45"/>
      <c r="AV138" s="42"/>
      <c r="AW138" s="28"/>
      <c r="AX138" s="28"/>
      <c r="AY138" s="28"/>
      <c r="AZ138" s="28"/>
      <c r="BA138" s="28"/>
      <c r="BB138" s="28"/>
      <c r="BC138" s="28"/>
      <c r="BD138" s="28"/>
      <c r="BE138" s="28"/>
      <c r="BF138" s="28"/>
      <c r="BG138" s="28"/>
      <c r="BH138" s="28"/>
    </row>
    <row r="139" spans="1:60" s="29" customFormat="1">
      <c r="A139" s="66"/>
      <c r="B139" s="39">
        <v>128</v>
      </c>
      <c r="C139" s="158"/>
      <c r="D139" s="159"/>
      <c r="E139" s="40"/>
      <c r="F139" s="686"/>
      <c r="G139" s="685"/>
      <c r="H139" s="683"/>
      <c r="I139" s="156"/>
      <c r="J139" s="160"/>
      <c r="K139" s="156"/>
      <c r="L139" s="693" t="str">
        <f t="shared" si="4"/>
        <v/>
      </c>
      <c r="M139" s="694" t="str">
        <f t="shared" si="5"/>
        <v/>
      </c>
      <c r="N139" s="693" t="str">
        <f t="shared" si="6"/>
        <v/>
      </c>
      <c r="O139" s="701">
        <f t="shared" si="7"/>
        <v>0</v>
      </c>
      <c r="P139" s="157"/>
      <c r="Q139" s="41"/>
      <c r="R139" s="167"/>
      <c r="S139" s="168"/>
      <c r="T139" s="43"/>
      <c r="U139" s="167"/>
      <c r="V139" s="157"/>
      <c r="W139" s="394"/>
      <c r="X139" s="42"/>
      <c r="Y139" s="41"/>
      <c r="Z139" s="42"/>
      <c r="AA139" s="41"/>
      <c r="AB139" s="42"/>
      <c r="AC139" s="41"/>
      <c r="AD139" s="43"/>
      <c r="AE139" s="42"/>
      <c r="AF139" s="44"/>
      <c r="AG139" s="42"/>
      <c r="AH139" s="463"/>
      <c r="AI139" s="42"/>
      <c r="AJ139" s="463"/>
      <c r="AK139" s="42"/>
      <c r="AL139" s="44"/>
      <c r="AM139" s="42"/>
      <c r="AN139" s="44"/>
      <c r="AO139" s="45"/>
      <c r="AP139" s="42"/>
      <c r="AQ139" s="44"/>
      <c r="AR139" s="705" t="str">
        <f>IF(AQ139="","",IF(AQ139="A",'7.パネルラジエーター設備費用算出シート'!$G$12,IF(AQ139="B",'7.パネルラジエーター設備費用算出シート'!$N$12,IF(AQ139="C",'7.パネルラジエーター設備費用算出シート'!$G$22,IF(AQ139="D",'7.パネルラジエーター設備費用算出シート'!$N$22,IF(AQ139="E",'7.パネルラジエーター設備費用算出シート'!$G$32,IF(AQ139="F",'7.パネルラジエーター設備費用算出シート'!$N$32,IF(AQ139="G",'7.パネルラジエーター設備費用算出シート'!$G$42,IF(AQ139="H",'7.パネルラジエーター設備費用算出シート'!$N$42,IF(AQ139="I",'7.パネルラジエーター設備費用算出シート'!$G$52,'7.パネルラジエーター設備費用算出シート'!$N$52))))))))))</f>
        <v/>
      </c>
      <c r="AS139" s="42"/>
      <c r="AT139" s="44"/>
      <c r="AU139" s="45"/>
      <c r="AV139" s="42"/>
      <c r="AW139" s="28"/>
      <c r="AX139" s="28"/>
      <c r="AY139" s="28"/>
      <c r="AZ139" s="28"/>
      <c r="BA139" s="28"/>
      <c r="BB139" s="28"/>
      <c r="BC139" s="28"/>
      <c r="BD139" s="28"/>
      <c r="BE139" s="28"/>
      <c r="BF139" s="28"/>
      <c r="BG139" s="28"/>
      <c r="BH139" s="28"/>
    </row>
    <row r="140" spans="1:60" s="29" customFormat="1">
      <c r="A140" s="66"/>
      <c r="B140" s="39">
        <v>129</v>
      </c>
      <c r="C140" s="158"/>
      <c r="D140" s="159"/>
      <c r="E140" s="40"/>
      <c r="F140" s="686"/>
      <c r="G140" s="685"/>
      <c r="H140" s="683"/>
      <c r="I140" s="156"/>
      <c r="J140" s="160"/>
      <c r="K140" s="156"/>
      <c r="L140" s="693" t="str">
        <f t="shared" ref="L140:L203" si="8">IF($F140="","",VLOOKUP($F140,$AY$12:$AZ$16,2,TRUE))</f>
        <v/>
      </c>
      <c r="M140" s="694" t="str">
        <f t="shared" ref="M140:M203" si="9">IF($G140="","",INDEX($BC$12:$BC$15,MATCH($G140,$BB$12:$BB$15,-1)))</f>
        <v/>
      </c>
      <c r="N140" s="693" t="str">
        <f t="shared" ref="N140:N203" si="10">IF(OR($F140="",$I140="",$J140=""),"",VLOOKUP($I140&amp;$J140,$BE$12:$BH$17,IF($F140&lt;50,2,IF(AND($K140="該当",$I140="角住戸"),4,3)),FALSE))</f>
        <v/>
      </c>
      <c r="O140" s="701">
        <f t="shared" ref="O140:O203" si="11">IF(OR(L140="",M140="",N140=""),0,(800000*L140*M140*N140))</f>
        <v>0</v>
      </c>
      <c r="P140" s="157"/>
      <c r="Q140" s="41"/>
      <c r="R140" s="167"/>
      <c r="S140" s="168"/>
      <c r="T140" s="43"/>
      <c r="U140" s="167"/>
      <c r="V140" s="157"/>
      <c r="W140" s="394"/>
      <c r="X140" s="42"/>
      <c r="Y140" s="41"/>
      <c r="Z140" s="42"/>
      <c r="AA140" s="41"/>
      <c r="AB140" s="42"/>
      <c r="AC140" s="41"/>
      <c r="AD140" s="43"/>
      <c r="AE140" s="42"/>
      <c r="AF140" s="44"/>
      <c r="AG140" s="42"/>
      <c r="AH140" s="463"/>
      <c r="AI140" s="42"/>
      <c r="AJ140" s="463"/>
      <c r="AK140" s="42"/>
      <c r="AL140" s="44"/>
      <c r="AM140" s="42"/>
      <c r="AN140" s="44"/>
      <c r="AO140" s="45"/>
      <c r="AP140" s="42"/>
      <c r="AQ140" s="44"/>
      <c r="AR140" s="705" t="str">
        <f>IF(AQ140="","",IF(AQ140="A",'7.パネルラジエーター設備費用算出シート'!$G$12,IF(AQ140="B",'7.パネルラジエーター設備費用算出シート'!$N$12,IF(AQ140="C",'7.パネルラジエーター設備費用算出シート'!$G$22,IF(AQ140="D",'7.パネルラジエーター設備費用算出シート'!$N$22,IF(AQ140="E",'7.パネルラジエーター設備費用算出シート'!$G$32,IF(AQ140="F",'7.パネルラジエーター設備費用算出シート'!$N$32,IF(AQ140="G",'7.パネルラジエーター設備費用算出シート'!$G$42,IF(AQ140="H",'7.パネルラジエーター設備費用算出シート'!$N$42,IF(AQ140="I",'7.パネルラジエーター設備費用算出シート'!$G$52,'7.パネルラジエーター設備費用算出シート'!$N$52))))))))))</f>
        <v/>
      </c>
      <c r="AS140" s="42"/>
      <c r="AT140" s="44"/>
      <c r="AU140" s="45"/>
      <c r="AV140" s="42"/>
      <c r="AW140" s="28"/>
      <c r="AX140" s="28"/>
      <c r="AY140" s="28"/>
      <c r="AZ140" s="28"/>
      <c r="BA140" s="28"/>
      <c r="BB140" s="28"/>
      <c r="BC140" s="28"/>
      <c r="BD140" s="28"/>
      <c r="BE140" s="28"/>
      <c r="BF140" s="28"/>
      <c r="BG140" s="28"/>
      <c r="BH140" s="28"/>
    </row>
    <row r="141" spans="1:60" s="29" customFormat="1">
      <c r="A141" s="66"/>
      <c r="B141" s="39">
        <v>130</v>
      </c>
      <c r="C141" s="158"/>
      <c r="D141" s="159"/>
      <c r="E141" s="40"/>
      <c r="F141" s="686"/>
      <c r="G141" s="685"/>
      <c r="H141" s="683"/>
      <c r="I141" s="156"/>
      <c r="J141" s="160"/>
      <c r="K141" s="156"/>
      <c r="L141" s="693" t="str">
        <f t="shared" si="8"/>
        <v/>
      </c>
      <c r="M141" s="694" t="str">
        <f t="shared" si="9"/>
        <v/>
      </c>
      <c r="N141" s="693" t="str">
        <f t="shared" si="10"/>
        <v/>
      </c>
      <c r="O141" s="701">
        <f t="shared" si="11"/>
        <v>0</v>
      </c>
      <c r="P141" s="157"/>
      <c r="Q141" s="41"/>
      <c r="R141" s="167"/>
      <c r="S141" s="168"/>
      <c r="T141" s="43"/>
      <c r="U141" s="167"/>
      <c r="V141" s="157"/>
      <c r="W141" s="394"/>
      <c r="X141" s="42"/>
      <c r="Y141" s="41"/>
      <c r="Z141" s="42"/>
      <c r="AA141" s="41"/>
      <c r="AB141" s="42"/>
      <c r="AC141" s="41"/>
      <c r="AD141" s="43"/>
      <c r="AE141" s="42"/>
      <c r="AF141" s="44"/>
      <c r="AG141" s="42"/>
      <c r="AH141" s="463"/>
      <c r="AI141" s="42"/>
      <c r="AJ141" s="463"/>
      <c r="AK141" s="42"/>
      <c r="AL141" s="44"/>
      <c r="AM141" s="42"/>
      <c r="AN141" s="44"/>
      <c r="AO141" s="45"/>
      <c r="AP141" s="42"/>
      <c r="AQ141" s="44"/>
      <c r="AR141" s="705" t="str">
        <f>IF(AQ141="","",IF(AQ141="A",'7.パネルラジエーター設備費用算出シート'!$G$12,IF(AQ141="B",'7.パネルラジエーター設備費用算出シート'!$N$12,IF(AQ141="C",'7.パネルラジエーター設備費用算出シート'!$G$22,IF(AQ141="D",'7.パネルラジエーター設備費用算出シート'!$N$22,IF(AQ141="E",'7.パネルラジエーター設備費用算出シート'!$G$32,IF(AQ141="F",'7.パネルラジエーター設備費用算出シート'!$N$32,IF(AQ141="G",'7.パネルラジエーター設備費用算出シート'!$G$42,IF(AQ141="H",'7.パネルラジエーター設備費用算出シート'!$N$42,IF(AQ141="I",'7.パネルラジエーター設備費用算出シート'!$G$52,'7.パネルラジエーター設備費用算出シート'!$N$52))))))))))</f>
        <v/>
      </c>
      <c r="AS141" s="42"/>
      <c r="AT141" s="44"/>
      <c r="AU141" s="45"/>
      <c r="AV141" s="42"/>
      <c r="AW141" s="28"/>
      <c r="AX141" s="28"/>
      <c r="AY141" s="28"/>
      <c r="AZ141" s="28"/>
      <c r="BA141" s="28"/>
      <c r="BB141" s="28"/>
      <c r="BC141" s="28"/>
      <c r="BD141" s="28"/>
      <c r="BE141" s="28"/>
      <c r="BF141" s="28"/>
      <c r="BG141" s="28"/>
      <c r="BH141" s="28"/>
    </row>
    <row r="142" spans="1:60" s="29" customFormat="1">
      <c r="A142" s="66"/>
      <c r="B142" s="39">
        <v>131</v>
      </c>
      <c r="C142" s="158"/>
      <c r="D142" s="159"/>
      <c r="E142" s="40"/>
      <c r="F142" s="686"/>
      <c r="G142" s="685"/>
      <c r="H142" s="683"/>
      <c r="I142" s="156"/>
      <c r="J142" s="160"/>
      <c r="K142" s="156"/>
      <c r="L142" s="693" t="str">
        <f t="shared" si="8"/>
        <v/>
      </c>
      <c r="M142" s="694" t="str">
        <f t="shared" si="9"/>
        <v/>
      </c>
      <c r="N142" s="693" t="str">
        <f t="shared" si="10"/>
        <v/>
      </c>
      <c r="O142" s="701">
        <f t="shared" si="11"/>
        <v>0</v>
      </c>
      <c r="P142" s="157"/>
      <c r="Q142" s="41"/>
      <c r="R142" s="167"/>
      <c r="S142" s="168"/>
      <c r="T142" s="43"/>
      <c r="U142" s="167"/>
      <c r="V142" s="157"/>
      <c r="W142" s="394"/>
      <c r="X142" s="42"/>
      <c r="Y142" s="41"/>
      <c r="Z142" s="42"/>
      <c r="AA142" s="41"/>
      <c r="AB142" s="42"/>
      <c r="AC142" s="41"/>
      <c r="AD142" s="43"/>
      <c r="AE142" s="42"/>
      <c r="AF142" s="44"/>
      <c r="AG142" s="42"/>
      <c r="AH142" s="463"/>
      <c r="AI142" s="42"/>
      <c r="AJ142" s="463"/>
      <c r="AK142" s="42"/>
      <c r="AL142" s="44"/>
      <c r="AM142" s="42"/>
      <c r="AN142" s="44"/>
      <c r="AO142" s="45"/>
      <c r="AP142" s="42"/>
      <c r="AQ142" s="44"/>
      <c r="AR142" s="705" t="str">
        <f>IF(AQ142="","",IF(AQ142="A",'7.パネルラジエーター設備費用算出シート'!$G$12,IF(AQ142="B",'7.パネルラジエーター設備費用算出シート'!$N$12,IF(AQ142="C",'7.パネルラジエーター設備費用算出シート'!$G$22,IF(AQ142="D",'7.パネルラジエーター設備費用算出シート'!$N$22,IF(AQ142="E",'7.パネルラジエーター設備費用算出シート'!$G$32,IF(AQ142="F",'7.パネルラジエーター設備費用算出シート'!$N$32,IF(AQ142="G",'7.パネルラジエーター設備費用算出シート'!$G$42,IF(AQ142="H",'7.パネルラジエーター設備費用算出シート'!$N$42,IF(AQ142="I",'7.パネルラジエーター設備費用算出シート'!$G$52,'7.パネルラジエーター設備費用算出シート'!$N$52))))))))))</f>
        <v/>
      </c>
      <c r="AS142" s="42"/>
      <c r="AT142" s="44"/>
      <c r="AU142" s="45"/>
      <c r="AV142" s="42"/>
      <c r="AW142" s="28"/>
      <c r="AX142" s="28"/>
      <c r="AY142" s="28"/>
      <c r="AZ142" s="28"/>
      <c r="BA142" s="28"/>
      <c r="BB142" s="28"/>
      <c r="BC142" s="28"/>
      <c r="BD142" s="28"/>
      <c r="BE142" s="28"/>
      <c r="BF142" s="28"/>
      <c r="BG142" s="28"/>
      <c r="BH142" s="28"/>
    </row>
    <row r="143" spans="1:60" s="29" customFormat="1">
      <c r="A143" s="66"/>
      <c r="B143" s="39">
        <v>132</v>
      </c>
      <c r="C143" s="158"/>
      <c r="D143" s="159"/>
      <c r="E143" s="40"/>
      <c r="F143" s="686"/>
      <c r="G143" s="685"/>
      <c r="H143" s="683"/>
      <c r="I143" s="156"/>
      <c r="J143" s="160"/>
      <c r="K143" s="156"/>
      <c r="L143" s="693" t="str">
        <f t="shared" si="8"/>
        <v/>
      </c>
      <c r="M143" s="694" t="str">
        <f t="shared" si="9"/>
        <v/>
      </c>
      <c r="N143" s="693" t="str">
        <f t="shared" si="10"/>
        <v/>
      </c>
      <c r="O143" s="701">
        <f t="shared" si="11"/>
        <v>0</v>
      </c>
      <c r="P143" s="157"/>
      <c r="Q143" s="41"/>
      <c r="R143" s="167"/>
      <c r="S143" s="168"/>
      <c r="T143" s="43"/>
      <c r="U143" s="167"/>
      <c r="V143" s="157"/>
      <c r="W143" s="394"/>
      <c r="X143" s="42"/>
      <c r="Y143" s="41"/>
      <c r="Z143" s="42"/>
      <c r="AA143" s="41"/>
      <c r="AB143" s="42"/>
      <c r="AC143" s="41"/>
      <c r="AD143" s="43"/>
      <c r="AE143" s="42"/>
      <c r="AF143" s="44"/>
      <c r="AG143" s="42"/>
      <c r="AH143" s="463"/>
      <c r="AI143" s="42"/>
      <c r="AJ143" s="463"/>
      <c r="AK143" s="42"/>
      <c r="AL143" s="44"/>
      <c r="AM143" s="42"/>
      <c r="AN143" s="44"/>
      <c r="AO143" s="45"/>
      <c r="AP143" s="42"/>
      <c r="AQ143" s="44"/>
      <c r="AR143" s="705" t="str">
        <f>IF(AQ143="","",IF(AQ143="A",'7.パネルラジエーター設備費用算出シート'!$G$12,IF(AQ143="B",'7.パネルラジエーター設備費用算出シート'!$N$12,IF(AQ143="C",'7.パネルラジエーター設備費用算出シート'!$G$22,IF(AQ143="D",'7.パネルラジエーター設備費用算出シート'!$N$22,IF(AQ143="E",'7.パネルラジエーター設備費用算出シート'!$G$32,IF(AQ143="F",'7.パネルラジエーター設備費用算出シート'!$N$32,IF(AQ143="G",'7.パネルラジエーター設備費用算出シート'!$G$42,IF(AQ143="H",'7.パネルラジエーター設備費用算出シート'!$N$42,IF(AQ143="I",'7.パネルラジエーター設備費用算出シート'!$G$52,'7.パネルラジエーター設備費用算出シート'!$N$52))))))))))</f>
        <v/>
      </c>
      <c r="AS143" s="42"/>
      <c r="AT143" s="44"/>
      <c r="AU143" s="45"/>
      <c r="AV143" s="42"/>
      <c r="AW143" s="28"/>
      <c r="AX143" s="28"/>
      <c r="AY143" s="28"/>
      <c r="AZ143" s="28"/>
      <c r="BA143" s="28"/>
      <c r="BB143" s="28"/>
      <c r="BC143" s="28"/>
      <c r="BD143" s="28"/>
      <c r="BE143" s="28"/>
      <c r="BF143" s="28"/>
      <c r="BG143" s="28"/>
      <c r="BH143" s="28"/>
    </row>
    <row r="144" spans="1:60" s="29" customFormat="1">
      <c r="A144" s="66"/>
      <c r="B144" s="39">
        <v>133</v>
      </c>
      <c r="C144" s="158"/>
      <c r="D144" s="159"/>
      <c r="E144" s="40"/>
      <c r="F144" s="686"/>
      <c r="G144" s="685"/>
      <c r="H144" s="683"/>
      <c r="I144" s="156"/>
      <c r="J144" s="160"/>
      <c r="K144" s="156"/>
      <c r="L144" s="693" t="str">
        <f t="shared" si="8"/>
        <v/>
      </c>
      <c r="M144" s="694" t="str">
        <f t="shared" si="9"/>
        <v/>
      </c>
      <c r="N144" s="693" t="str">
        <f t="shared" si="10"/>
        <v/>
      </c>
      <c r="O144" s="701">
        <f t="shared" si="11"/>
        <v>0</v>
      </c>
      <c r="P144" s="157"/>
      <c r="Q144" s="41"/>
      <c r="R144" s="167"/>
      <c r="S144" s="168"/>
      <c r="T144" s="43"/>
      <c r="U144" s="167"/>
      <c r="V144" s="157"/>
      <c r="W144" s="394"/>
      <c r="X144" s="42"/>
      <c r="Y144" s="41"/>
      <c r="Z144" s="42"/>
      <c r="AA144" s="41"/>
      <c r="AB144" s="42"/>
      <c r="AC144" s="41"/>
      <c r="AD144" s="43"/>
      <c r="AE144" s="42"/>
      <c r="AF144" s="44"/>
      <c r="AG144" s="42"/>
      <c r="AH144" s="463"/>
      <c r="AI144" s="42"/>
      <c r="AJ144" s="463"/>
      <c r="AK144" s="42"/>
      <c r="AL144" s="44"/>
      <c r="AM144" s="42"/>
      <c r="AN144" s="44"/>
      <c r="AO144" s="45"/>
      <c r="AP144" s="42"/>
      <c r="AQ144" s="44"/>
      <c r="AR144" s="705" t="str">
        <f>IF(AQ144="","",IF(AQ144="A",'7.パネルラジエーター設備費用算出シート'!$G$12,IF(AQ144="B",'7.パネルラジエーター設備費用算出シート'!$N$12,IF(AQ144="C",'7.パネルラジエーター設備費用算出シート'!$G$22,IF(AQ144="D",'7.パネルラジエーター設備費用算出シート'!$N$22,IF(AQ144="E",'7.パネルラジエーター設備費用算出シート'!$G$32,IF(AQ144="F",'7.パネルラジエーター設備費用算出シート'!$N$32,IF(AQ144="G",'7.パネルラジエーター設備費用算出シート'!$G$42,IF(AQ144="H",'7.パネルラジエーター設備費用算出シート'!$N$42,IF(AQ144="I",'7.パネルラジエーター設備費用算出シート'!$G$52,'7.パネルラジエーター設備費用算出シート'!$N$52))))))))))</f>
        <v/>
      </c>
      <c r="AS144" s="42"/>
      <c r="AT144" s="44"/>
      <c r="AU144" s="45"/>
      <c r="AV144" s="42"/>
      <c r="AW144" s="28"/>
      <c r="AX144" s="28"/>
      <c r="AY144" s="28"/>
      <c r="AZ144" s="28"/>
      <c r="BA144" s="28"/>
      <c r="BB144" s="28"/>
      <c r="BC144" s="28"/>
      <c r="BD144" s="28"/>
      <c r="BE144" s="28"/>
      <c r="BF144" s="28"/>
      <c r="BG144" s="28"/>
      <c r="BH144" s="28"/>
    </row>
    <row r="145" spans="1:60" s="29" customFormat="1">
      <c r="A145" s="66"/>
      <c r="B145" s="39">
        <v>134</v>
      </c>
      <c r="C145" s="158"/>
      <c r="D145" s="159"/>
      <c r="E145" s="40"/>
      <c r="F145" s="686"/>
      <c r="G145" s="685"/>
      <c r="H145" s="683"/>
      <c r="I145" s="156"/>
      <c r="J145" s="160"/>
      <c r="K145" s="156"/>
      <c r="L145" s="693" t="str">
        <f t="shared" si="8"/>
        <v/>
      </c>
      <c r="M145" s="694" t="str">
        <f t="shared" si="9"/>
        <v/>
      </c>
      <c r="N145" s="693" t="str">
        <f t="shared" si="10"/>
        <v/>
      </c>
      <c r="O145" s="701">
        <f t="shared" si="11"/>
        <v>0</v>
      </c>
      <c r="P145" s="157"/>
      <c r="Q145" s="41"/>
      <c r="R145" s="167"/>
      <c r="S145" s="168"/>
      <c r="T145" s="43"/>
      <c r="U145" s="167"/>
      <c r="V145" s="157"/>
      <c r="W145" s="394"/>
      <c r="X145" s="42"/>
      <c r="Y145" s="41"/>
      <c r="Z145" s="42"/>
      <c r="AA145" s="41"/>
      <c r="AB145" s="42"/>
      <c r="AC145" s="41"/>
      <c r="AD145" s="43"/>
      <c r="AE145" s="42"/>
      <c r="AF145" s="44"/>
      <c r="AG145" s="42"/>
      <c r="AH145" s="463"/>
      <c r="AI145" s="42"/>
      <c r="AJ145" s="463"/>
      <c r="AK145" s="42"/>
      <c r="AL145" s="44"/>
      <c r="AM145" s="42"/>
      <c r="AN145" s="44"/>
      <c r="AO145" s="45"/>
      <c r="AP145" s="42"/>
      <c r="AQ145" s="44"/>
      <c r="AR145" s="705" t="str">
        <f>IF(AQ145="","",IF(AQ145="A",'7.パネルラジエーター設備費用算出シート'!$G$12,IF(AQ145="B",'7.パネルラジエーター設備費用算出シート'!$N$12,IF(AQ145="C",'7.パネルラジエーター設備費用算出シート'!$G$22,IF(AQ145="D",'7.パネルラジエーター設備費用算出シート'!$N$22,IF(AQ145="E",'7.パネルラジエーター設備費用算出シート'!$G$32,IF(AQ145="F",'7.パネルラジエーター設備費用算出シート'!$N$32,IF(AQ145="G",'7.パネルラジエーター設備費用算出シート'!$G$42,IF(AQ145="H",'7.パネルラジエーター設備費用算出シート'!$N$42,IF(AQ145="I",'7.パネルラジエーター設備費用算出シート'!$G$52,'7.パネルラジエーター設備費用算出シート'!$N$52))))))))))</f>
        <v/>
      </c>
      <c r="AS145" s="42"/>
      <c r="AT145" s="44"/>
      <c r="AU145" s="45"/>
      <c r="AV145" s="42"/>
      <c r="AW145" s="28"/>
      <c r="AX145" s="28"/>
      <c r="AY145" s="28"/>
      <c r="AZ145" s="28"/>
      <c r="BA145" s="28"/>
      <c r="BB145" s="28"/>
      <c r="BC145" s="28"/>
      <c r="BD145" s="28"/>
      <c r="BE145" s="28"/>
      <c r="BF145" s="28"/>
      <c r="BG145" s="28"/>
      <c r="BH145" s="28"/>
    </row>
    <row r="146" spans="1:60" s="29" customFormat="1">
      <c r="A146" s="66"/>
      <c r="B146" s="39">
        <v>135</v>
      </c>
      <c r="C146" s="158"/>
      <c r="D146" s="159"/>
      <c r="E146" s="40"/>
      <c r="F146" s="686"/>
      <c r="G146" s="685"/>
      <c r="H146" s="683"/>
      <c r="I146" s="156"/>
      <c r="J146" s="160"/>
      <c r="K146" s="156"/>
      <c r="L146" s="693" t="str">
        <f t="shared" si="8"/>
        <v/>
      </c>
      <c r="M146" s="694" t="str">
        <f t="shared" si="9"/>
        <v/>
      </c>
      <c r="N146" s="693" t="str">
        <f t="shared" si="10"/>
        <v/>
      </c>
      <c r="O146" s="701">
        <f t="shared" si="11"/>
        <v>0</v>
      </c>
      <c r="P146" s="157"/>
      <c r="Q146" s="41"/>
      <c r="R146" s="167"/>
      <c r="S146" s="168"/>
      <c r="T146" s="43"/>
      <c r="U146" s="167"/>
      <c r="V146" s="157"/>
      <c r="W146" s="394"/>
      <c r="X146" s="42"/>
      <c r="Y146" s="41"/>
      <c r="Z146" s="42"/>
      <c r="AA146" s="41"/>
      <c r="AB146" s="42"/>
      <c r="AC146" s="41"/>
      <c r="AD146" s="43"/>
      <c r="AE146" s="42"/>
      <c r="AF146" s="44"/>
      <c r="AG146" s="42"/>
      <c r="AH146" s="463"/>
      <c r="AI146" s="42"/>
      <c r="AJ146" s="463"/>
      <c r="AK146" s="42"/>
      <c r="AL146" s="44"/>
      <c r="AM146" s="42"/>
      <c r="AN146" s="44"/>
      <c r="AO146" s="45"/>
      <c r="AP146" s="42"/>
      <c r="AQ146" s="44"/>
      <c r="AR146" s="705" t="str">
        <f>IF(AQ146="","",IF(AQ146="A",'7.パネルラジエーター設備費用算出シート'!$G$12,IF(AQ146="B",'7.パネルラジエーター設備費用算出シート'!$N$12,IF(AQ146="C",'7.パネルラジエーター設備費用算出シート'!$G$22,IF(AQ146="D",'7.パネルラジエーター設備費用算出シート'!$N$22,IF(AQ146="E",'7.パネルラジエーター設備費用算出シート'!$G$32,IF(AQ146="F",'7.パネルラジエーター設備費用算出シート'!$N$32,IF(AQ146="G",'7.パネルラジエーター設備費用算出シート'!$G$42,IF(AQ146="H",'7.パネルラジエーター設備費用算出シート'!$N$42,IF(AQ146="I",'7.パネルラジエーター設備費用算出シート'!$G$52,'7.パネルラジエーター設備費用算出シート'!$N$52))))))))))</f>
        <v/>
      </c>
      <c r="AS146" s="42"/>
      <c r="AT146" s="44"/>
      <c r="AU146" s="45"/>
      <c r="AV146" s="42"/>
      <c r="AW146" s="28"/>
      <c r="AX146" s="28"/>
      <c r="AY146" s="28"/>
      <c r="AZ146" s="28"/>
      <c r="BA146" s="28"/>
      <c r="BB146" s="28"/>
      <c r="BC146" s="28"/>
      <c r="BD146" s="28"/>
      <c r="BE146" s="28"/>
      <c r="BF146" s="28"/>
      <c r="BG146" s="28"/>
      <c r="BH146" s="28"/>
    </row>
    <row r="147" spans="1:60" s="29" customFormat="1">
      <c r="A147" s="66"/>
      <c r="B147" s="39">
        <v>136</v>
      </c>
      <c r="C147" s="158"/>
      <c r="D147" s="159"/>
      <c r="E147" s="40"/>
      <c r="F147" s="686"/>
      <c r="G147" s="685"/>
      <c r="H147" s="683"/>
      <c r="I147" s="156"/>
      <c r="J147" s="160"/>
      <c r="K147" s="156"/>
      <c r="L147" s="693" t="str">
        <f t="shared" si="8"/>
        <v/>
      </c>
      <c r="M147" s="694" t="str">
        <f t="shared" si="9"/>
        <v/>
      </c>
      <c r="N147" s="693" t="str">
        <f t="shared" si="10"/>
        <v/>
      </c>
      <c r="O147" s="701">
        <f t="shared" si="11"/>
        <v>0</v>
      </c>
      <c r="P147" s="157"/>
      <c r="Q147" s="41"/>
      <c r="R147" s="167"/>
      <c r="S147" s="168"/>
      <c r="T147" s="43"/>
      <c r="U147" s="167"/>
      <c r="V147" s="157"/>
      <c r="W147" s="394"/>
      <c r="X147" s="42"/>
      <c r="Y147" s="41"/>
      <c r="Z147" s="42"/>
      <c r="AA147" s="41"/>
      <c r="AB147" s="42"/>
      <c r="AC147" s="41"/>
      <c r="AD147" s="43"/>
      <c r="AE147" s="42"/>
      <c r="AF147" s="44"/>
      <c r="AG147" s="42"/>
      <c r="AH147" s="463"/>
      <c r="AI147" s="42"/>
      <c r="AJ147" s="463"/>
      <c r="AK147" s="42"/>
      <c r="AL147" s="44"/>
      <c r="AM147" s="42"/>
      <c r="AN147" s="44"/>
      <c r="AO147" s="45"/>
      <c r="AP147" s="42"/>
      <c r="AQ147" s="44"/>
      <c r="AR147" s="705" t="str">
        <f>IF(AQ147="","",IF(AQ147="A",'7.パネルラジエーター設備費用算出シート'!$G$12,IF(AQ147="B",'7.パネルラジエーター設備費用算出シート'!$N$12,IF(AQ147="C",'7.パネルラジエーター設備費用算出シート'!$G$22,IF(AQ147="D",'7.パネルラジエーター設備費用算出シート'!$N$22,IF(AQ147="E",'7.パネルラジエーター設備費用算出シート'!$G$32,IF(AQ147="F",'7.パネルラジエーター設備費用算出シート'!$N$32,IF(AQ147="G",'7.パネルラジエーター設備費用算出シート'!$G$42,IF(AQ147="H",'7.パネルラジエーター設備費用算出シート'!$N$42,IF(AQ147="I",'7.パネルラジエーター設備費用算出シート'!$G$52,'7.パネルラジエーター設備費用算出シート'!$N$52))))))))))</f>
        <v/>
      </c>
      <c r="AS147" s="42"/>
      <c r="AT147" s="44"/>
      <c r="AU147" s="45"/>
      <c r="AV147" s="42"/>
      <c r="AW147" s="28"/>
      <c r="AX147" s="28"/>
      <c r="AY147" s="28"/>
      <c r="AZ147" s="28"/>
      <c r="BA147" s="28"/>
      <c r="BB147" s="28"/>
      <c r="BC147" s="28"/>
      <c r="BD147" s="28"/>
      <c r="BE147" s="28"/>
      <c r="BF147" s="28"/>
      <c r="BG147" s="28"/>
      <c r="BH147" s="28"/>
    </row>
    <row r="148" spans="1:60" s="29" customFormat="1">
      <c r="A148" s="66"/>
      <c r="B148" s="39">
        <v>137</v>
      </c>
      <c r="C148" s="158"/>
      <c r="D148" s="159"/>
      <c r="E148" s="40"/>
      <c r="F148" s="686"/>
      <c r="G148" s="685"/>
      <c r="H148" s="683"/>
      <c r="I148" s="156"/>
      <c r="J148" s="160"/>
      <c r="K148" s="156"/>
      <c r="L148" s="693" t="str">
        <f t="shared" si="8"/>
        <v/>
      </c>
      <c r="M148" s="694" t="str">
        <f t="shared" si="9"/>
        <v/>
      </c>
      <c r="N148" s="693" t="str">
        <f t="shared" si="10"/>
        <v/>
      </c>
      <c r="O148" s="701">
        <f t="shared" si="11"/>
        <v>0</v>
      </c>
      <c r="P148" s="157"/>
      <c r="Q148" s="41"/>
      <c r="R148" s="167"/>
      <c r="S148" s="168"/>
      <c r="T148" s="43"/>
      <c r="U148" s="167"/>
      <c r="V148" s="157"/>
      <c r="W148" s="394"/>
      <c r="X148" s="42"/>
      <c r="Y148" s="41"/>
      <c r="Z148" s="42"/>
      <c r="AA148" s="41"/>
      <c r="AB148" s="42"/>
      <c r="AC148" s="41"/>
      <c r="AD148" s="43"/>
      <c r="AE148" s="42"/>
      <c r="AF148" s="44"/>
      <c r="AG148" s="42"/>
      <c r="AH148" s="463"/>
      <c r="AI148" s="42"/>
      <c r="AJ148" s="463"/>
      <c r="AK148" s="42"/>
      <c r="AL148" s="44"/>
      <c r="AM148" s="42"/>
      <c r="AN148" s="44"/>
      <c r="AO148" s="45"/>
      <c r="AP148" s="42"/>
      <c r="AQ148" s="44"/>
      <c r="AR148" s="705" t="str">
        <f>IF(AQ148="","",IF(AQ148="A",'7.パネルラジエーター設備費用算出シート'!$G$12,IF(AQ148="B",'7.パネルラジエーター設備費用算出シート'!$N$12,IF(AQ148="C",'7.パネルラジエーター設備費用算出シート'!$G$22,IF(AQ148="D",'7.パネルラジエーター設備費用算出シート'!$N$22,IF(AQ148="E",'7.パネルラジエーター設備費用算出シート'!$G$32,IF(AQ148="F",'7.パネルラジエーター設備費用算出シート'!$N$32,IF(AQ148="G",'7.パネルラジエーター設備費用算出シート'!$G$42,IF(AQ148="H",'7.パネルラジエーター設備費用算出シート'!$N$42,IF(AQ148="I",'7.パネルラジエーター設備費用算出シート'!$G$52,'7.パネルラジエーター設備費用算出シート'!$N$52))))))))))</f>
        <v/>
      </c>
      <c r="AS148" s="42"/>
      <c r="AT148" s="44"/>
      <c r="AU148" s="45"/>
      <c r="AV148" s="42"/>
      <c r="AW148" s="28"/>
      <c r="AX148" s="28"/>
      <c r="AY148" s="28"/>
      <c r="AZ148" s="28"/>
      <c r="BA148" s="28"/>
      <c r="BB148" s="28"/>
      <c r="BC148" s="28"/>
      <c r="BD148" s="28"/>
      <c r="BE148" s="28"/>
      <c r="BF148" s="28"/>
      <c r="BG148" s="28"/>
      <c r="BH148" s="28"/>
    </row>
    <row r="149" spans="1:60" s="29" customFormat="1">
      <c r="A149" s="66"/>
      <c r="B149" s="39">
        <v>138</v>
      </c>
      <c r="C149" s="158"/>
      <c r="D149" s="159"/>
      <c r="E149" s="40"/>
      <c r="F149" s="686"/>
      <c r="G149" s="685"/>
      <c r="H149" s="683"/>
      <c r="I149" s="156"/>
      <c r="J149" s="160"/>
      <c r="K149" s="156"/>
      <c r="L149" s="693" t="str">
        <f t="shared" si="8"/>
        <v/>
      </c>
      <c r="M149" s="694" t="str">
        <f t="shared" si="9"/>
        <v/>
      </c>
      <c r="N149" s="693" t="str">
        <f t="shared" si="10"/>
        <v/>
      </c>
      <c r="O149" s="701">
        <f t="shared" si="11"/>
        <v>0</v>
      </c>
      <c r="P149" s="157"/>
      <c r="Q149" s="41"/>
      <c r="R149" s="167"/>
      <c r="S149" s="168"/>
      <c r="T149" s="43"/>
      <c r="U149" s="167"/>
      <c r="V149" s="157"/>
      <c r="W149" s="394"/>
      <c r="X149" s="42"/>
      <c r="Y149" s="41"/>
      <c r="Z149" s="42"/>
      <c r="AA149" s="41"/>
      <c r="AB149" s="42"/>
      <c r="AC149" s="41"/>
      <c r="AD149" s="43"/>
      <c r="AE149" s="42"/>
      <c r="AF149" s="44"/>
      <c r="AG149" s="42"/>
      <c r="AH149" s="463"/>
      <c r="AI149" s="42"/>
      <c r="AJ149" s="463"/>
      <c r="AK149" s="42"/>
      <c r="AL149" s="44"/>
      <c r="AM149" s="42"/>
      <c r="AN149" s="44"/>
      <c r="AO149" s="45"/>
      <c r="AP149" s="42"/>
      <c r="AQ149" s="44"/>
      <c r="AR149" s="705" t="str">
        <f>IF(AQ149="","",IF(AQ149="A",'7.パネルラジエーター設備費用算出シート'!$G$12,IF(AQ149="B",'7.パネルラジエーター設備費用算出シート'!$N$12,IF(AQ149="C",'7.パネルラジエーター設備費用算出シート'!$G$22,IF(AQ149="D",'7.パネルラジエーター設備費用算出シート'!$N$22,IF(AQ149="E",'7.パネルラジエーター設備費用算出シート'!$G$32,IF(AQ149="F",'7.パネルラジエーター設備費用算出シート'!$N$32,IF(AQ149="G",'7.パネルラジエーター設備費用算出シート'!$G$42,IF(AQ149="H",'7.パネルラジエーター設備費用算出シート'!$N$42,IF(AQ149="I",'7.パネルラジエーター設備費用算出シート'!$G$52,'7.パネルラジエーター設備費用算出シート'!$N$52))))))))))</f>
        <v/>
      </c>
      <c r="AS149" s="42"/>
      <c r="AT149" s="44"/>
      <c r="AU149" s="45"/>
      <c r="AV149" s="42"/>
      <c r="AW149" s="28"/>
      <c r="AX149" s="28"/>
      <c r="AY149" s="28"/>
      <c r="AZ149" s="28"/>
      <c r="BA149" s="28"/>
      <c r="BB149" s="28"/>
      <c r="BC149" s="28"/>
      <c r="BD149" s="28"/>
      <c r="BE149" s="28"/>
      <c r="BF149" s="28"/>
      <c r="BG149" s="28"/>
      <c r="BH149" s="28"/>
    </row>
    <row r="150" spans="1:60" s="29" customFormat="1">
      <c r="A150" s="66"/>
      <c r="B150" s="39">
        <v>139</v>
      </c>
      <c r="C150" s="158"/>
      <c r="D150" s="159"/>
      <c r="E150" s="40"/>
      <c r="F150" s="686"/>
      <c r="G150" s="685"/>
      <c r="H150" s="683"/>
      <c r="I150" s="156"/>
      <c r="J150" s="160"/>
      <c r="K150" s="156"/>
      <c r="L150" s="693" t="str">
        <f t="shared" si="8"/>
        <v/>
      </c>
      <c r="M150" s="694" t="str">
        <f t="shared" si="9"/>
        <v/>
      </c>
      <c r="N150" s="693" t="str">
        <f t="shared" si="10"/>
        <v/>
      </c>
      <c r="O150" s="701">
        <f t="shared" si="11"/>
        <v>0</v>
      </c>
      <c r="P150" s="157"/>
      <c r="Q150" s="41"/>
      <c r="R150" s="167"/>
      <c r="S150" s="168"/>
      <c r="T150" s="43"/>
      <c r="U150" s="167"/>
      <c r="V150" s="157"/>
      <c r="W150" s="394"/>
      <c r="X150" s="42"/>
      <c r="Y150" s="41"/>
      <c r="Z150" s="42"/>
      <c r="AA150" s="41"/>
      <c r="AB150" s="42"/>
      <c r="AC150" s="41"/>
      <c r="AD150" s="43"/>
      <c r="AE150" s="42"/>
      <c r="AF150" s="44"/>
      <c r="AG150" s="42"/>
      <c r="AH150" s="463"/>
      <c r="AI150" s="42"/>
      <c r="AJ150" s="463"/>
      <c r="AK150" s="42"/>
      <c r="AL150" s="44"/>
      <c r="AM150" s="42"/>
      <c r="AN150" s="44"/>
      <c r="AO150" s="45"/>
      <c r="AP150" s="42"/>
      <c r="AQ150" s="44"/>
      <c r="AR150" s="705" t="str">
        <f>IF(AQ150="","",IF(AQ150="A",'7.パネルラジエーター設備費用算出シート'!$G$12,IF(AQ150="B",'7.パネルラジエーター設備費用算出シート'!$N$12,IF(AQ150="C",'7.パネルラジエーター設備費用算出シート'!$G$22,IF(AQ150="D",'7.パネルラジエーター設備費用算出シート'!$N$22,IF(AQ150="E",'7.パネルラジエーター設備費用算出シート'!$G$32,IF(AQ150="F",'7.パネルラジエーター設備費用算出シート'!$N$32,IF(AQ150="G",'7.パネルラジエーター設備費用算出シート'!$G$42,IF(AQ150="H",'7.パネルラジエーター設備費用算出シート'!$N$42,IF(AQ150="I",'7.パネルラジエーター設備費用算出シート'!$G$52,'7.パネルラジエーター設備費用算出シート'!$N$52))))))))))</f>
        <v/>
      </c>
      <c r="AS150" s="42"/>
      <c r="AT150" s="44"/>
      <c r="AU150" s="45"/>
      <c r="AV150" s="42"/>
      <c r="AW150" s="28"/>
      <c r="AX150" s="28"/>
      <c r="AY150" s="28"/>
      <c r="AZ150" s="28"/>
      <c r="BA150" s="28"/>
      <c r="BB150" s="28"/>
      <c r="BC150" s="28"/>
      <c r="BD150" s="28"/>
      <c r="BE150" s="28"/>
      <c r="BF150" s="28"/>
      <c r="BG150" s="28"/>
      <c r="BH150" s="28"/>
    </row>
    <row r="151" spans="1:60" s="29" customFormat="1">
      <c r="A151" s="66"/>
      <c r="B151" s="39">
        <v>140</v>
      </c>
      <c r="C151" s="158"/>
      <c r="D151" s="159"/>
      <c r="E151" s="40"/>
      <c r="F151" s="686"/>
      <c r="G151" s="685"/>
      <c r="H151" s="683"/>
      <c r="I151" s="156"/>
      <c r="J151" s="160"/>
      <c r="K151" s="156"/>
      <c r="L151" s="693" t="str">
        <f t="shared" si="8"/>
        <v/>
      </c>
      <c r="M151" s="694" t="str">
        <f t="shared" si="9"/>
        <v/>
      </c>
      <c r="N151" s="693" t="str">
        <f t="shared" si="10"/>
        <v/>
      </c>
      <c r="O151" s="701">
        <f t="shared" si="11"/>
        <v>0</v>
      </c>
      <c r="P151" s="157"/>
      <c r="Q151" s="41"/>
      <c r="R151" s="167"/>
      <c r="S151" s="168"/>
      <c r="T151" s="43"/>
      <c r="U151" s="167"/>
      <c r="V151" s="157"/>
      <c r="W151" s="394"/>
      <c r="X151" s="42"/>
      <c r="Y151" s="41"/>
      <c r="Z151" s="42"/>
      <c r="AA151" s="41"/>
      <c r="AB151" s="42"/>
      <c r="AC151" s="41"/>
      <c r="AD151" s="43"/>
      <c r="AE151" s="42"/>
      <c r="AF151" s="44"/>
      <c r="AG151" s="42"/>
      <c r="AH151" s="463"/>
      <c r="AI151" s="42"/>
      <c r="AJ151" s="463"/>
      <c r="AK151" s="42"/>
      <c r="AL151" s="44"/>
      <c r="AM151" s="42"/>
      <c r="AN151" s="44"/>
      <c r="AO151" s="45"/>
      <c r="AP151" s="42"/>
      <c r="AQ151" s="44"/>
      <c r="AR151" s="705" t="str">
        <f>IF(AQ151="","",IF(AQ151="A",'7.パネルラジエーター設備費用算出シート'!$G$12,IF(AQ151="B",'7.パネルラジエーター設備費用算出シート'!$N$12,IF(AQ151="C",'7.パネルラジエーター設備費用算出シート'!$G$22,IF(AQ151="D",'7.パネルラジエーター設備費用算出シート'!$N$22,IF(AQ151="E",'7.パネルラジエーター設備費用算出シート'!$G$32,IF(AQ151="F",'7.パネルラジエーター設備費用算出シート'!$N$32,IF(AQ151="G",'7.パネルラジエーター設備費用算出シート'!$G$42,IF(AQ151="H",'7.パネルラジエーター設備費用算出シート'!$N$42,IF(AQ151="I",'7.パネルラジエーター設備費用算出シート'!$G$52,'7.パネルラジエーター設備費用算出シート'!$N$52))))))))))</f>
        <v/>
      </c>
      <c r="AS151" s="42"/>
      <c r="AT151" s="44"/>
      <c r="AU151" s="45"/>
      <c r="AV151" s="42"/>
      <c r="AW151" s="28"/>
      <c r="AX151" s="28"/>
      <c r="AY151" s="28"/>
      <c r="AZ151" s="28"/>
      <c r="BA151" s="28"/>
      <c r="BB151" s="28"/>
      <c r="BC151" s="28"/>
      <c r="BD151" s="28"/>
      <c r="BE151" s="28"/>
      <c r="BF151" s="28"/>
      <c r="BG151" s="28"/>
      <c r="BH151" s="28"/>
    </row>
    <row r="152" spans="1:60" s="29" customFormat="1">
      <c r="A152" s="66"/>
      <c r="B152" s="39">
        <v>141</v>
      </c>
      <c r="C152" s="158"/>
      <c r="D152" s="159"/>
      <c r="E152" s="40"/>
      <c r="F152" s="686"/>
      <c r="G152" s="685"/>
      <c r="H152" s="683"/>
      <c r="I152" s="156"/>
      <c r="J152" s="160"/>
      <c r="K152" s="156"/>
      <c r="L152" s="693" t="str">
        <f t="shared" si="8"/>
        <v/>
      </c>
      <c r="M152" s="694" t="str">
        <f t="shared" si="9"/>
        <v/>
      </c>
      <c r="N152" s="693" t="str">
        <f t="shared" si="10"/>
        <v/>
      </c>
      <c r="O152" s="701">
        <f t="shared" si="11"/>
        <v>0</v>
      </c>
      <c r="P152" s="157"/>
      <c r="Q152" s="41"/>
      <c r="R152" s="167"/>
      <c r="S152" s="168"/>
      <c r="T152" s="43"/>
      <c r="U152" s="167"/>
      <c r="V152" s="157"/>
      <c r="W152" s="394"/>
      <c r="X152" s="42"/>
      <c r="Y152" s="41"/>
      <c r="Z152" s="42"/>
      <c r="AA152" s="41"/>
      <c r="AB152" s="42"/>
      <c r="AC152" s="41"/>
      <c r="AD152" s="43"/>
      <c r="AE152" s="42"/>
      <c r="AF152" s="44"/>
      <c r="AG152" s="42"/>
      <c r="AH152" s="463"/>
      <c r="AI152" s="42"/>
      <c r="AJ152" s="463"/>
      <c r="AK152" s="42"/>
      <c r="AL152" s="44"/>
      <c r="AM152" s="42"/>
      <c r="AN152" s="44"/>
      <c r="AO152" s="45"/>
      <c r="AP152" s="42"/>
      <c r="AQ152" s="44"/>
      <c r="AR152" s="705" t="str">
        <f>IF(AQ152="","",IF(AQ152="A",'7.パネルラジエーター設備費用算出シート'!$G$12,IF(AQ152="B",'7.パネルラジエーター設備費用算出シート'!$N$12,IF(AQ152="C",'7.パネルラジエーター設備費用算出シート'!$G$22,IF(AQ152="D",'7.パネルラジエーター設備費用算出シート'!$N$22,IF(AQ152="E",'7.パネルラジエーター設備費用算出シート'!$G$32,IF(AQ152="F",'7.パネルラジエーター設備費用算出シート'!$N$32,IF(AQ152="G",'7.パネルラジエーター設備費用算出シート'!$G$42,IF(AQ152="H",'7.パネルラジエーター設備費用算出シート'!$N$42,IF(AQ152="I",'7.パネルラジエーター設備費用算出シート'!$G$52,'7.パネルラジエーター設備費用算出シート'!$N$52))))))))))</f>
        <v/>
      </c>
      <c r="AS152" s="42"/>
      <c r="AT152" s="44"/>
      <c r="AU152" s="45"/>
      <c r="AV152" s="42"/>
      <c r="AW152" s="28"/>
      <c r="AX152" s="28"/>
      <c r="AY152" s="28"/>
      <c r="AZ152" s="28"/>
      <c r="BA152" s="28"/>
      <c r="BB152" s="28"/>
      <c r="BC152" s="28"/>
      <c r="BD152" s="28"/>
      <c r="BE152" s="28"/>
      <c r="BF152" s="28"/>
      <c r="BG152" s="28"/>
      <c r="BH152" s="28"/>
    </row>
    <row r="153" spans="1:60" s="29" customFormat="1">
      <c r="A153" s="66"/>
      <c r="B153" s="39">
        <v>142</v>
      </c>
      <c r="C153" s="158"/>
      <c r="D153" s="159"/>
      <c r="E153" s="40"/>
      <c r="F153" s="686"/>
      <c r="G153" s="685"/>
      <c r="H153" s="683"/>
      <c r="I153" s="156"/>
      <c r="J153" s="160"/>
      <c r="K153" s="156"/>
      <c r="L153" s="693" t="str">
        <f t="shared" si="8"/>
        <v/>
      </c>
      <c r="M153" s="694" t="str">
        <f t="shared" si="9"/>
        <v/>
      </c>
      <c r="N153" s="693" t="str">
        <f t="shared" si="10"/>
        <v/>
      </c>
      <c r="O153" s="701">
        <f t="shared" si="11"/>
        <v>0</v>
      </c>
      <c r="P153" s="157"/>
      <c r="Q153" s="41"/>
      <c r="R153" s="167"/>
      <c r="S153" s="168"/>
      <c r="T153" s="43"/>
      <c r="U153" s="167"/>
      <c r="V153" s="157"/>
      <c r="W153" s="394"/>
      <c r="X153" s="42"/>
      <c r="Y153" s="41"/>
      <c r="Z153" s="42"/>
      <c r="AA153" s="41"/>
      <c r="AB153" s="42"/>
      <c r="AC153" s="41"/>
      <c r="AD153" s="43"/>
      <c r="AE153" s="42"/>
      <c r="AF153" s="44"/>
      <c r="AG153" s="42"/>
      <c r="AH153" s="463"/>
      <c r="AI153" s="42"/>
      <c r="AJ153" s="463"/>
      <c r="AK153" s="42"/>
      <c r="AL153" s="44"/>
      <c r="AM153" s="42"/>
      <c r="AN153" s="44"/>
      <c r="AO153" s="45"/>
      <c r="AP153" s="42"/>
      <c r="AQ153" s="44"/>
      <c r="AR153" s="705" t="str">
        <f>IF(AQ153="","",IF(AQ153="A",'7.パネルラジエーター設備費用算出シート'!$G$12,IF(AQ153="B",'7.パネルラジエーター設備費用算出シート'!$N$12,IF(AQ153="C",'7.パネルラジエーター設備費用算出シート'!$G$22,IF(AQ153="D",'7.パネルラジエーター設備費用算出シート'!$N$22,IF(AQ153="E",'7.パネルラジエーター設備費用算出シート'!$G$32,IF(AQ153="F",'7.パネルラジエーター設備費用算出シート'!$N$32,IF(AQ153="G",'7.パネルラジエーター設備費用算出シート'!$G$42,IF(AQ153="H",'7.パネルラジエーター設備費用算出シート'!$N$42,IF(AQ153="I",'7.パネルラジエーター設備費用算出シート'!$G$52,'7.パネルラジエーター設備費用算出シート'!$N$52))))))))))</f>
        <v/>
      </c>
      <c r="AS153" s="42"/>
      <c r="AT153" s="44"/>
      <c r="AU153" s="45"/>
      <c r="AV153" s="42"/>
      <c r="AW153" s="28"/>
      <c r="AX153" s="28"/>
      <c r="AY153" s="28"/>
      <c r="AZ153" s="28"/>
      <c r="BA153" s="28"/>
      <c r="BB153" s="28"/>
      <c r="BC153" s="28"/>
      <c r="BD153" s="28"/>
      <c r="BE153" s="28"/>
      <c r="BF153" s="28"/>
      <c r="BG153" s="28"/>
      <c r="BH153" s="28"/>
    </row>
    <row r="154" spans="1:60" s="29" customFormat="1">
      <c r="A154" s="66"/>
      <c r="B154" s="39">
        <v>143</v>
      </c>
      <c r="C154" s="158"/>
      <c r="D154" s="159"/>
      <c r="E154" s="40"/>
      <c r="F154" s="686"/>
      <c r="G154" s="685"/>
      <c r="H154" s="683"/>
      <c r="I154" s="156"/>
      <c r="J154" s="160"/>
      <c r="K154" s="156"/>
      <c r="L154" s="693" t="str">
        <f t="shared" si="8"/>
        <v/>
      </c>
      <c r="M154" s="694" t="str">
        <f t="shared" si="9"/>
        <v/>
      </c>
      <c r="N154" s="693" t="str">
        <f t="shared" si="10"/>
        <v/>
      </c>
      <c r="O154" s="701">
        <f t="shared" si="11"/>
        <v>0</v>
      </c>
      <c r="P154" s="157"/>
      <c r="Q154" s="41"/>
      <c r="R154" s="167"/>
      <c r="S154" s="168"/>
      <c r="T154" s="43"/>
      <c r="U154" s="167"/>
      <c r="V154" s="157"/>
      <c r="W154" s="394"/>
      <c r="X154" s="42"/>
      <c r="Y154" s="41"/>
      <c r="Z154" s="42"/>
      <c r="AA154" s="41"/>
      <c r="AB154" s="42"/>
      <c r="AC154" s="41"/>
      <c r="AD154" s="43"/>
      <c r="AE154" s="42"/>
      <c r="AF154" s="44"/>
      <c r="AG154" s="42"/>
      <c r="AH154" s="463"/>
      <c r="AI154" s="42"/>
      <c r="AJ154" s="463"/>
      <c r="AK154" s="42"/>
      <c r="AL154" s="44"/>
      <c r="AM154" s="42"/>
      <c r="AN154" s="44"/>
      <c r="AO154" s="45"/>
      <c r="AP154" s="42"/>
      <c r="AQ154" s="44"/>
      <c r="AR154" s="705" t="str">
        <f>IF(AQ154="","",IF(AQ154="A",'7.パネルラジエーター設備費用算出シート'!$G$12,IF(AQ154="B",'7.パネルラジエーター設備費用算出シート'!$N$12,IF(AQ154="C",'7.パネルラジエーター設備費用算出シート'!$G$22,IF(AQ154="D",'7.パネルラジエーター設備費用算出シート'!$N$22,IF(AQ154="E",'7.パネルラジエーター設備費用算出シート'!$G$32,IF(AQ154="F",'7.パネルラジエーター設備費用算出シート'!$N$32,IF(AQ154="G",'7.パネルラジエーター設備費用算出シート'!$G$42,IF(AQ154="H",'7.パネルラジエーター設備費用算出シート'!$N$42,IF(AQ154="I",'7.パネルラジエーター設備費用算出シート'!$G$52,'7.パネルラジエーター設備費用算出シート'!$N$52))))))))))</f>
        <v/>
      </c>
      <c r="AS154" s="42"/>
      <c r="AT154" s="44"/>
      <c r="AU154" s="45"/>
      <c r="AV154" s="42"/>
      <c r="AW154" s="28"/>
      <c r="AX154" s="28"/>
      <c r="AY154" s="28"/>
      <c r="AZ154" s="28"/>
      <c r="BA154" s="28"/>
      <c r="BB154" s="28"/>
      <c r="BC154" s="28"/>
      <c r="BD154" s="28"/>
      <c r="BE154" s="28"/>
      <c r="BF154" s="28"/>
      <c r="BG154" s="28"/>
      <c r="BH154" s="28"/>
    </row>
    <row r="155" spans="1:60" s="29" customFormat="1">
      <c r="A155" s="66"/>
      <c r="B155" s="39">
        <v>144</v>
      </c>
      <c r="C155" s="158"/>
      <c r="D155" s="159"/>
      <c r="E155" s="40"/>
      <c r="F155" s="686"/>
      <c r="G155" s="685"/>
      <c r="H155" s="683"/>
      <c r="I155" s="156"/>
      <c r="J155" s="160"/>
      <c r="K155" s="156"/>
      <c r="L155" s="693" t="str">
        <f t="shared" si="8"/>
        <v/>
      </c>
      <c r="M155" s="694" t="str">
        <f t="shared" si="9"/>
        <v/>
      </c>
      <c r="N155" s="693" t="str">
        <f t="shared" si="10"/>
        <v/>
      </c>
      <c r="O155" s="701">
        <f t="shared" si="11"/>
        <v>0</v>
      </c>
      <c r="P155" s="157"/>
      <c r="Q155" s="41"/>
      <c r="R155" s="167"/>
      <c r="S155" s="168"/>
      <c r="T155" s="43"/>
      <c r="U155" s="167"/>
      <c r="V155" s="157"/>
      <c r="W155" s="394"/>
      <c r="X155" s="42"/>
      <c r="Y155" s="41"/>
      <c r="Z155" s="42"/>
      <c r="AA155" s="41"/>
      <c r="AB155" s="42"/>
      <c r="AC155" s="41"/>
      <c r="AD155" s="43"/>
      <c r="AE155" s="42"/>
      <c r="AF155" s="44"/>
      <c r="AG155" s="42"/>
      <c r="AH155" s="463"/>
      <c r="AI155" s="42"/>
      <c r="AJ155" s="463"/>
      <c r="AK155" s="42"/>
      <c r="AL155" s="44"/>
      <c r="AM155" s="42"/>
      <c r="AN155" s="44"/>
      <c r="AO155" s="45"/>
      <c r="AP155" s="42"/>
      <c r="AQ155" s="44"/>
      <c r="AR155" s="705" t="str">
        <f>IF(AQ155="","",IF(AQ155="A",'7.パネルラジエーター設備費用算出シート'!$G$12,IF(AQ155="B",'7.パネルラジエーター設備費用算出シート'!$N$12,IF(AQ155="C",'7.パネルラジエーター設備費用算出シート'!$G$22,IF(AQ155="D",'7.パネルラジエーター設備費用算出シート'!$N$22,IF(AQ155="E",'7.パネルラジエーター設備費用算出シート'!$G$32,IF(AQ155="F",'7.パネルラジエーター設備費用算出シート'!$N$32,IF(AQ155="G",'7.パネルラジエーター設備費用算出シート'!$G$42,IF(AQ155="H",'7.パネルラジエーター設備費用算出シート'!$N$42,IF(AQ155="I",'7.パネルラジエーター設備費用算出シート'!$G$52,'7.パネルラジエーター設備費用算出シート'!$N$52))))))))))</f>
        <v/>
      </c>
      <c r="AS155" s="42"/>
      <c r="AT155" s="44"/>
      <c r="AU155" s="45"/>
      <c r="AV155" s="42"/>
      <c r="AW155" s="28"/>
      <c r="AX155" s="28"/>
      <c r="AY155" s="28"/>
      <c r="AZ155" s="28"/>
      <c r="BA155" s="28"/>
      <c r="BB155" s="28"/>
      <c r="BC155" s="28"/>
      <c r="BD155" s="28"/>
      <c r="BE155" s="28"/>
      <c r="BF155" s="28"/>
      <c r="BG155" s="28"/>
      <c r="BH155" s="28"/>
    </row>
    <row r="156" spans="1:60" s="29" customFormat="1">
      <c r="A156" s="66"/>
      <c r="B156" s="39">
        <v>145</v>
      </c>
      <c r="C156" s="158"/>
      <c r="D156" s="159"/>
      <c r="E156" s="40"/>
      <c r="F156" s="686"/>
      <c r="G156" s="685"/>
      <c r="H156" s="683"/>
      <c r="I156" s="156"/>
      <c r="J156" s="160"/>
      <c r="K156" s="156"/>
      <c r="L156" s="693" t="str">
        <f t="shared" si="8"/>
        <v/>
      </c>
      <c r="M156" s="694" t="str">
        <f t="shared" si="9"/>
        <v/>
      </c>
      <c r="N156" s="693" t="str">
        <f t="shared" si="10"/>
        <v/>
      </c>
      <c r="O156" s="701">
        <f t="shared" si="11"/>
        <v>0</v>
      </c>
      <c r="P156" s="157"/>
      <c r="Q156" s="41"/>
      <c r="R156" s="167"/>
      <c r="S156" s="168"/>
      <c r="T156" s="43"/>
      <c r="U156" s="167"/>
      <c r="V156" s="157"/>
      <c r="W156" s="394"/>
      <c r="X156" s="42"/>
      <c r="Y156" s="41"/>
      <c r="Z156" s="42"/>
      <c r="AA156" s="41"/>
      <c r="AB156" s="42"/>
      <c r="AC156" s="41"/>
      <c r="AD156" s="43"/>
      <c r="AE156" s="42"/>
      <c r="AF156" s="44"/>
      <c r="AG156" s="42"/>
      <c r="AH156" s="463"/>
      <c r="AI156" s="42"/>
      <c r="AJ156" s="463"/>
      <c r="AK156" s="42"/>
      <c r="AL156" s="44"/>
      <c r="AM156" s="42"/>
      <c r="AN156" s="44"/>
      <c r="AO156" s="45"/>
      <c r="AP156" s="42"/>
      <c r="AQ156" s="44"/>
      <c r="AR156" s="705" t="str">
        <f>IF(AQ156="","",IF(AQ156="A",'7.パネルラジエーター設備費用算出シート'!$G$12,IF(AQ156="B",'7.パネルラジエーター設備費用算出シート'!$N$12,IF(AQ156="C",'7.パネルラジエーター設備費用算出シート'!$G$22,IF(AQ156="D",'7.パネルラジエーター設備費用算出シート'!$N$22,IF(AQ156="E",'7.パネルラジエーター設備費用算出シート'!$G$32,IF(AQ156="F",'7.パネルラジエーター設備費用算出シート'!$N$32,IF(AQ156="G",'7.パネルラジエーター設備費用算出シート'!$G$42,IF(AQ156="H",'7.パネルラジエーター設備費用算出シート'!$N$42,IF(AQ156="I",'7.パネルラジエーター設備費用算出シート'!$G$52,'7.パネルラジエーター設備費用算出シート'!$N$52))))))))))</f>
        <v/>
      </c>
      <c r="AS156" s="42"/>
      <c r="AT156" s="44"/>
      <c r="AU156" s="45"/>
      <c r="AV156" s="42"/>
      <c r="AW156" s="28"/>
      <c r="AX156" s="28"/>
      <c r="AY156" s="28"/>
      <c r="AZ156" s="28"/>
      <c r="BA156" s="28"/>
      <c r="BB156" s="28"/>
      <c r="BC156" s="28"/>
      <c r="BD156" s="28"/>
      <c r="BE156" s="28"/>
      <c r="BF156" s="28"/>
      <c r="BG156" s="28"/>
      <c r="BH156" s="28"/>
    </row>
    <row r="157" spans="1:60" s="29" customFormat="1">
      <c r="A157" s="66"/>
      <c r="B157" s="39">
        <v>146</v>
      </c>
      <c r="C157" s="158"/>
      <c r="D157" s="159"/>
      <c r="E157" s="40"/>
      <c r="F157" s="686"/>
      <c r="G157" s="685"/>
      <c r="H157" s="683"/>
      <c r="I157" s="156"/>
      <c r="J157" s="160"/>
      <c r="K157" s="156"/>
      <c r="L157" s="693" t="str">
        <f t="shared" si="8"/>
        <v/>
      </c>
      <c r="M157" s="694" t="str">
        <f t="shared" si="9"/>
        <v/>
      </c>
      <c r="N157" s="693" t="str">
        <f t="shared" si="10"/>
        <v/>
      </c>
      <c r="O157" s="701">
        <f t="shared" si="11"/>
        <v>0</v>
      </c>
      <c r="P157" s="157"/>
      <c r="Q157" s="41"/>
      <c r="R157" s="167"/>
      <c r="S157" s="168"/>
      <c r="T157" s="43"/>
      <c r="U157" s="167"/>
      <c r="V157" s="157"/>
      <c r="W157" s="394"/>
      <c r="X157" s="42"/>
      <c r="Y157" s="41"/>
      <c r="Z157" s="42"/>
      <c r="AA157" s="41"/>
      <c r="AB157" s="42"/>
      <c r="AC157" s="41"/>
      <c r="AD157" s="43"/>
      <c r="AE157" s="42"/>
      <c r="AF157" s="44"/>
      <c r="AG157" s="42"/>
      <c r="AH157" s="463"/>
      <c r="AI157" s="42"/>
      <c r="AJ157" s="463"/>
      <c r="AK157" s="42"/>
      <c r="AL157" s="44"/>
      <c r="AM157" s="42"/>
      <c r="AN157" s="44"/>
      <c r="AO157" s="45"/>
      <c r="AP157" s="42"/>
      <c r="AQ157" s="44"/>
      <c r="AR157" s="705" t="str">
        <f>IF(AQ157="","",IF(AQ157="A",'7.パネルラジエーター設備費用算出シート'!$G$12,IF(AQ157="B",'7.パネルラジエーター設備費用算出シート'!$N$12,IF(AQ157="C",'7.パネルラジエーター設備費用算出シート'!$G$22,IF(AQ157="D",'7.パネルラジエーター設備費用算出シート'!$N$22,IF(AQ157="E",'7.パネルラジエーター設備費用算出シート'!$G$32,IF(AQ157="F",'7.パネルラジエーター設備費用算出シート'!$N$32,IF(AQ157="G",'7.パネルラジエーター設備費用算出シート'!$G$42,IF(AQ157="H",'7.パネルラジエーター設備費用算出シート'!$N$42,IF(AQ157="I",'7.パネルラジエーター設備費用算出シート'!$G$52,'7.パネルラジエーター設備費用算出シート'!$N$52))))))))))</f>
        <v/>
      </c>
      <c r="AS157" s="42"/>
      <c r="AT157" s="44"/>
      <c r="AU157" s="45"/>
      <c r="AV157" s="42"/>
      <c r="AW157" s="28"/>
      <c r="AX157" s="28"/>
      <c r="AY157" s="28"/>
      <c r="AZ157" s="28"/>
      <c r="BA157" s="28"/>
      <c r="BB157" s="28"/>
      <c r="BC157" s="28"/>
      <c r="BD157" s="28"/>
      <c r="BE157" s="28"/>
      <c r="BF157" s="28"/>
      <c r="BG157" s="28"/>
      <c r="BH157" s="28"/>
    </row>
    <row r="158" spans="1:60" s="29" customFormat="1">
      <c r="A158" s="66"/>
      <c r="B158" s="39">
        <v>147</v>
      </c>
      <c r="C158" s="158"/>
      <c r="D158" s="159"/>
      <c r="E158" s="40"/>
      <c r="F158" s="686"/>
      <c r="G158" s="685"/>
      <c r="H158" s="683"/>
      <c r="I158" s="156"/>
      <c r="J158" s="160"/>
      <c r="K158" s="156"/>
      <c r="L158" s="693" t="str">
        <f t="shared" si="8"/>
        <v/>
      </c>
      <c r="M158" s="694" t="str">
        <f t="shared" si="9"/>
        <v/>
      </c>
      <c r="N158" s="693" t="str">
        <f t="shared" si="10"/>
        <v/>
      </c>
      <c r="O158" s="701">
        <f t="shared" si="11"/>
        <v>0</v>
      </c>
      <c r="P158" s="157"/>
      <c r="Q158" s="41"/>
      <c r="R158" s="167"/>
      <c r="S158" s="168"/>
      <c r="T158" s="43"/>
      <c r="U158" s="167"/>
      <c r="V158" s="157"/>
      <c r="W158" s="394"/>
      <c r="X158" s="42"/>
      <c r="Y158" s="41"/>
      <c r="Z158" s="42"/>
      <c r="AA158" s="41"/>
      <c r="AB158" s="42"/>
      <c r="AC158" s="41"/>
      <c r="AD158" s="43"/>
      <c r="AE158" s="42"/>
      <c r="AF158" s="44"/>
      <c r="AG158" s="42"/>
      <c r="AH158" s="463"/>
      <c r="AI158" s="42"/>
      <c r="AJ158" s="463"/>
      <c r="AK158" s="42"/>
      <c r="AL158" s="44"/>
      <c r="AM158" s="42"/>
      <c r="AN158" s="44"/>
      <c r="AO158" s="45"/>
      <c r="AP158" s="42"/>
      <c r="AQ158" s="44"/>
      <c r="AR158" s="705" t="str">
        <f>IF(AQ158="","",IF(AQ158="A",'7.パネルラジエーター設備費用算出シート'!$G$12,IF(AQ158="B",'7.パネルラジエーター設備費用算出シート'!$N$12,IF(AQ158="C",'7.パネルラジエーター設備費用算出シート'!$G$22,IF(AQ158="D",'7.パネルラジエーター設備費用算出シート'!$N$22,IF(AQ158="E",'7.パネルラジエーター設備費用算出シート'!$G$32,IF(AQ158="F",'7.パネルラジエーター設備費用算出シート'!$N$32,IF(AQ158="G",'7.パネルラジエーター設備費用算出シート'!$G$42,IF(AQ158="H",'7.パネルラジエーター設備費用算出シート'!$N$42,IF(AQ158="I",'7.パネルラジエーター設備費用算出シート'!$G$52,'7.パネルラジエーター設備費用算出シート'!$N$52))))))))))</f>
        <v/>
      </c>
      <c r="AS158" s="42"/>
      <c r="AT158" s="44"/>
      <c r="AU158" s="45"/>
      <c r="AV158" s="42"/>
      <c r="AW158" s="28"/>
      <c r="AX158" s="28"/>
      <c r="AY158" s="28"/>
      <c r="AZ158" s="28"/>
      <c r="BA158" s="28"/>
      <c r="BB158" s="28"/>
      <c r="BC158" s="28"/>
      <c r="BD158" s="28"/>
      <c r="BE158" s="28"/>
      <c r="BF158" s="28"/>
      <c r="BG158" s="28"/>
      <c r="BH158" s="28"/>
    </row>
    <row r="159" spans="1:60" s="29" customFormat="1">
      <c r="A159" s="66"/>
      <c r="B159" s="39">
        <v>148</v>
      </c>
      <c r="C159" s="158"/>
      <c r="D159" s="159"/>
      <c r="E159" s="40"/>
      <c r="F159" s="686"/>
      <c r="G159" s="685"/>
      <c r="H159" s="683"/>
      <c r="I159" s="156"/>
      <c r="J159" s="160"/>
      <c r="K159" s="156"/>
      <c r="L159" s="693" t="str">
        <f t="shared" si="8"/>
        <v/>
      </c>
      <c r="M159" s="694" t="str">
        <f t="shared" si="9"/>
        <v/>
      </c>
      <c r="N159" s="693" t="str">
        <f t="shared" si="10"/>
        <v/>
      </c>
      <c r="O159" s="701">
        <f t="shared" si="11"/>
        <v>0</v>
      </c>
      <c r="P159" s="157"/>
      <c r="Q159" s="41"/>
      <c r="R159" s="167"/>
      <c r="S159" s="168"/>
      <c r="T159" s="43"/>
      <c r="U159" s="167"/>
      <c r="V159" s="157"/>
      <c r="W159" s="394"/>
      <c r="X159" s="42"/>
      <c r="Y159" s="41"/>
      <c r="Z159" s="42"/>
      <c r="AA159" s="41"/>
      <c r="AB159" s="42"/>
      <c r="AC159" s="41"/>
      <c r="AD159" s="43"/>
      <c r="AE159" s="42"/>
      <c r="AF159" s="44"/>
      <c r="AG159" s="42"/>
      <c r="AH159" s="463"/>
      <c r="AI159" s="42"/>
      <c r="AJ159" s="463"/>
      <c r="AK159" s="42"/>
      <c r="AL159" s="44"/>
      <c r="AM159" s="42"/>
      <c r="AN159" s="44"/>
      <c r="AO159" s="45"/>
      <c r="AP159" s="42"/>
      <c r="AQ159" s="44"/>
      <c r="AR159" s="705" t="str">
        <f>IF(AQ159="","",IF(AQ159="A",'7.パネルラジエーター設備費用算出シート'!$G$12,IF(AQ159="B",'7.パネルラジエーター設備費用算出シート'!$N$12,IF(AQ159="C",'7.パネルラジエーター設備費用算出シート'!$G$22,IF(AQ159="D",'7.パネルラジエーター設備費用算出シート'!$N$22,IF(AQ159="E",'7.パネルラジエーター設備費用算出シート'!$G$32,IF(AQ159="F",'7.パネルラジエーター設備費用算出シート'!$N$32,IF(AQ159="G",'7.パネルラジエーター設備費用算出シート'!$G$42,IF(AQ159="H",'7.パネルラジエーター設備費用算出シート'!$N$42,IF(AQ159="I",'7.パネルラジエーター設備費用算出シート'!$G$52,'7.パネルラジエーター設備費用算出シート'!$N$52))))))))))</f>
        <v/>
      </c>
      <c r="AS159" s="42"/>
      <c r="AT159" s="44"/>
      <c r="AU159" s="45"/>
      <c r="AV159" s="42"/>
      <c r="AW159" s="28"/>
      <c r="AX159" s="28"/>
      <c r="AY159" s="28"/>
      <c r="AZ159" s="28"/>
      <c r="BA159" s="28"/>
      <c r="BB159" s="28"/>
      <c r="BC159" s="28"/>
      <c r="BD159" s="28"/>
      <c r="BE159" s="28"/>
      <c r="BF159" s="28"/>
      <c r="BG159" s="28"/>
      <c r="BH159" s="28"/>
    </row>
    <row r="160" spans="1:60" s="29" customFormat="1">
      <c r="A160" s="66"/>
      <c r="B160" s="39">
        <v>149</v>
      </c>
      <c r="C160" s="158"/>
      <c r="D160" s="159"/>
      <c r="E160" s="40"/>
      <c r="F160" s="686"/>
      <c r="G160" s="685"/>
      <c r="H160" s="683"/>
      <c r="I160" s="156"/>
      <c r="J160" s="160"/>
      <c r="K160" s="156"/>
      <c r="L160" s="693" t="str">
        <f t="shared" si="8"/>
        <v/>
      </c>
      <c r="M160" s="694" t="str">
        <f t="shared" si="9"/>
        <v/>
      </c>
      <c r="N160" s="693" t="str">
        <f t="shared" si="10"/>
        <v/>
      </c>
      <c r="O160" s="701">
        <f t="shared" si="11"/>
        <v>0</v>
      </c>
      <c r="P160" s="157"/>
      <c r="Q160" s="41"/>
      <c r="R160" s="167"/>
      <c r="S160" s="168"/>
      <c r="T160" s="43"/>
      <c r="U160" s="167"/>
      <c r="V160" s="157"/>
      <c r="W160" s="394"/>
      <c r="X160" s="42"/>
      <c r="Y160" s="41"/>
      <c r="Z160" s="42"/>
      <c r="AA160" s="41"/>
      <c r="AB160" s="42"/>
      <c r="AC160" s="41"/>
      <c r="AD160" s="43"/>
      <c r="AE160" s="42"/>
      <c r="AF160" s="44"/>
      <c r="AG160" s="42"/>
      <c r="AH160" s="463"/>
      <c r="AI160" s="42"/>
      <c r="AJ160" s="463"/>
      <c r="AK160" s="42"/>
      <c r="AL160" s="44"/>
      <c r="AM160" s="42"/>
      <c r="AN160" s="44"/>
      <c r="AO160" s="45"/>
      <c r="AP160" s="42"/>
      <c r="AQ160" s="44"/>
      <c r="AR160" s="705" t="str">
        <f>IF(AQ160="","",IF(AQ160="A",'7.パネルラジエーター設備費用算出シート'!$G$12,IF(AQ160="B",'7.パネルラジエーター設備費用算出シート'!$N$12,IF(AQ160="C",'7.パネルラジエーター設備費用算出シート'!$G$22,IF(AQ160="D",'7.パネルラジエーター設備費用算出シート'!$N$22,IF(AQ160="E",'7.パネルラジエーター設備費用算出シート'!$G$32,IF(AQ160="F",'7.パネルラジエーター設備費用算出シート'!$N$32,IF(AQ160="G",'7.パネルラジエーター設備費用算出シート'!$G$42,IF(AQ160="H",'7.パネルラジエーター設備費用算出シート'!$N$42,IF(AQ160="I",'7.パネルラジエーター設備費用算出シート'!$G$52,'7.パネルラジエーター設備費用算出シート'!$N$52))))))))))</f>
        <v/>
      </c>
      <c r="AS160" s="42"/>
      <c r="AT160" s="44"/>
      <c r="AU160" s="45"/>
      <c r="AV160" s="42"/>
      <c r="AW160" s="28"/>
      <c r="AX160" s="28"/>
      <c r="AY160" s="28"/>
      <c r="AZ160" s="28"/>
      <c r="BA160" s="28"/>
      <c r="BB160" s="28"/>
      <c r="BC160" s="28"/>
      <c r="BD160" s="28"/>
      <c r="BE160" s="28"/>
      <c r="BF160" s="28"/>
      <c r="BG160" s="28"/>
      <c r="BH160" s="28"/>
    </row>
    <row r="161" spans="1:60" s="29" customFormat="1">
      <c r="A161" s="66"/>
      <c r="B161" s="39">
        <v>150</v>
      </c>
      <c r="C161" s="158"/>
      <c r="D161" s="159"/>
      <c r="E161" s="40"/>
      <c r="F161" s="686"/>
      <c r="G161" s="685"/>
      <c r="H161" s="683"/>
      <c r="I161" s="156"/>
      <c r="J161" s="160"/>
      <c r="K161" s="156"/>
      <c r="L161" s="693" t="str">
        <f t="shared" si="8"/>
        <v/>
      </c>
      <c r="M161" s="694" t="str">
        <f t="shared" si="9"/>
        <v/>
      </c>
      <c r="N161" s="693" t="str">
        <f t="shared" si="10"/>
        <v/>
      </c>
      <c r="O161" s="701">
        <f t="shared" si="11"/>
        <v>0</v>
      </c>
      <c r="P161" s="157"/>
      <c r="Q161" s="41"/>
      <c r="R161" s="167"/>
      <c r="S161" s="168"/>
      <c r="T161" s="43"/>
      <c r="U161" s="167"/>
      <c r="V161" s="157"/>
      <c r="W161" s="394"/>
      <c r="X161" s="42"/>
      <c r="Y161" s="41"/>
      <c r="Z161" s="42"/>
      <c r="AA161" s="41"/>
      <c r="AB161" s="42"/>
      <c r="AC161" s="41"/>
      <c r="AD161" s="43"/>
      <c r="AE161" s="42"/>
      <c r="AF161" s="44"/>
      <c r="AG161" s="42"/>
      <c r="AH161" s="463"/>
      <c r="AI161" s="42"/>
      <c r="AJ161" s="463"/>
      <c r="AK161" s="42"/>
      <c r="AL161" s="44"/>
      <c r="AM161" s="42"/>
      <c r="AN161" s="44"/>
      <c r="AO161" s="45"/>
      <c r="AP161" s="42"/>
      <c r="AQ161" s="44"/>
      <c r="AR161" s="705" t="str">
        <f>IF(AQ161="","",IF(AQ161="A",'7.パネルラジエーター設備費用算出シート'!$G$12,IF(AQ161="B",'7.パネルラジエーター設備費用算出シート'!$N$12,IF(AQ161="C",'7.パネルラジエーター設備費用算出シート'!$G$22,IF(AQ161="D",'7.パネルラジエーター設備費用算出シート'!$N$22,IF(AQ161="E",'7.パネルラジエーター設備費用算出シート'!$G$32,IF(AQ161="F",'7.パネルラジエーター設備費用算出シート'!$N$32,IF(AQ161="G",'7.パネルラジエーター設備費用算出シート'!$G$42,IF(AQ161="H",'7.パネルラジエーター設備費用算出シート'!$N$42,IF(AQ161="I",'7.パネルラジエーター設備費用算出シート'!$G$52,'7.パネルラジエーター設備費用算出シート'!$N$52))))))))))</f>
        <v/>
      </c>
      <c r="AS161" s="42"/>
      <c r="AT161" s="44"/>
      <c r="AU161" s="45"/>
      <c r="AV161" s="42"/>
      <c r="AW161" s="28"/>
      <c r="AX161" s="28"/>
      <c r="AY161" s="28"/>
      <c r="AZ161" s="28"/>
      <c r="BA161" s="28"/>
      <c r="BB161" s="28"/>
      <c r="BC161" s="28"/>
      <c r="BD161" s="28"/>
      <c r="BE161" s="28"/>
      <c r="BF161" s="28"/>
      <c r="BG161" s="28"/>
      <c r="BH161" s="28"/>
    </row>
    <row r="162" spans="1:60" s="29" customFormat="1">
      <c r="A162" s="66"/>
      <c r="B162" s="39">
        <v>151</v>
      </c>
      <c r="C162" s="158"/>
      <c r="D162" s="159"/>
      <c r="E162" s="40"/>
      <c r="F162" s="686"/>
      <c r="G162" s="685"/>
      <c r="H162" s="683"/>
      <c r="I162" s="156"/>
      <c r="J162" s="160"/>
      <c r="K162" s="156"/>
      <c r="L162" s="693" t="str">
        <f t="shared" si="8"/>
        <v/>
      </c>
      <c r="M162" s="694" t="str">
        <f t="shared" si="9"/>
        <v/>
      </c>
      <c r="N162" s="693" t="str">
        <f t="shared" si="10"/>
        <v/>
      </c>
      <c r="O162" s="701">
        <f t="shared" si="11"/>
        <v>0</v>
      </c>
      <c r="P162" s="157"/>
      <c r="Q162" s="41"/>
      <c r="R162" s="167"/>
      <c r="S162" s="168"/>
      <c r="T162" s="43"/>
      <c r="U162" s="167"/>
      <c r="V162" s="157"/>
      <c r="W162" s="394"/>
      <c r="X162" s="42"/>
      <c r="Y162" s="41"/>
      <c r="Z162" s="42"/>
      <c r="AA162" s="41"/>
      <c r="AB162" s="42"/>
      <c r="AC162" s="41"/>
      <c r="AD162" s="43"/>
      <c r="AE162" s="42"/>
      <c r="AF162" s="44"/>
      <c r="AG162" s="42"/>
      <c r="AH162" s="463"/>
      <c r="AI162" s="42"/>
      <c r="AJ162" s="463"/>
      <c r="AK162" s="42"/>
      <c r="AL162" s="44"/>
      <c r="AM162" s="42"/>
      <c r="AN162" s="44"/>
      <c r="AO162" s="45"/>
      <c r="AP162" s="42"/>
      <c r="AQ162" s="44"/>
      <c r="AR162" s="705" t="str">
        <f>IF(AQ162="","",IF(AQ162="A",'7.パネルラジエーター設備費用算出シート'!$G$12,IF(AQ162="B",'7.パネルラジエーター設備費用算出シート'!$N$12,IF(AQ162="C",'7.パネルラジエーター設備費用算出シート'!$G$22,IF(AQ162="D",'7.パネルラジエーター設備費用算出シート'!$N$22,IF(AQ162="E",'7.パネルラジエーター設備費用算出シート'!$G$32,IF(AQ162="F",'7.パネルラジエーター設備費用算出シート'!$N$32,IF(AQ162="G",'7.パネルラジエーター設備費用算出シート'!$G$42,IF(AQ162="H",'7.パネルラジエーター設備費用算出シート'!$N$42,IF(AQ162="I",'7.パネルラジエーター設備費用算出シート'!$G$52,'7.パネルラジエーター設備費用算出シート'!$N$52))))))))))</f>
        <v/>
      </c>
      <c r="AS162" s="42"/>
      <c r="AT162" s="44"/>
      <c r="AU162" s="45"/>
      <c r="AV162" s="42"/>
      <c r="AW162" s="28"/>
      <c r="AX162" s="28"/>
      <c r="AY162" s="28"/>
      <c r="AZ162" s="28"/>
      <c r="BA162" s="28"/>
      <c r="BB162" s="28"/>
      <c r="BC162" s="28"/>
      <c r="BD162" s="28"/>
      <c r="BE162" s="28"/>
      <c r="BF162" s="28"/>
      <c r="BG162" s="28"/>
      <c r="BH162" s="28"/>
    </row>
    <row r="163" spans="1:60" s="29" customFormat="1">
      <c r="A163" s="66"/>
      <c r="B163" s="39">
        <v>152</v>
      </c>
      <c r="C163" s="158"/>
      <c r="D163" s="159"/>
      <c r="E163" s="40"/>
      <c r="F163" s="686"/>
      <c r="G163" s="685"/>
      <c r="H163" s="683"/>
      <c r="I163" s="156"/>
      <c r="J163" s="160"/>
      <c r="K163" s="156"/>
      <c r="L163" s="693" t="str">
        <f t="shared" si="8"/>
        <v/>
      </c>
      <c r="M163" s="694" t="str">
        <f t="shared" si="9"/>
        <v/>
      </c>
      <c r="N163" s="693" t="str">
        <f t="shared" si="10"/>
        <v/>
      </c>
      <c r="O163" s="701">
        <f t="shared" si="11"/>
        <v>0</v>
      </c>
      <c r="P163" s="157"/>
      <c r="Q163" s="41"/>
      <c r="R163" s="167"/>
      <c r="S163" s="168"/>
      <c r="T163" s="43"/>
      <c r="U163" s="167"/>
      <c r="V163" s="157"/>
      <c r="W163" s="394"/>
      <c r="X163" s="42"/>
      <c r="Y163" s="41"/>
      <c r="Z163" s="42"/>
      <c r="AA163" s="41"/>
      <c r="AB163" s="42"/>
      <c r="AC163" s="41"/>
      <c r="AD163" s="43"/>
      <c r="AE163" s="42"/>
      <c r="AF163" s="44"/>
      <c r="AG163" s="42"/>
      <c r="AH163" s="463"/>
      <c r="AI163" s="42"/>
      <c r="AJ163" s="463"/>
      <c r="AK163" s="42"/>
      <c r="AL163" s="44"/>
      <c r="AM163" s="42"/>
      <c r="AN163" s="44"/>
      <c r="AO163" s="45"/>
      <c r="AP163" s="42"/>
      <c r="AQ163" s="44"/>
      <c r="AR163" s="705" t="str">
        <f>IF(AQ163="","",IF(AQ163="A",'7.パネルラジエーター設備費用算出シート'!$G$12,IF(AQ163="B",'7.パネルラジエーター設備費用算出シート'!$N$12,IF(AQ163="C",'7.パネルラジエーター設備費用算出シート'!$G$22,IF(AQ163="D",'7.パネルラジエーター設備費用算出シート'!$N$22,IF(AQ163="E",'7.パネルラジエーター設備費用算出シート'!$G$32,IF(AQ163="F",'7.パネルラジエーター設備費用算出シート'!$N$32,IF(AQ163="G",'7.パネルラジエーター設備費用算出シート'!$G$42,IF(AQ163="H",'7.パネルラジエーター設備費用算出シート'!$N$42,IF(AQ163="I",'7.パネルラジエーター設備費用算出シート'!$G$52,'7.パネルラジエーター設備費用算出シート'!$N$52))))))))))</f>
        <v/>
      </c>
      <c r="AS163" s="42"/>
      <c r="AT163" s="44"/>
      <c r="AU163" s="45"/>
      <c r="AV163" s="42"/>
      <c r="AW163" s="28"/>
      <c r="AX163" s="28"/>
      <c r="AY163" s="28"/>
      <c r="AZ163" s="28"/>
      <c r="BA163" s="28"/>
      <c r="BB163" s="28"/>
      <c r="BC163" s="28"/>
      <c r="BD163" s="28"/>
      <c r="BE163" s="28"/>
      <c r="BF163" s="28"/>
      <c r="BG163" s="28"/>
      <c r="BH163" s="28"/>
    </row>
    <row r="164" spans="1:60" s="29" customFormat="1">
      <c r="A164" s="66"/>
      <c r="B164" s="39">
        <v>153</v>
      </c>
      <c r="C164" s="158"/>
      <c r="D164" s="159"/>
      <c r="E164" s="40"/>
      <c r="F164" s="686"/>
      <c r="G164" s="685"/>
      <c r="H164" s="683"/>
      <c r="I164" s="156"/>
      <c r="J164" s="160"/>
      <c r="K164" s="156"/>
      <c r="L164" s="693" t="str">
        <f t="shared" si="8"/>
        <v/>
      </c>
      <c r="M164" s="694" t="str">
        <f t="shared" si="9"/>
        <v/>
      </c>
      <c r="N164" s="693" t="str">
        <f t="shared" si="10"/>
        <v/>
      </c>
      <c r="O164" s="701">
        <f t="shared" si="11"/>
        <v>0</v>
      </c>
      <c r="P164" s="157"/>
      <c r="Q164" s="41"/>
      <c r="R164" s="167"/>
      <c r="S164" s="168"/>
      <c r="T164" s="43"/>
      <c r="U164" s="167"/>
      <c r="V164" s="157"/>
      <c r="W164" s="394"/>
      <c r="X164" s="42"/>
      <c r="Y164" s="41"/>
      <c r="Z164" s="42"/>
      <c r="AA164" s="41"/>
      <c r="AB164" s="42"/>
      <c r="AC164" s="41"/>
      <c r="AD164" s="43"/>
      <c r="AE164" s="42"/>
      <c r="AF164" s="44"/>
      <c r="AG164" s="42"/>
      <c r="AH164" s="463"/>
      <c r="AI164" s="42"/>
      <c r="AJ164" s="463"/>
      <c r="AK164" s="42"/>
      <c r="AL164" s="44"/>
      <c r="AM164" s="42"/>
      <c r="AN164" s="44"/>
      <c r="AO164" s="45"/>
      <c r="AP164" s="42"/>
      <c r="AQ164" s="44"/>
      <c r="AR164" s="705" t="str">
        <f>IF(AQ164="","",IF(AQ164="A",'7.パネルラジエーター設備費用算出シート'!$G$12,IF(AQ164="B",'7.パネルラジエーター設備費用算出シート'!$N$12,IF(AQ164="C",'7.パネルラジエーター設備費用算出シート'!$G$22,IF(AQ164="D",'7.パネルラジエーター設備費用算出シート'!$N$22,IF(AQ164="E",'7.パネルラジエーター設備費用算出シート'!$G$32,IF(AQ164="F",'7.パネルラジエーター設備費用算出シート'!$N$32,IF(AQ164="G",'7.パネルラジエーター設備費用算出シート'!$G$42,IF(AQ164="H",'7.パネルラジエーター設備費用算出シート'!$N$42,IF(AQ164="I",'7.パネルラジエーター設備費用算出シート'!$G$52,'7.パネルラジエーター設備費用算出シート'!$N$52))))))))))</f>
        <v/>
      </c>
      <c r="AS164" s="42"/>
      <c r="AT164" s="44"/>
      <c r="AU164" s="45"/>
      <c r="AV164" s="42"/>
      <c r="AW164" s="28"/>
      <c r="AX164" s="28"/>
      <c r="AY164" s="28"/>
      <c r="AZ164" s="28"/>
      <c r="BA164" s="28"/>
      <c r="BB164" s="28"/>
      <c r="BC164" s="28"/>
      <c r="BD164" s="28"/>
      <c r="BE164" s="28"/>
      <c r="BF164" s="28"/>
      <c r="BG164" s="28"/>
      <c r="BH164" s="28"/>
    </row>
    <row r="165" spans="1:60" s="29" customFormat="1">
      <c r="A165" s="66"/>
      <c r="B165" s="39">
        <v>154</v>
      </c>
      <c r="C165" s="158"/>
      <c r="D165" s="159"/>
      <c r="E165" s="40"/>
      <c r="F165" s="686"/>
      <c r="G165" s="685"/>
      <c r="H165" s="683"/>
      <c r="I165" s="156"/>
      <c r="J165" s="160"/>
      <c r="K165" s="156"/>
      <c r="L165" s="693" t="str">
        <f t="shared" si="8"/>
        <v/>
      </c>
      <c r="M165" s="694" t="str">
        <f t="shared" si="9"/>
        <v/>
      </c>
      <c r="N165" s="693" t="str">
        <f t="shared" si="10"/>
        <v/>
      </c>
      <c r="O165" s="701">
        <f t="shared" si="11"/>
        <v>0</v>
      </c>
      <c r="P165" s="157"/>
      <c r="Q165" s="41"/>
      <c r="R165" s="167"/>
      <c r="S165" s="168"/>
      <c r="T165" s="43"/>
      <c r="U165" s="167"/>
      <c r="V165" s="157"/>
      <c r="W165" s="394"/>
      <c r="X165" s="42"/>
      <c r="Y165" s="41"/>
      <c r="Z165" s="42"/>
      <c r="AA165" s="41"/>
      <c r="AB165" s="42"/>
      <c r="AC165" s="41"/>
      <c r="AD165" s="43"/>
      <c r="AE165" s="42"/>
      <c r="AF165" s="44"/>
      <c r="AG165" s="42"/>
      <c r="AH165" s="463"/>
      <c r="AI165" s="42"/>
      <c r="AJ165" s="463"/>
      <c r="AK165" s="42"/>
      <c r="AL165" s="44"/>
      <c r="AM165" s="42"/>
      <c r="AN165" s="44"/>
      <c r="AO165" s="45"/>
      <c r="AP165" s="42"/>
      <c r="AQ165" s="44"/>
      <c r="AR165" s="705" t="str">
        <f>IF(AQ165="","",IF(AQ165="A",'7.パネルラジエーター設備費用算出シート'!$G$12,IF(AQ165="B",'7.パネルラジエーター設備費用算出シート'!$N$12,IF(AQ165="C",'7.パネルラジエーター設備費用算出シート'!$G$22,IF(AQ165="D",'7.パネルラジエーター設備費用算出シート'!$N$22,IF(AQ165="E",'7.パネルラジエーター設備費用算出シート'!$G$32,IF(AQ165="F",'7.パネルラジエーター設備費用算出シート'!$N$32,IF(AQ165="G",'7.パネルラジエーター設備費用算出シート'!$G$42,IF(AQ165="H",'7.パネルラジエーター設備費用算出シート'!$N$42,IF(AQ165="I",'7.パネルラジエーター設備費用算出シート'!$G$52,'7.パネルラジエーター設備費用算出シート'!$N$52))))))))))</f>
        <v/>
      </c>
      <c r="AS165" s="42"/>
      <c r="AT165" s="44"/>
      <c r="AU165" s="45"/>
      <c r="AV165" s="42"/>
      <c r="AW165" s="28"/>
      <c r="AX165" s="28"/>
      <c r="AY165" s="28"/>
      <c r="AZ165" s="28"/>
      <c r="BA165" s="28"/>
      <c r="BB165" s="28"/>
      <c r="BC165" s="28"/>
      <c r="BD165" s="28"/>
      <c r="BE165" s="28"/>
      <c r="BF165" s="28"/>
      <c r="BG165" s="28"/>
      <c r="BH165" s="28"/>
    </row>
    <row r="166" spans="1:60" s="29" customFormat="1">
      <c r="A166" s="66"/>
      <c r="B166" s="39">
        <v>155</v>
      </c>
      <c r="C166" s="158"/>
      <c r="D166" s="159"/>
      <c r="E166" s="40"/>
      <c r="F166" s="686"/>
      <c r="G166" s="685"/>
      <c r="H166" s="683"/>
      <c r="I166" s="156"/>
      <c r="J166" s="160"/>
      <c r="K166" s="156"/>
      <c r="L166" s="693" t="str">
        <f t="shared" si="8"/>
        <v/>
      </c>
      <c r="M166" s="694" t="str">
        <f t="shared" si="9"/>
        <v/>
      </c>
      <c r="N166" s="693" t="str">
        <f t="shared" si="10"/>
        <v/>
      </c>
      <c r="O166" s="701">
        <f t="shared" si="11"/>
        <v>0</v>
      </c>
      <c r="P166" s="157"/>
      <c r="Q166" s="41"/>
      <c r="R166" s="167"/>
      <c r="S166" s="168"/>
      <c r="T166" s="43"/>
      <c r="U166" s="167"/>
      <c r="V166" s="157"/>
      <c r="W166" s="394"/>
      <c r="X166" s="42"/>
      <c r="Y166" s="41"/>
      <c r="Z166" s="42"/>
      <c r="AA166" s="41"/>
      <c r="AB166" s="42"/>
      <c r="AC166" s="41"/>
      <c r="AD166" s="43"/>
      <c r="AE166" s="42"/>
      <c r="AF166" s="44"/>
      <c r="AG166" s="42"/>
      <c r="AH166" s="463"/>
      <c r="AI166" s="42"/>
      <c r="AJ166" s="463"/>
      <c r="AK166" s="42"/>
      <c r="AL166" s="44"/>
      <c r="AM166" s="42"/>
      <c r="AN166" s="44"/>
      <c r="AO166" s="45"/>
      <c r="AP166" s="42"/>
      <c r="AQ166" s="44"/>
      <c r="AR166" s="705" t="str">
        <f>IF(AQ166="","",IF(AQ166="A",'7.パネルラジエーター設備費用算出シート'!$G$12,IF(AQ166="B",'7.パネルラジエーター設備費用算出シート'!$N$12,IF(AQ166="C",'7.パネルラジエーター設備費用算出シート'!$G$22,IF(AQ166="D",'7.パネルラジエーター設備費用算出シート'!$N$22,IF(AQ166="E",'7.パネルラジエーター設備費用算出シート'!$G$32,IF(AQ166="F",'7.パネルラジエーター設備費用算出シート'!$N$32,IF(AQ166="G",'7.パネルラジエーター設備費用算出シート'!$G$42,IF(AQ166="H",'7.パネルラジエーター設備費用算出シート'!$N$42,IF(AQ166="I",'7.パネルラジエーター設備費用算出シート'!$G$52,'7.パネルラジエーター設備費用算出シート'!$N$52))))))))))</f>
        <v/>
      </c>
      <c r="AS166" s="42"/>
      <c r="AT166" s="44"/>
      <c r="AU166" s="45"/>
      <c r="AV166" s="42"/>
      <c r="AW166" s="28"/>
      <c r="AX166" s="28"/>
      <c r="AY166" s="28"/>
      <c r="AZ166" s="28"/>
      <c r="BA166" s="28"/>
      <c r="BB166" s="28"/>
      <c r="BC166" s="28"/>
      <c r="BD166" s="28"/>
      <c r="BE166" s="28"/>
      <c r="BF166" s="28"/>
      <c r="BG166" s="28"/>
      <c r="BH166" s="28"/>
    </row>
    <row r="167" spans="1:60" s="29" customFormat="1">
      <c r="A167" s="66"/>
      <c r="B167" s="39">
        <v>156</v>
      </c>
      <c r="C167" s="158"/>
      <c r="D167" s="159"/>
      <c r="E167" s="40"/>
      <c r="F167" s="686"/>
      <c r="G167" s="685"/>
      <c r="H167" s="683"/>
      <c r="I167" s="156"/>
      <c r="J167" s="160"/>
      <c r="K167" s="156"/>
      <c r="L167" s="693" t="str">
        <f t="shared" si="8"/>
        <v/>
      </c>
      <c r="M167" s="694" t="str">
        <f t="shared" si="9"/>
        <v/>
      </c>
      <c r="N167" s="693" t="str">
        <f t="shared" si="10"/>
        <v/>
      </c>
      <c r="O167" s="701">
        <f t="shared" si="11"/>
        <v>0</v>
      </c>
      <c r="P167" s="157"/>
      <c r="Q167" s="41"/>
      <c r="R167" s="167"/>
      <c r="S167" s="168"/>
      <c r="T167" s="43"/>
      <c r="U167" s="167"/>
      <c r="V167" s="157"/>
      <c r="W167" s="394"/>
      <c r="X167" s="42"/>
      <c r="Y167" s="41"/>
      <c r="Z167" s="42"/>
      <c r="AA167" s="41"/>
      <c r="AB167" s="42"/>
      <c r="AC167" s="41"/>
      <c r="AD167" s="43"/>
      <c r="AE167" s="42"/>
      <c r="AF167" s="44"/>
      <c r="AG167" s="42"/>
      <c r="AH167" s="463"/>
      <c r="AI167" s="42"/>
      <c r="AJ167" s="463"/>
      <c r="AK167" s="42"/>
      <c r="AL167" s="44"/>
      <c r="AM167" s="42"/>
      <c r="AN167" s="44"/>
      <c r="AO167" s="45"/>
      <c r="AP167" s="42"/>
      <c r="AQ167" s="44"/>
      <c r="AR167" s="705" t="str">
        <f>IF(AQ167="","",IF(AQ167="A",'7.パネルラジエーター設備費用算出シート'!$G$12,IF(AQ167="B",'7.パネルラジエーター設備費用算出シート'!$N$12,IF(AQ167="C",'7.パネルラジエーター設備費用算出シート'!$G$22,IF(AQ167="D",'7.パネルラジエーター設備費用算出シート'!$N$22,IF(AQ167="E",'7.パネルラジエーター設備費用算出シート'!$G$32,IF(AQ167="F",'7.パネルラジエーター設備費用算出シート'!$N$32,IF(AQ167="G",'7.パネルラジエーター設備費用算出シート'!$G$42,IF(AQ167="H",'7.パネルラジエーター設備費用算出シート'!$N$42,IF(AQ167="I",'7.パネルラジエーター設備費用算出シート'!$G$52,'7.パネルラジエーター設備費用算出シート'!$N$52))))))))))</f>
        <v/>
      </c>
      <c r="AS167" s="42"/>
      <c r="AT167" s="44"/>
      <c r="AU167" s="45"/>
      <c r="AV167" s="42"/>
      <c r="AW167" s="28"/>
      <c r="AX167" s="28"/>
      <c r="AY167" s="28"/>
      <c r="AZ167" s="28"/>
      <c r="BA167" s="28"/>
      <c r="BB167" s="28"/>
      <c r="BC167" s="28"/>
      <c r="BD167" s="28"/>
      <c r="BE167" s="28"/>
      <c r="BF167" s="28"/>
      <c r="BG167" s="28"/>
      <c r="BH167" s="28"/>
    </row>
    <row r="168" spans="1:60" s="29" customFormat="1">
      <c r="A168" s="66"/>
      <c r="B168" s="39">
        <v>157</v>
      </c>
      <c r="C168" s="158"/>
      <c r="D168" s="159"/>
      <c r="E168" s="40"/>
      <c r="F168" s="686"/>
      <c r="G168" s="685"/>
      <c r="H168" s="683"/>
      <c r="I168" s="156"/>
      <c r="J168" s="160"/>
      <c r="K168" s="156"/>
      <c r="L168" s="693" t="str">
        <f t="shared" si="8"/>
        <v/>
      </c>
      <c r="M168" s="694" t="str">
        <f t="shared" si="9"/>
        <v/>
      </c>
      <c r="N168" s="693" t="str">
        <f t="shared" si="10"/>
        <v/>
      </c>
      <c r="O168" s="701">
        <f t="shared" si="11"/>
        <v>0</v>
      </c>
      <c r="P168" s="157"/>
      <c r="Q168" s="41"/>
      <c r="R168" s="167"/>
      <c r="S168" s="168"/>
      <c r="T168" s="43"/>
      <c r="U168" s="167"/>
      <c r="V168" s="157"/>
      <c r="W168" s="394"/>
      <c r="X168" s="42"/>
      <c r="Y168" s="41"/>
      <c r="Z168" s="42"/>
      <c r="AA168" s="41"/>
      <c r="AB168" s="42"/>
      <c r="AC168" s="41"/>
      <c r="AD168" s="43"/>
      <c r="AE168" s="42"/>
      <c r="AF168" s="44"/>
      <c r="AG168" s="42"/>
      <c r="AH168" s="463"/>
      <c r="AI168" s="42"/>
      <c r="AJ168" s="463"/>
      <c r="AK168" s="42"/>
      <c r="AL168" s="44"/>
      <c r="AM168" s="42"/>
      <c r="AN168" s="44"/>
      <c r="AO168" s="45"/>
      <c r="AP168" s="42"/>
      <c r="AQ168" s="44"/>
      <c r="AR168" s="705" t="str">
        <f>IF(AQ168="","",IF(AQ168="A",'7.パネルラジエーター設備費用算出シート'!$G$12,IF(AQ168="B",'7.パネルラジエーター設備費用算出シート'!$N$12,IF(AQ168="C",'7.パネルラジエーター設備費用算出シート'!$G$22,IF(AQ168="D",'7.パネルラジエーター設備費用算出シート'!$N$22,IF(AQ168="E",'7.パネルラジエーター設備費用算出シート'!$G$32,IF(AQ168="F",'7.パネルラジエーター設備費用算出シート'!$N$32,IF(AQ168="G",'7.パネルラジエーター設備費用算出シート'!$G$42,IF(AQ168="H",'7.パネルラジエーター設備費用算出シート'!$N$42,IF(AQ168="I",'7.パネルラジエーター設備費用算出シート'!$G$52,'7.パネルラジエーター設備費用算出シート'!$N$52))))))))))</f>
        <v/>
      </c>
      <c r="AS168" s="42"/>
      <c r="AT168" s="44"/>
      <c r="AU168" s="45"/>
      <c r="AV168" s="42"/>
      <c r="AW168" s="28"/>
      <c r="AX168" s="28"/>
      <c r="AY168" s="28"/>
      <c r="AZ168" s="28"/>
      <c r="BA168" s="28"/>
      <c r="BB168" s="28"/>
      <c r="BC168" s="28"/>
      <c r="BD168" s="28"/>
      <c r="BE168" s="28"/>
      <c r="BF168" s="28"/>
      <c r="BG168" s="28"/>
      <c r="BH168" s="28"/>
    </row>
    <row r="169" spans="1:60" s="29" customFormat="1">
      <c r="A169" s="66"/>
      <c r="B169" s="39">
        <v>158</v>
      </c>
      <c r="C169" s="158"/>
      <c r="D169" s="159"/>
      <c r="E169" s="40"/>
      <c r="F169" s="686"/>
      <c r="G169" s="685"/>
      <c r="H169" s="683"/>
      <c r="I169" s="156"/>
      <c r="J169" s="160"/>
      <c r="K169" s="156"/>
      <c r="L169" s="693" t="str">
        <f t="shared" si="8"/>
        <v/>
      </c>
      <c r="M169" s="694" t="str">
        <f t="shared" si="9"/>
        <v/>
      </c>
      <c r="N169" s="693" t="str">
        <f t="shared" si="10"/>
        <v/>
      </c>
      <c r="O169" s="701">
        <f t="shared" si="11"/>
        <v>0</v>
      </c>
      <c r="P169" s="157"/>
      <c r="Q169" s="41"/>
      <c r="R169" s="167"/>
      <c r="S169" s="168"/>
      <c r="T169" s="43"/>
      <c r="U169" s="167"/>
      <c r="V169" s="157"/>
      <c r="W169" s="394"/>
      <c r="X169" s="42"/>
      <c r="Y169" s="41"/>
      <c r="Z169" s="42"/>
      <c r="AA169" s="41"/>
      <c r="AB169" s="42"/>
      <c r="AC169" s="41"/>
      <c r="AD169" s="43"/>
      <c r="AE169" s="42"/>
      <c r="AF169" s="44"/>
      <c r="AG169" s="42"/>
      <c r="AH169" s="463"/>
      <c r="AI169" s="42"/>
      <c r="AJ169" s="463"/>
      <c r="AK169" s="42"/>
      <c r="AL169" s="44"/>
      <c r="AM169" s="42"/>
      <c r="AN169" s="44"/>
      <c r="AO169" s="45"/>
      <c r="AP169" s="42"/>
      <c r="AQ169" s="44"/>
      <c r="AR169" s="705" t="str">
        <f>IF(AQ169="","",IF(AQ169="A",'7.パネルラジエーター設備費用算出シート'!$G$12,IF(AQ169="B",'7.パネルラジエーター設備費用算出シート'!$N$12,IF(AQ169="C",'7.パネルラジエーター設備費用算出シート'!$G$22,IF(AQ169="D",'7.パネルラジエーター設備費用算出シート'!$N$22,IF(AQ169="E",'7.パネルラジエーター設備費用算出シート'!$G$32,IF(AQ169="F",'7.パネルラジエーター設備費用算出シート'!$N$32,IF(AQ169="G",'7.パネルラジエーター設備費用算出シート'!$G$42,IF(AQ169="H",'7.パネルラジエーター設備費用算出シート'!$N$42,IF(AQ169="I",'7.パネルラジエーター設備費用算出シート'!$G$52,'7.パネルラジエーター設備費用算出シート'!$N$52))))))))))</f>
        <v/>
      </c>
      <c r="AS169" s="42"/>
      <c r="AT169" s="44"/>
      <c r="AU169" s="45"/>
      <c r="AV169" s="42"/>
      <c r="AW169" s="28"/>
      <c r="AX169" s="28"/>
      <c r="AY169" s="28"/>
      <c r="AZ169" s="28"/>
      <c r="BA169" s="28"/>
      <c r="BB169" s="28"/>
      <c r="BC169" s="28"/>
      <c r="BD169" s="28"/>
      <c r="BE169" s="28"/>
      <c r="BF169" s="28"/>
      <c r="BG169" s="28"/>
      <c r="BH169" s="28"/>
    </row>
    <row r="170" spans="1:60" s="29" customFormat="1">
      <c r="A170" s="66"/>
      <c r="B170" s="39">
        <v>159</v>
      </c>
      <c r="C170" s="158"/>
      <c r="D170" s="159"/>
      <c r="E170" s="40"/>
      <c r="F170" s="686"/>
      <c r="G170" s="685"/>
      <c r="H170" s="683"/>
      <c r="I170" s="156"/>
      <c r="J170" s="160"/>
      <c r="K170" s="156"/>
      <c r="L170" s="693" t="str">
        <f t="shared" si="8"/>
        <v/>
      </c>
      <c r="M170" s="694" t="str">
        <f t="shared" si="9"/>
        <v/>
      </c>
      <c r="N170" s="693" t="str">
        <f t="shared" si="10"/>
        <v/>
      </c>
      <c r="O170" s="701">
        <f t="shared" si="11"/>
        <v>0</v>
      </c>
      <c r="P170" s="157"/>
      <c r="Q170" s="41"/>
      <c r="R170" s="167"/>
      <c r="S170" s="168"/>
      <c r="T170" s="43"/>
      <c r="U170" s="167"/>
      <c r="V170" s="157"/>
      <c r="W170" s="394"/>
      <c r="X170" s="42"/>
      <c r="Y170" s="41"/>
      <c r="Z170" s="42"/>
      <c r="AA170" s="41"/>
      <c r="AB170" s="42"/>
      <c r="AC170" s="41"/>
      <c r="AD170" s="43"/>
      <c r="AE170" s="42"/>
      <c r="AF170" s="44"/>
      <c r="AG170" s="42"/>
      <c r="AH170" s="463"/>
      <c r="AI170" s="42"/>
      <c r="AJ170" s="463"/>
      <c r="AK170" s="42"/>
      <c r="AL170" s="44"/>
      <c r="AM170" s="42"/>
      <c r="AN170" s="44"/>
      <c r="AO170" s="45"/>
      <c r="AP170" s="42"/>
      <c r="AQ170" s="44"/>
      <c r="AR170" s="705" t="str">
        <f>IF(AQ170="","",IF(AQ170="A",'7.パネルラジエーター設備費用算出シート'!$G$12,IF(AQ170="B",'7.パネルラジエーター設備費用算出シート'!$N$12,IF(AQ170="C",'7.パネルラジエーター設備費用算出シート'!$G$22,IF(AQ170="D",'7.パネルラジエーター設備費用算出シート'!$N$22,IF(AQ170="E",'7.パネルラジエーター設備費用算出シート'!$G$32,IF(AQ170="F",'7.パネルラジエーター設備費用算出シート'!$N$32,IF(AQ170="G",'7.パネルラジエーター設備費用算出シート'!$G$42,IF(AQ170="H",'7.パネルラジエーター設備費用算出シート'!$N$42,IF(AQ170="I",'7.パネルラジエーター設備費用算出シート'!$G$52,'7.パネルラジエーター設備費用算出シート'!$N$52))))))))))</f>
        <v/>
      </c>
      <c r="AS170" s="42"/>
      <c r="AT170" s="44"/>
      <c r="AU170" s="45"/>
      <c r="AV170" s="42"/>
      <c r="AW170" s="28"/>
      <c r="AX170" s="28"/>
      <c r="AY170" s="28"/>
      <c r="AZ170" s="28"/>
      <c r="BA170" s="28"/>
      <c r="BB170" s="28"/>
      <c r="BC170" s="28"/>
      <c r="BD170" s="28"/>
      <c r="BE170" s="28"/>
      <c r="BF170" s="28"/>
      <c r="BG170" s="28"/>
      <c r="BH170" s="28"/>
    </row>
    <row r="171" spans="1:60" s="29" customFormat="1">
      <c r="A171" s="66"/>
      <c r="B171" s="39">
        <v>160</v>
      </c>
      <c r="C171" s="158"/>
      <c r="D171" s="159"/>
      <c r="E171" s="40"/>
      <c r="F171" s="686"/>
      <c r="G171" s="685"/>
      <c r="H171" s="683"/>
      <c r="I171" s="156"/>
      <c r="J171" s="160"/>
      <c r="K171" s="156"/>
      <c r="L171" s="693" t="str">
        <f t="shared" si="8"/>
        <v/>
      </c>
      <c r="M171" s="694" t="str">
        <f t="shared" si="9"/>
        <v/>
      </c>
      <c r="N171" s="693" t="str">
        <f t="shared" si="10"/>
        <v/>
      </c>
      <c r="O171" s="701">
        <f t="shared" si="11"/>
        <v>0</v>
      </c>
      <c r="P171" s="157"/>
      <c r="Q171" s="41"/>
      <c r="R171" s="167"/>
      <c r="S171" s="168"/>
      <c r="T171" s="43"/>
      <c r="U171" s="167"/>
      <c r="V171" s="157"/>
      <c r="W171" s="394"/>
      <c r="X171" s="42"/>
      <c r="Y171" s="41"/>
      <c r="Z171" s="42"/>
      <c r="AA171" s="41"/>
      <c r="AB171" s="42"/>
      <c r="AC171" s="41"/>
      <c r="AD171" s="43"/>
      <c r="AE171" s="42"/>
      <c r="AF171" s="44"/>
      <c r="AG171" s="42"/>
      <c r="AH171" s="463"/>
      <c r="AI171" s="42"/>
      <c r="AJ171" s="463"/>
      <c r="AK171" s="42"/>
      <c r="AL171" s="44"/>
      <c r="AM171" s="42"/>
      <c r="AN171" s="44"/>
      <c r="AO171" s="45"/>
      <c r="AP171" s="42"/>
      <c r="AQ171" s="44"/>
      <c r="AR171" s="705" t="str">
        <f>IF(AQ171="","",IF(AQ171="A",'7.パネルラジエーター設備費用算出シート'!$G$12,IF(AQ171="B",'7.パネルラジエーター設備費用算出シート'!$N$12,IF(AQ171="C",'7.パネルラジエーター設備費用算出シート'!$G$22,IF(AQ171="D",'7.パネルラジエーター設備費用算出シート'!$N$22,IF(AQ171="E",'7.パネルラジエーター設備費用算出シート'!$G$32,IF(AQ171="F",'7.パネルラジエーター設備費用算出シート'!$N$32,IF(AQ171="G",'7.パネルラジエーター設備費用算出シート'!$G$42,IF(AQ171="H",'7.パネルラジエーター設備費用算出シート'!$N$42,IF(AQ171="I",'7.パネルラジエーター設備費用算出シート'!$G$52,'7.パネルラジエーター設備費用算出シート'!$N$52))))))))))</f>
        <v/>
      </c>
      <c r="AS171" s="42"/>
      <c r="AT171" s="44"/>
      <c r="AU171" s="45"/>
      <c r="AV171" s="42"/>
      <c r="AW171" s="28"/>
      <c r="AX171" s="28"/>
      <c r="AY171" s="28"/>
      <c r="AZ171" s="28"/>
      <c r="BA171" s="28"/>
      <c r="BB171" s="28"/>
      <c r="BC171" s="28"/>
      <c r="BD171" s="28"/>
      <c r="BE171" s="28"/>
      <c r="BF171" s="28"/>
      <c r="BG171" s="28"/>
      <c r="BH171" s="28"/>
    </row>
    <row r="172" spans="1:60" s="29" customFormat="1">
      <c r="A172" s="66"/>
      <c r="B172" s="39">
        <v>161</v>
      </c>
      <c r="C172" s="158"/>
      <c r="D172" s="159"/>
      <c r="E172" s="40"/>
      <c r="F172" s="686"/>
      <c r="G172" s="685"/>
      <c r="H172" s="683"/>
      <c r="I172" s="156"/>
      <c r="J172" s="160"/>
      <c r="K172" s="156"/>
      <c r="L172" s="693" t="str">
        <f t="shared" si="8"/>
        <v/>
      </c>
      <c r="M172" s="694" t="str">
        <f t="shared" si="9"/>
        <v/>
      </c>
      <c r="N172" s="693" t="str">
        <f t="shared" si="10"/>
        <v/>
      </c>
      <c r="O172" s="701">
        <f t="shared" si="11"/>
        <v>0</v>
      </c>
      <c r="P172" s="157"/>
      <c r="Q172" s="41"/>
      <c r="R172" s="167"/>
      <c r="S172" s="168"/>
      <c r="T172" s="43"/>
      <c r="U172" s="167"/>
      <c r="V172" s="157"/>
      <c r="W172" s="394"/>
      <c r="X172" s="42"/>
      <c r="Y172" s="41"/>
      <c r="Z172" s="42"/>
      <c r="AA172" s="41"/>
      <c r="AB172" s="42"/>
      <c r="AC172" s="41"/>
      <c r="AD172" s="43"/>
      <c r="AE172" s="42"/>
      <c r="AF172" s="44"/>
      <c r="AG172" s="42"/>
      <c r="AH172" s="463"/>
      <c r="AI172" s="42"/>
      <c r="AJ172" s="463"/>
      <c r="AK172" s="42"/>
      <c r="AL172" s="44"/>
      <c r="AM172" s="42"/>
      <c r="AN172" s="44"/>
      <c r="AO172" s="45"/>
      <c r="AP172" s="42"/>
      <c r="AQ172" s="44"/>
      <c r="AR172" s="705" t="str">
        <f>IF(AQ172="","",IF(AQ172="A",'7.パネルラジエーター設備費用算出シート'!$G$12,IF(AQ172="B",'7.パネルラジエーター設備費用算出シート'!$N$12,IF(AQ172="C",'7.パネルラジエーター設備費用算出シート'!$G$22,IF(AQ172="D",'7.パネルラジエーター設備費用算出シート'!$N$22,IF(AQ172="E",'7.パネルラジエーター設備費用算出シート'!$G$32,IF(AQ172="F",'7.パネルラジエーター設備費用算出シート'!$N$32,IF(AQ172="G",'7.パネルラジエーター設備費用算出シート'!$G$42,IF(AQ172="H",'7.パネルラジエーター設備費用算出シート'!$N$42,IF(AQ172="I",'7.パネルラジエーター設備費用算出シート'!$G$52,'7.パネルラジエーター設備費用算出シート'!$N$52))))))))))</f>
        <v/>
      </c>
      <c r="AS172" s="42"/>
      <c r="AT172" s="44"/>
      <c r="AU172" s="45"/>
      <c r="AV172" s="42"/>
      <c r="AW172" s="28"/>
      <c r="AX172" s="28"/>
      <c r="AY172" s="28"/>
      <c r="AZ172" s="28"/>
      <c r="BA172" s="28"/>
      <c r="BB172" s="28"/>
      <c r="BC172" s="28"/>
      <c r="BD172" s="28"/>
      <c r="BE172" s="28"/>
      <c r="BF172" s="28"/>
      <c r="BG172" s="28"/>
      <c r="BH172" s="28"/>
    </row>
    <row r="173" spans="1:60" s="29" customFormat="1">
      <c r="A173" s="66"/>
      <c r="B173" s="39">
        <v>162</v>
      </c>
      <c r="C173" s="158"/>
      <c r="D173" s="159"/>
      <c r="E173" s="40"/>
      <c r="F173" s="686"/>
      <c r="G173" s="685"/>
      <c r="H173" s="683"/>
      <c r="I173" s="156"/>
      <c r="J173" s="160"/>
      <c r="K173" s="156"/>
      <c r="L173" s="693" t="str">
        <f t="shared" si="8"/>
        <v/>
      </c>
      <c r="M173" s="694" t="str">
        <f t="shared" si="9"/>
        <v/>
      </c>
      <c r="N173" s="693" t="str">
        <f t="shared" si="10"/>
        <v/>
      </c>
      <c r="O173" s="701">
        <f t="shared" si="11"/>
        <v>0</v>
      </c>
      <c r="P173" s="157"/>
      <c r="Q173" s="41"/>
      <c r="R173" s="167"/>
      <c r="S173" s="168"/>
      <c r="T173" s="43"/>
      <c r="U173" s="167"/>
      <c r="V173" s="157"/>
      <c r="W173" s="394"/>
      <c r="X173" s="42"/>
      <c r="Y173" s="41"/>
      <c r="Z173" s="42"/>
      <c r="AA173" s="41"/>
      <c r="AB173" s="42"/>
      <c r="AC173" s="41"/>
      <c r="AD173" s="43"/>
      <c r="AE173" s="42"/>
      <c r="AF173" s="44"/>
      <c r="AG173" s="42"/>
      <c r="AH173" s="463"/>
      <c r="AI173" s="42"/>
      <c r="AJ173" s="463"/>
      <c r="AK173" s="42"/>
      <c r="AL173" s="44"/>
      <c r="AM173" s="42"/>
      <c r="AN173" s="44"/>
      <c r="AO173" s="45"/>
      <c r="AP173" s="42"/>
      <c r="AQ173" s="44"/>
      <c r="AR173" s="705" t="str">
        <f>IF(AQ173="","",IF(AQ173="A",'7.パネルラジエーター設備費用算出シート'!$G$12,IF(AQ173="B",'7.パネルラジエーター設備費用算出シート'!$N$12,IF(AQ173="C",'7.パネルラジエーター設備費用算出シート'!$G$22,IF(AQ173="D",'7.パネルラジエーター設備費用算出シート'!$N$22,IF(AQ173="E",'7.パネルラジエーター設備費用算出シート'!$G$32,IF(AQ173="F",'7.パネルラジエーター設備費用算出シート'!$N$32,IF(AQ173="G",'7.パネルラジエーター設備費用算出シート'!$G$42,IF(AQ173="H",'7.パネルラジエーター設備費用算出シート'!$N$42,IF(AQ173="I",'7.パネルラジエーター設備費用算出シート'!$G$52,'7.パネルラジエーター設備費用算出シート'!$N$52))))))))))</f>
        <v/>
      </c>
      <c r="AS173" s="42"/>
      <c r="AT173" s="44"/>
      <c r="AU173" s="45"/>
      <c r="AV173" s="42"/>
      <c r="AW173" s="28"/>
      <c r="AX173" s="28"/>
      <c r="AY173" s="28"/>
      <c r="AZ173" s="28"/>
      <c r="BA173" s="28"/>
      <c r="BB173" s="28"/>
      <c r="BC173" s="28"/>
      <c r="BD173" s="28"/>
      <c r="BE173" s="28"/>
      <c r="BF173" s="28"/>
      <c r="BG173" s="28"/>
      <c r="BH173" s="28"/>
    </row>
    <row r="174" spans="1:60" s="29" customFormat="1">
      <c r="A174" s="66"/>
      <c r="B174" s="39">
        <v>163</v>
      </c>
      <c r="C174" s="158"/>
      <c r="D174" s="159"/>
      <c r="E174" s="40"/>
      <c r="F174" s="686"/>
      <c r="G174" s="685"/>
      <c r="H174" s="683"/>
      <c r="I174" s="156"/>
      <c r="J174" s="160"/>
      <c r="K174" s="156"/>
      <c r="L174" s="693" t="str">
        <f t="shared" si="8"/>
        <v/>
      </c>
      <c r="M174" s="694" t="str">
        <f t="shared" si="9"/>
        <v/>
      </c>
      <c r="N174" s="693" t="str">
        <f t="shared" si="10"/>
        <v/>
      </c>
      <c r="O174" s="701">
        <f t="shared" si="11"/>
        <v>0</v>
      </c>
      <c r="P174" s="157"/>
      <c r="Q174" s="41"/>
      <c r="R174" s="167"/>
      <c r="S174" s="168"/>
      <c r="T174" s="43"/>
      <c r="U174" s="167"/>
      <c r="V174" s="157"/>
      <c r="W174" s="394"/>
      <c r="X174" s="42"/>
      <c r="Y174" s="41"/>
      <c r="Z174" s="42"/>
      <c r="AA174" s="41"/>
      <c r="AB174" s="42"/>
      <c r="AC174" s="41"/>
      <c r="AD174" s="43"/>
      <c r="AE174" s="42"/>
      <c r="AF174" s="44"/>
      <c r="AG174" s="42"/>
      <c r="AH174" s="463"/>
      <c r="AI174" s="42"/>
      <c r="AJ174" s="463"/>
      <c r="AK174" s="42"/>
      <c r="AL174" s="44"/>
      <c r="AM174" s="42"/>
      <c r="AN174" s="44"/>
      <c r="AO174" s="45"/>
      <c r="AP174" s="42"/>
      <c r="AQ174" s="44"/>
      <c r="AR174" s="705" t="str">
        <f>IF(AQ174="","",IF(AQ174="A",'7.パネルラジエーター設備費用算出シート'!$G$12,IF(AQ174="B",'7.パネルラジエーター設備費用算出シート'!$N$12,IF(AQ174="C",'7.パネルラジエーター設備費用算出シート'!$G$22,IF(AQ174="D",'7.パネルラジエーター設備費用算出シート'!$N$22,IF(AQ174="E",'7.パネルラジエーター設備費用算出シート'!$G$32,IF(AQ174="F",'7.パネルラジエーター設備費用算出シート'!$N$32,IF(AQ174="G",'7.パネルラジエーター設備費用算出シート'!$G$42,IF(AQ174="H",'7.パネルラジエーター設備費用算出シート'!$N$42,IF(AQ174="I",'7.パネルラジエーター設備費用算出シート'!$G$52,'7.パネルラジエーター設備費用算出シート'!$N$52))))))))))</f>
        <v/>
      </c>
      <c r="AS174" s="42"/>
      <c r="AT174" s="44"/>
      <c r="AU174" s="45"/>
      <c r="AV174" s="42"/>
      <c r="AW174" s="28"/>
      <c r="AX174" s="28"/>
      <c r="AY174" s="28"/>
      <c r="AZ174" s="28"/>
      <c r="BA174" s="28"/>
      <c r="BB174" s="28"/>
      <c r="BC174" s="28"/>
      <c r="BD174" s="28"/>
      <c r="BE174" s="28"/>
      <c r="BF174" s="28"/>
      <c r="BG174" s="28"/>
      <c r="BH174" s="28"/>
    </row>
    <row r="175" spans="1:60" s="29" customFormat="1">
      <c r="A175" s="66"/>
      <c r="B175" s="39">
        <v>164</v>
      </c>
      <c r="C175" s="158"/>
      <c r="D175" s="159"/>
      <c r="E175" s="40"/>
      <c r="F175" s="686"/>
      <c r="G175" s="685"/>
      <c r="H175" s="683"/>
      <c r="I175" s="156"/>
      <c r="J175" s="160"/>
      <c r="K175" s="156"/>
      <c r="L175" s="693" t="str">
        <f t="shared" si="8"/>
        <v/>
      </c>
      <c r="M175" s="694" t="str">
        <f t="shared" si="9"/>
        <v/>
      </c>
      <c r="N175" s="693" t="str">
        <f t="shared" si="10"/>
        <v/>
      </c>
      <c r="O175" s="701">
        <f t="shared" si="11"/>
        <v>0</v>
      </c>
      <c r="P175" s="157"/>
      <c r="Q175" s="41"/>
      <c r="R175" s="167"/>
      <c r="S175" s="168"/>
      <c r="T175" s="43"/>
      <c r="U175" s="167"/>
      <c r="V175" s="157"/>
      <c r="W175" s="394"/>
      <c r="X175" s="42"/>
      <c r="Y175" s="41"/>
      <c r="Z175" s="42"/>
      <c r="AA175" s="41"/>
      <c r="AB175" s="42"/>
      <c r="AC175" s="41"/>
      <c r="AD175" s="43"/>
      <c r="AE175" s="42"/>
      <c r="AF175" s="44"/>
      <c r="AG175" s="42"/>
      <c r="AH175" s="463"/>
      <c r="AI175" s="42"/>
      <c r="AJ175" s="463"/>
      <c r="AK175" s="42"/>
      <c r="AL175" s="44"/>
      <c r="AM175" s="42"/>
      <c r="AN175" s="44"/>
      <c r="AO175" s="45"/>
      <c r="AP175" s="42"/>
      <c r="AQ175" s="44"/>
      <c r="AR175" s="705" t="str">
        <f>IF(AQ175="","",IF(AQ175="A",'7.パネルラジエーター設備費用算出シート'!$G$12,IF(AQ175="B",'7.パネルラジエーター設備費用算出シート'!$N$12,IF(AQ175="C",'7.パネルラジエーター設備費用算出シート'!$G$22,IF(AQ175="D",'7.パネルラジエーター設備費用算出シート'!$N$22,IF(AQ175="E",'7.パネルラジエーター設備費用算出シート'!$G$32,IF(AQ175="F",'7.パネルラジエーター設備費用算出シート'!$N$32,IF(AQ175="G",'7.パネルラジエーター設備費用算出シート'!$G$42,IF(AQ175="H",'7.パネルラジエーター設備費用算出シート'!$N$42,IF(AQ175="I",'7.パネルラジエーター設備費用算出シート'!$G$52,'7.パネルラジエーター設備費用算出シート'!$N$52))))))))))</f>
        <v/>
      </c>
      <c r="AS175" s="42"/>
      <c r="AT175" s="44"/>
      <c r="AU175" s="45"/>
      <c r="AV175" s="42"/>
      <c r="AW175" s="28"/>
      <c r="AX175" s="28"/>
      <c r="AY175" s="28"/>
      <c r="AZ175" s="28"/>
      <c r="BA175" s="28"/>
      <c r="BB175" s="28"/>
      <c r="BC175" s="28"/>
      <c r="BD175" s="28"/>
      <c r="BE175" s="28"/>
      <c r="BF175" s="28"/>
      <c r="BG175" s="28"/>
      <c r="BH175" s="28"/>
    </row>
    <row r="176" spans="1:60" s="29" customFormat="1">
      <c r="A176" s="66"/>
      <c r="B176" s="39">
        <v>165</v>
      </c>
      <c r="C176" s="158"/>
      <c r="D176" s="159"/>
      <c r="E176" s="40"/>
      <c r="F176" s="686"/>
      <c r="G176" s="685"/>
      <c r="H176" s="683"/>
      <c r="I176" s="156"/>
      <c r="J176" s="160"/>
      <c r="K176" s="156"/>
      <c r="L176" s="693" t="str">
        <f t="shared" si="8"/>
        <v/>
      </c>
      <c r="M176" s="694" t="str">
        <f t="shared" si="9"/>
        <v/>
      </c>
      <c r="N176" s="693" t="str">
        <f t="shared" si="10"/>
        <v/>
      </c>
      <c r="O176" s="701">
        <f t="shared" si="11"/>
        <v>0</v>
      </c>
      <c r="P176" s="157"/>
      <c r="Q176" s="41"/>
      <c r="R176" s="167"/>
      <c r="S176" s="168"/>
      <c r="T176" s="43"/>
      <c r="U176" s="167"/>
      <c r="V176" s="157"/>
      <c r="W176" s="394"/>
      <c r="X176" s="42"/>
      <c r="Y176" s="41"/>
      <c r="Z176" s="42"/>
      <c r="AA176" s="41"/>
      <c r="AB176" s="42"/>
      <c r="AC176" s="41"/>
      <c r="AD176" s="43"/>
      <c r="AE176" s="42"/>
      <c r="AF176" s="44"/>
      <c r="AG176" s="42"/>
      <c r="AH176" s="463"/>
      <c r="AI176" s="42"/>
      <c r="AJ176" s="463"/>
      <c r="AK176" s="42"/>
      <c r="AL176" s="44"/>
      <c r="AM176" s="42"/>
      <c r="AN176" s="44"/>
      <c r="AO176" s="45"/>
      <c r="AP176" s="42"/>
      <c r="AQ176" s="44"/>
      <c r="AR176" s="705" t="str">
        <f>IF(AQ176="","",IF(AQ176="A",'7.パネルラジエーター設備費用算出シート'!$G$12,IF(AQ176="B",'7.パネルラジエーター設備費用算出シート'!$N$12,IF(AQ176="C",'7.パネルラジエーター設備費用算出シート'!$G$22,IF(AQ176="D",'7.パネルラジエーター設備費用算出シート'!$N$22,IF(AQ176="E",'7.パネルラジエーター設備費用算出シート'!$G$32,IF(AQ176="F",'7.パネルラジエーター設備費用算出シート'!$N$32,IF(AQ176="G",'7.パネルラジエーター設備費用算出シート'!$G$42,IF(AQ176="H",'7.パネルラジエーター設備費用算出シート'!$N$42,IF(AQ176="I",'7.パネルラジエーター設備費用算出シート'!$G$52,'7.パネルラジエーター設備費用算出シート'!$N$52))))))))))</f>
        <v/>
      </c>
      <c r="AS176" s="42"/>
      <c r="AT176" s="44"/>
      <c r="AU176" s="45"/>
      <c r="AV176" s="42"/>
      <c r="AW176" s="28"/>
      <c r="AX176" s="28"/>
      <c r="AY176" s="28"/>
      <c r="AZ176" s="28"/>
      <c r="BA176" s="28"/>
      <c r="BB176" s="28"/>
      <c r="BC176" s="28"/>
      <c r="BD176" s="28"/>
      <c r="BE176" s="28"/>
      <c r="BF176" s="28"/>
      <c r="BG176" s="28"/>
      <c r="BH176" s="28"/>
    </row>
    <row r="177" spans="1:60" s="29" customFormat="1">
      <c r="A177" s="66"/>
      <c r="B177" s="39">
        <v>166</v>
      </c>
      <c r="C177" s="158"/>
      <c r="D177" s="159"/>
      <c r="E177" s="40"/>
      <c r="F177" s="686"/>
      <c r="G177" s="685"/>
      <c r="H177" s="683"/>
      <c r="I177" s="156"/>
      <c r="J177" s="160"/>
      <c r="K177" s="156"/>
      <c r="L177" s="693" t="str">
        <f t="shared" si="8"/>
        <v/>
      </c>
      <c r="M177" s="694" t="str">
        <f t="shared" si="9"/>
        <v/>
      </c>
      <c r="N177" s="693" t="str">
        <f t="shared" si="10"/>
        <v/>
      </c>
      <c r="O177" s="701">
        <f t="shared" si="11"/>
        <v>0</v>
      </c>
      <c r="P177" s="157"/>
      <c r="Q177" s="41"/>
      <c r="R177" s="167"/>
      <c r="S177" s="168"/>
      <c r="T177" s="43"/>
      <c r="U177" s="167"/>
      <c r="V177" s="157"/>
      <c r="W177" s="394"/>
      <c r="X177" s="42"/>
      <c r="Y177" s="41"/>
      <c r="Z177" s="42"/>
      <c r="AA177" s="41"/>
      <c r="AB177" s="42"/>
      <c r="AC177" s="41"/>
      <c r="AD177" s="43"/>
      <c r="AE177" s="42"/>
      <c r="AF177" s="44"/>
      <c r="AG177" s="42"/>
      <c r="AH177" s="463"/>
      <c r="AI177" s="42"/>
      <c r="AJ177" s="463"/>
      <c r="AK177" s="42"/>
      <c r="AL177" s="44"/>
      <c r="AM177" s="42"/>
      <c r="AN177" s="44"/>
      <c r="AO177" s="45"/>
      <c r="AP177" s="42"/>
      <c r="AQ177" s="44"/>
      <c r="AR177" s="705" t="str">
        <f>IF(AQ177="","",IF(AQ177="A",'7.パネルラジエーター設備費用算出シート'!$G$12,IF(AQ177="B",'7.パネルラジエーター設備費用算出シート'!$N$12,IF(AQ177="C",'7.パネルラジエーター設備費用算出シート'!$G$22,IF(AQ177="D",'7.パネルラジエーター設備費用算出シート'!$N$22,IF(AQ177="E",'7.パネルラジエーター設備費用算出シート'!$G$32,IF(AQ177="F",'7.パネルラジエーター設備費用算出シート'!$N$32,IF(AQ177="G",'7.パネルラジエーター設備費用算出シート'!$G$42,IF(AQ177="H",'7.パネルラジエーター設備費用算出シート'!$N$42,IF(AQ177="I",'7.パネルラジエーター設備費用算出シート'!$G$52,'7.パネルラジエーター設備費用算出シート'!$N$52))))))))))</f>
        <v/>
      </c>
      <c r="AS177" s="42"/>
      <c r="AT177" s="44"/>
      <c r="AU177" s="45"/>
      <c r="AV177" s="42"/>
      <c r="AW177" s="28"/>
      <c r="AX177" s="28"/>
      <c r="AY177" s="28"/>
      <c r="AZ177" s="28"/>
      <c r="BA177" s="28"/>
      <c r="BB177" s="28"/>
      <c r="BC177" s="28"/>
      <c r="BD177" s="28"/>
      <c r="BE177" s="28"/>
      <c r="BF177" s="28"/>
      <c r="BG177" s="28"/>
      <c r="BH177" s="28"/>
    </row>
    <row r="178" spans="1:60" s="29" customFormat="1">
      <c r="A178" s="66"/>
      <c r="B178" s="39">
        <v>167</v>
      </c>
      <c r="C178" s="158"/>
      <c r="D178" s="159"/>
      <c r="E178" s="40"/>
      <c r="F178" s="686"/>
      <c r="G178" s="685"/>
      <c r="H178" s="683"/>
      <c r="I178" s="156"/>
      <c r="J178" s="160"/>
      <c r="K178" s="156"/>
      <c r="L178" s="693" t="str">
        <f t="shared" si="8"/>
        <v/>
      </c>
      <c r="M178" s="694" t="str">
        <f t="shared" si="9"/>
        <v/>
      </c>
      <c r="N178" s="693" t="str">
        <f t="shared" si="10"/>
        <v/>
      </c>
      <c r="O178" s="701">
        <f t="shared" si="11"/>
        <v>0</v>
      </c>
      <c r="P178" s="157"/>
      <c r="Q178" s="41"/>
      <c r="R178" s="167"/>
      <c r="S178" s="168"/>
      <c r="T178" s="43"/>
      <c r="U178" s="167"/>
      <c r="V178" s="157"/>
      <c r="W178" s="394"/>
      <c r="X178" s="42"/>
      <c r="Y178" s="41"/>
      <c r="Z178" s="42"/>
      <c r="AA178" s="41"/>
      <c r="AB178" s="42"/>
      <c r="AC178" s="41"/>
      <c r="AD178" s="43"/>
      <c r="AE178" s="42"/>
      <c r="AF178" s="44"/>
      <c r="AG178" s="42"/>
      <c r="AH178" s="463"/>
      <c r="AI178" s="42"/>
      <c r="AJ178" s="463"/>
      <c r="AK178" s="42"/>
      <c r="AL178" s="44"/>
      <c r="AM178" s="42"/>
      <c r="AN178" s="44"/>
      <c r="AO178" s="45"/>
      <c r="AP178" s="42"/>
      <c r="AQ178" s="44"/>
      <c r="AR178" s="705" t="str">
        <f>IF(AQ178="","",IF(AQ178="A",'7.パネルラジエーター設備費用算出シート'!$G$12,IF(AQ178="B",'7.パネルラジエーター設備費用算出シート'!$N$12,IF(AQ178="C",'7.パネルラジエーター設備費用算出シート'!$G$22,IF(AQ178="D",'7.パネルラジエーター設備費用算出シート'!$N$22,IF(AQ178="E",'7.パネルラジエーター設備費用算出シート'!$G$32,IF(AQ178="F",'7.パネルラジエーター設備費用算出シート'!$N$32,IF(AQ178="G",'7.パネルラジエーター設備費用算出シート'!$G$42,IF(AQ178="H",'7.パネルラジエーター設備費用算出シート'!$N$42,IF(AQ178="I",'7.パネルラジエーター設備費用算出シート'!$G$52,'7.パネルラジエーター設備費用算出シート'!$N$52))))))))))</f>
        <v/>
      </c>
      <c r="AS178" s="42"/>
      <c r="AT178" s="44"/>
      <c r="AU178" s="45"/>
      <c r="AV178" s="42"/>
      <c r="AW178" s="28"/>
      <c r="AX178" s="28"/>
      <c r="AY178" s="28"/>
      <c r="AZ178" s="28"/>
      <c r="BA178" s="28"/>
      <c r="BB178" s="28"/>
      <c r="BC178" s="28"/>
      <c r="BD178" s="28"/>
      <c r="BE178" s="28"/>
      <c r="BF178" s="28"/>
      <c r="BG178" s="28"/>
      <c r="BH178" s="28"/>
    </row>
    <row r="179" spans="1:60" s="29" customFormat="1">
      <c r="A179" s="66"/>
      <c r="B179" s="39">
        <v>168</v>
      </c>
      <c r="C179" s="158"/>
      <c r="D179" s="159"/>
      <c r="E179" s="40"/>
      <c r="F179" s="686"/>
      <c r="G179" s="685"/>
      <c r="H179" s="683"/>
      <c r="I179" s="156"/>
      <c r="J179" s="160"/>
      <c r="K179" s="156"/>
      <c r="L179" s="693" t="str">
        <f t="shared" si="8"/>
        <v/>
      </c>
      <c r="M179" s="694" t="str">
        <f t="shared" si="9"/>
        <v/>
      </c>
      <c r="N179" s="693" t="str">
        <f t="shared" si="10"/>
        <v/>
      </c>
      <c r="O179" s="701">
        <f t="shared" si="11"/>
        <v>0</v>
      </c>
      <c r="P179" s="157"/>
      <c r="Q179" s="41"/>
      <c r="R179" s="167"/>
      <c r="S179" s="168"/>
      <c r="T179" s="43"/>
      <c r="U179" s="167"/>
      <c r="V179" s="157"/>
      <c r="W179" s="394"/>
      <c r="X179" s="42"/>
      <c r="Y179" s="41"/>
      <c r="Z179" s="42"/>
      <c r="AA179" s="41"/>
      <c r="AB179" s="42"/>
      <c r="AC179" s="41"/>
      <c r="AD179" s="43"/>
      <c r="AE179" s="42"/>
      <c r="AF179" s="44"/>
      <c r="AG179" s="42"/>
      <c r="AH179" s="463"/>
      <c r="AI179" s="42"/>
      <c r="AJ179" s="463"/>
      <c r="AK179" s="42"/>
      <c r="AL179" s="44"/>
      <c r="AM179" s="42"/>
      <c r="AN179" s="44"/>
      <c r="AO179" s="45"/>
      <c r="AP179" s="42"/>
      <c r="AQ179" s="44"/>
      <c r="AR179" s="705" t="str">
        <f>IF(AQ179="","",IF(AQ179="A",'7.パネルラジエーター設備費用算出シート'!$G$12,IF(AQ179="B",'7.パネルラジエーター設備費用算出シート'!$N$12,IF(AQ179="C",'7.パネルラジエーター設備費用算出シート'!$G$22,IF(AQ179="D",'7.パネルラジエーター設備費用算出シート'!$N$22,IF(AQ179="E",'7.パネルラジエーター設備費用算出シート'!$G$32,IF(AQ179="F",'7.パネルラジエーター設備費用算出シート'!$N$32,IF(AQ179="G",'7.パネルラジエーター設備費用算出シート'!$G$42,IF(AQ179="H",'7.パネルラジエーター設備費用算出シート'!$N$42,IF(AQ179="I",'7.パネルラジエーター設備費用算出シート'!$G$52,'7.パネルラジエーター設備費用算出シート'!$N$52))))))))))</f>
        <v/>
      </c>
      <c r="AS179" s="42"/>
      <c r="AT179" s="44"/>
      <c r="AU179" s="45"/>
      <c r="AV179" s="42"/>
      <c r="AW179" s="28"/>
      <c r="AX179" s="28"/>
      <c r="AY179" s="28"/>
      <c r="AZ179" s="28"/>
      <c r="BA179" s="28"/>
      <c r="BB179" s="28"/>
      <c r="BC179" s="28"/>
      <c r="BD179" s="28"/>
      <c r="BE179" s="28"/>
      <c r="BF179" s="28"/>
      <c r="BG179" s="28"/>
      <c r="BH179" s="28"/>
    </row>
    <row r="180" spans="1:60" s="29" customFormat="1">
      <c r="A180" s="66"/>
      <c r="B180" s="39">
        <v>169</v>
      </c>
      <c r="C180" s="158"/>
      <c r="D180" s="159"/>
      <c r="E180" s="40"/>
      <c r="F180" s="686"/>
      <c r="G180" s="685"/>
      <c r="H180" s="683"/>
      <c r="I180" s="156"/>
      <c r="J180" s="160"/>
      <c r="K180" s="156"/>
      <c r="L180" s="693" t="str">
        <f t="shared" si="8"/>
        <v/>
      </c>
      <c r="M180" s="694" t="str">
        <f t="shared" si="9"/>
        <v/>
      </c>
      <c r="N180" s="693" t="str">
        <f t="shared" si="10"/>
        <v/>
      </c>
      <c r="O180" s="701">
        <f t="shared" si="11"/>
        <v>0</v>
      </c>
      <c r="P180" s="157"/>
      <c r="Q180" s="41"/>
      <c r="R180" s="167"/>
      <c r="S180" s="168"/>
      <c r="T180" s="43"/>
      <c r="U180" s="167"/>
      <c r="V180" s="157"/>
      <c r="W180" s="394"/>
      <c r="X180" s="42"/>
      <c r="Y180" s="41"/>
      <c r="Z180" s="42"/>
      <c r="AA180" s="41"/>
      <c r="AB180" s="42"/>
      <c r="AC180" s="41"/>
      <c r="AD180" s="43"/>
      <c r="AE180" s="42"/>
      <c r="AF180" s="44"/>
      <c r="AG180" s="42"/>
      <c r="AH180" s="463"/>
      <c r="AI180" s="42"/>
      <c r="AJ180" s="463"/>
      <c r="AK180" s="42"/>
      <c r="AL180" s="44"/>
      <c r="AM180" s="42"/>
      <c r="AN180" s="44"/>
      <c r="AO180" s="45"/>
      <c r="AP180" s="42"/>
      <c r="AQ180" s="44"/>
      <c r="AR180" s="705" t="str">
        <f>IF(AQ180="","",IF(AQ180="A",'7.パネルラジエーター設備費用算出シート'!$G$12,IF(AQ180="B",'7.パネルラジエーター設備費用算出シート'!$N$12,IF(AQ180="C",'7.パネルラジエーター設備費用算出シート'!$G$22,IF(AQ180="D",'7.パネルラジエーター設備費用算出シート'!$N$22,IF(AQ180="E",'7.パネルラジエーター設備費用算出シート'!$G$32,IF(AQ180="F",'7.パネルラジエーター設備費用算出シート'!$N$32,IF(AQ180="G",'7.パネルラジエーター設備費用算出シート'!$G$42,IF(AQ180="H",'7.パネルラジエーター設備費用算出シート'!$N$42,IF(AQ180="I",'7.パネルラジエーター設備費用算出シート'!$G$52,'7.パネルラジエーター設備費用算出シート'!$N$52))))))))))</f>
        <v/>
      </c>
      <c r="AS180" s="42"/>
      <c r="AT180" s="44"/>
      <c r="AU180" s="45"/>
      <c r="AV180" s="42"/>
      <c r="AW180" s="28"/>
      <c r="AX180" s="28"/>
      <c r="AY180" s="28"/>
      <c r="AZ180" s="28"/>
      <c r="BA180" s="28"/>
      <c r="BB180" s="28"/>
      <c r="BC180" s="28"/>
      <c r="BD180" s="28"/>
      <c r="BE180" s="28"/>
      <c r="BF180" s="28"/>
      <c r="BG180" s="28"/>
      <c r="BH180" s="28"/>
    </row>
    <row r="181" spans="1:60" s="29" customFormat="1">
      <c r="A181" s="66"/>
      <c r="B181" s="39">
        <v>170</v>
      </c>
      <c r="C181" s="158"/>
      <c r="D181" s="159"/>
      <c r="E181" s="40"/>
      <c r="F181" s="686"/>
      <c r="G181" s="685"/>
      <c r="H181" s="683"/>
      <c r="I181" s="156"/>
      <c r="J181" s="160"/>
      <c r="K181" s="156"/>
      <c r="L181" s="693" t="str">
        <f t="shared" si="8"/>
        <v/>
      </c>
      <c r="M181" s="694" t="str">
        <f t="shared" si="9"/>
        <v/>
      </c>
      <c r="N181" s="693" t="str">
        <f t="shared" si="10"/>
        <v/>
      </c>
      <c r="O181" s="701">
        <f t="shared" si="11"/>
        <v>0</v>
      </c>
      <c r="P181" s="157"/>
      <c r="Q181" s="41"/>
      <c r="R181" s="167"/>
      <c r="S181" s="168"/>
      <c r="T181" s="43"/>
      <c r="U181" s="167"/>
      <c r="V181" s="157"/>
      <c r="W181" s="394"/>
      <c r="X181" s="42"/>
      <c r="Y181" s="41"/>
      <c r="Z181" s="42"/>
      <c r="AA181" s="41"/>
      <c r="AB181" s="42"/>
      <c r="AC181" s="41"/>
      <c r="AD181" s="43"/>
      <c r="AE181" s="42"/>
      <c r="AF181" s="44"/>
      <c r="AG181" s="42"/>
      <c r="AH181" s="463"/>
      <c r="AI181" s="42"/>
      <c r="AJ181" s="463"/>
      <c r="AK181" s="42"/>
      <c r="AL181" s="44"/>
      <c r="AM181" s="42"/>
      <c r="AN181" s="44"/>
      <c r="AO181" s="45"/>
      <c r="AP181" s="42"/>
      <c r="AQ181" s="44"/>
      <c r="AR181" s="705" t="str">
        <f>IF(AQ181="","",IF(AQ181="A",'7.パネルラジエーター設備費用算出シート'!$G$12,IF(AQ181="B",'7.パネルラジエーター設備費用算出シート'!$N$12,IF(AQ181="C",'7.パネルラジエーター設備費用算出シート'!$G$22,IF(AQ181="D",'7.パネルラジエーター設備費用算出シート'!$N$22,IF(AQ181="E",'7.パネルラジエーター設備費用算出シート'!$G$32,IF(AQ181="F",'7.パネルラジエーター設備費用算出シート'!$N$32,IF(AQ181="G",'7.パネルラジエーター設備費用算出シート'!$G$42,IF(AQ181="H",'7.パネルラジエーター設備費用算出シート'!$N$42,IF(AQ181="I",'7.パネルラジエーター設備費用算出シート'!$G$52,'7.パネルラジエーター設備費用算出シート'!$N$52))))))))))</f>
        <v/>
      </c>
      <c r="AS181" s="42"/>
      <c r="AT181" s="44"/>
      <c r="AU181" s="45"/>
      <c r="AV181" s="42"/>
      <c r="AW181" s="28"/>
      <c r="AX181" s="28"/>
      <c r="AY181" s="28"/>
      <c r="AZ181" s="28"/>
      <c r="BA181" s="28"/>
      <c r="BB181" s="28"/>
      <c r="BC181" s="28"/>
      <c r="BD181" s="28"/>
      <c r="BE181" s="28"/>
      <c r="BF181" s="28"/>
      <c r="BG181" s="28"/>
      <c r="BH181" s="28"/>
    </row>
    <row r="182" spans="1:60" s="29" customFormat="1">
      <c r="A182" s="66"/>
      <c r="B182" s="39">
        <v>171</v>
      </c>
      <c r="C182" s="158"/>
      <c r="D182" s="159"/>
      <c r="E182" s="40"/>
      <c r="F182" s="686"/>
      <c r="G182" s="685"/>
      <c r="H182" s="683"/>
      <c r="I182" s="156"/>
      <c r="J182" s="160"/>
      <c r="K182" s="156"/>
      <c r="L182" s="693" t="str">
        <f t="shared" si="8"/>
        <v/>
      </c>
      <c r="M182" s="694" t="str">
        <f t="shared" si="9"/>
        <v/>
      </c>
      <c r="N182" s="693" t="str">
        <f t="shared" si="10"/>
        <v/>
      </c>
      <c r="O182" s="701">
        <f t="shared" si="11"/>
        <v>0</v>
      </c>
      <c r="P182" s="157"/>
      <c r="Q182" s="41"/>
      <c r="R182" s="167"/>
      <c r="S182" s="168"/>
      <c r="T182" s="43"/>
      <c r="U182" s="167"/>
      <c r="V182" s="157"/>
      <c r="W182" s="394"/>
      <c r="X182" s="42"/>
      <c r="Y182" s="41"/>
      <c r="Z182" s="42"/>
      <c r="AA182" s="41"/>
      <c r="AB182" s="42"/>
      <c r="AC182" s="41"/>
      <c r="AD182" s="43"/>
      <c r="AE182" s="42"/>
      <c r="AF182" s="44"/>
      <c r="AG182" s="42"/>
      <c r="AH182" s="463"/>
      <c r="AI182" s="42"/>
      <c r="AJ182" s="463"/>
      <c r="AK182" s="42"/>
      <c r="AL182" s="44"/>
      <c r="AM182" s="42"/>
      <c r="AN182" s="44"/>
      <c r="AO182" s="45"/>
      <c r="AP182" s="42"/>
      <c r="AQ182" s="44"/>
      <c r="AR182" s="705" t="str">
        <f>IF(AQ182="","",IF(AQ182="A",'7.パネルラジエーター設備費用算出シート'!$G$12,IF(AQ182="B",'7.パネルラジエーター設備費用算出シート'!$N$12,IF(AQ182="C",'7.パネルラジエーター設備費用算出シート'!$G$22,IF(AQ182="D",'7.パネルラジエーター設備費用算出シート'!$N$22,IF(AQ182="E",'7.パネルラジエーター設備費用算出シート'!$G$32,IF(AQ182="F",'7.パネルラジエーター設備費用算出シート'!$N$32,IF(AQ182="G",'7.パネルラジエーター設備費用算出シート'!$G$42,IF(AQ182="H",'7.パネルラジエーター設備費用算出シート'!$N$42,IF(AQ182="I",'7.パネルラジエーター設備費用算出シート'!$G$52,'7.パネルラジエーター設備費用算出シート'!$N$52))))))))))</f>
        <v/>
      </c>
      <c r="AS182" s="42"/>
      <c r="AT182" s="44"/>
      <c r="AU182" s="45"/>
      <c r="AV182" s="42"/>
      <c r="AW182" s="28"/>
      <c r="AX182" s="28"/>
      <c r="AY182" s="28"/>
      <c r="AZ182" s="28"/>
      <c r="BA182" s="28"/>
      <c r="BB182" s="28"/>
      <c r="BC182" s="28"/>
      <c r="BD182" s="28"/>
      <c r="BE182" s="28"/>
      <c r="BF182" s="28"/>
      <c r="BG182" s="28"/>
      <c r="BH182" s="28"/>
    </row>
    <row r="183" spans="1:60" s="29" customFormat="1">
      <c r="A183" s="66"/>
      <c r="B183" s="39">
        <v>172</v>
      </c>
      <c r="C183" s="158"/>
      <c r="D183" s="159"/>
      <c r="E183" s="40"/>
      <c r="F183" s="686"/>
      <c r="G183" s="685"/>
      <c r="H183" s="683"/>
      <c r="I183" s="156"/>
      <c r="J183" s="160"/>
      <c r="K183" s="156"/>
      <c r="L183" s="693" t="str">
        <f t="shared" si="8"/>
        <v/>
      </c>
      <c r="M183" s="694" t="str">
        <f t="shared" si="9"/>
        <v/>
      </c>
      <c r="N183" s="693" t="str">
        <f t="shared" si="10"/>
        <v/>
      </c>
      <c r="O183" s="701">
        <f t="shared" si="11"/>
        <v>0</v>
      </c>
      <c r="P183" s="157"/>
      <c r="Q183" s="41"/>
      <c r="R183" s="167"/>
      <c r="S183" s="168"/>
      <c r="T183" s="43"/>
      <c r="U183" s="167"/>
      <c r="V183" s="157"/>
      <c r="W183" s="394"/>
      <c r="X183" s="42"/>
      <c r="Y183" s="41"/>
      <c r="Z183" s="42"/>
      <c r="AA183" s="41"/>
      <c r="AB183" s="42"/>
      <c r="AC183" s="41"/>
      <c r="AD183" s="43"/>
      <c r="AE183" s="42"/>
      <c r="AF183" s="44"/>
      <c r="AG183" s="42"/>
      <c r="AH183" s="463"/>
      <c r="AI183" s="42"/>
      <c r="AJ183" s="463"/>
      <c r="AK183" s="42"/>
      <c r="AL183" s="44"/>
      <c r="AM183" s="42"/>
      <c r="AN183" s="44"/>
      <c r="AO183" s="45"/>
      <c r="AP183" s="42"/>
      <c r="AQ183" s="44"/>
      <c r="AR183" s="705" t="str">
        <f>IF(AQ183="","",IF(AQ183="A",'7.パネルラジエーター設備費用算出シート'!$G$12,IF(AQ183="B",'7.パネルラジエーター設備費用算出シート'!$N$12,IF(AQ183="C",'7.パネルラジエーター設備費用算出シート'!$G$22,IF(AQ183="D",'7.パネルラジエーター設備費用算出シート'!$N$22,IF(AQ183="E",'7.パネルラジエーター設備費用算出シート'!$G$32,IF(AQ183="F",'7.パネルラジエーター設備費用算出シート'!$N$32,IF(AQ183="G",'7.パネルラジエーター設備費用算出シート'!$G$42,IF(AQ183="H",'7.パネルラジエーター設備費用算出シート'!$N$42,IF(AQ183="I",'7.パネルラジエーター設備費用算出シート'!$G$52,'7.パネルラジエーター設備費用算出シート'!$N$52))))))))))</f>
        <v/>
      </c>
      <c r="AS183" s="42"/>
      <c r="AT183" s="44"/>
      <c r="AU183" s="45"/>
      <c r="AV183" s="42"/>
      <c r="AW183" s="28"/>
      <c r="AX183" s="28"/>
      <c r="AY183" s="28"/>
      <c r="AZ183" s="28"/>
      <c r="BA183" s="28"/>
      <c r="BB183" s="28"/>
      <c r="BC183" s="28"/>
      <c r="BD183" s="28"/>
      <c r="BE183" s="28"/>
      <c r="BF183" s="28"/>
      <c r="BG183" s="28"/>
      <c r="BH183" s="28"/>
    </row>
    <row r="184" spans="1:60" s="29" customFormat="1">
      <c r="A184" s="66"/>
      <c r="B184" s="39">
        <v>173</v>
      </c>
      <c r="C184" s="158"/>
      <c r="D184" s="159"/>
      <c r="E184" s="40"/>
      <c r="F184" s="686"/>
      <c r="G184" s="685"/>
      <c r="H184" s="683"/>
      <c r="I184" s="156"/>
      <c r="J184" s="160"/>
      <c r="K184" s="156"/>
      <c r="L184" s="693" t="str">
        <f t="shared" si="8"/>
        <v/>
      </c>
      <c r="M184" s="694" t="str">
        <f t="shared" si="9"/>
        <v/>
      </c>
      <c r="N184" s="693" t="str">
        <f t="shared" si="10"/>
        <v/>
      </c>
      <c r="O184" s="701">
        <f t="shared" si="11"/>
        <v>0</v>
      </c>
      <c r="P184" s="157"/>
      <c r="Q184" s="41"/>
      <c r="R184" s="167"/>
      <c r="S184" s="168"/>
      <c r="T184" s="43"/>
      <c r="U184" s="167"/>
      <c r="V184" s="157"/>
      <c r="W184" s="394"/>
      <c r="X184" s="42"/>
      <c r="Y184" s="41"/>
      <c r="Z184" s="42"/>
      <c r="AA184" s="41"/>
      <c r="AB184" s="42"/>
      <c r="AC184" s="41"/>
      <c r="AD184" s="43"/>
      <c r="AE184" s="42"/>
      <c r="AF184" s="44"/>
      <c r="AG184" s="42"/>
      <c r="AH184" s="463"/>
      <c r="AI184" s="42"/>
      <c r="AJ184" s="463"/>
      <c r="AK184" s="42"/>
      <c r="AL184" s="44"/>
      <c r="AM184" s="42"/>
      <c r="AN184" s="44"/>
      <c r="AO184" s="45"/>
      <c r="AP184" s="42"/>
      <c r="AQ184" s="44"/>
      <c r="AR184" s="705" t="str">
        <f>IF(AQ184="","",IF(AQ184="A",'7.パネルラジエーター設備費用算出シート'!$G$12,IF(AQ184="B",'7.パネルラジエーター設備費用算出シート'!$N$12,IF(AQ184="C",'7.パネルラジエーター設備費用算出シート'!$G$22,IF(AQ184="D",'7.パネルラジエーター設備費用算出シート'!$N$22,IF(AQ184="E",'7.パネルラジエーター設備費用算出シート'!$G$32,IF(AQ184="F",'7.パネルラジエーター設備費用算出シート'!$N$32,IF(AQ184="G",'7.パネルラジエーター設備費用算出シート'!$G$42,IF(AQ184="H",'7.パネルラジエーター設備費用算出シート'!$N$42,IF(AQ184="I",'7.パネルラジエーター設備費用算出シート'!$G$52,'7.パネルラジエーター設備費用算出シート'!$N$52))))))))))</f>
        <v/>
      </c>
      <c r="AS184" s="42"/>
      <c r="AT184" s="44"/>
      <c r="AU184" s="45"/>
      <c r="AV184" s="42"/>
      <c r="AW184" s="28"/>
      <c r="AX184" s="28"/>
      <c r="AY184" s="28"/>
      <c r="AZ184" s="28"/>
      <c r="BA184" s="28"/>
      <c r="BB184" s="28"/>
      <c r="BC184" s="28"/>
      <c r="BD184" s="28"/>
      <c r="BE184" s="28"/>
      <c r="BF184" s="28"/>
      <c r="BG184" s="28"/>
      <c r="BH184" s="28"/>
    </row>
    <row r="185" spans="1:60" s="29" customFormat="1">
      <c r="A185" s="66"/>
      <c r="B185" s="39">
        <v>174</v>
      </c>
      <c r="C185" s="158"/>
      <c r="D185" s="159"/>
      <c r="E185" s="40"/>
      <c r="F185" s="686"/>
      <c r="G185" s="685"/>
      <c r="H185" s="683"/>
      <c r="I185" s="156"/>
      <c r="J185" s="160"/>
      <c r="K185" s="156"/>
      <c r="L185" s="693" t="str">
        <f t="shared" si="8"/>
        <v/>
      </c>
      <c r="M185" s="694" t="str">
        <f t="shared" si="9"/>
        <v/>
      </c>
      <c r="N185" s="693" t="str">
        <f t="shared" si="10"/>
        <v/>
      </c>
      <c r="O185" s="701">
        <f t="shared" si="11"/>
        <v>0</v>
      </c>
      <c r="P185" s="157"/>
      <c r="Q185" s="41"/>
      <c r="R185" s="167"/>
      <c r="S185" s="168"/>
      <c r="T185" s="43"/>
      <c r="U185" s="167"/>
      <c r="V185" s="157"/>
      <c r="W185" s="394"/>
      <c r="X185" s="42"/>
      <c r="Y185" s="41"/>
      <c r="Z185" s="42"/>
      <c r="AA185" s="41"/>
      <c r="AB185" s="42"/>
      <c r="AC185" s="41"/>
      <c r="AD185" s="43"/>
      <c r="AE185" s="42"/>
      <c r="AF185" s="44"/>
      <c r="AG185" s="42"/>
      <c r="AH185" s="463"/>
      <c r="AI185" s="42"/>
      <c r="AJ185" s="463"/>
      <c r="AK185" s="42"/>
      <c r="AL185" s="44"/>
      <c r="AM185" s="42"/>
      <c r="AN185" s="44"/>
      <c r="AO185" s="45"/>
      <c r="AP185" s="42"/>
      <c r="AQ185" s="44"/>
      <c r="AR185" s="705" t="str">
        <f>IF(AQ185="","",IF(AQ185="A",'7.パネルラジエーター設備費用算出シート'!$G$12,IF(AQ185="B",'7.パネルラジエーター設備費用算出シート'!$N$12,IF(AQ185="C",'7.パネルラジエーター設備費用算出シート'!$G$22,IF(AQ185="D",'7.パネルラジエーター設備費用算出シート'!$N$22,IF(AQ185="E",'7.パネルラジエーター設備費用算出シート'!$G$32,IF(AQ185="F",'7.パネルラジエーター設備費用算出シート'!$N$32,IF(AQ185="G",'7.パネルラジエーター設備費用算出シート'!$G$42,IF(AQ185="H",'7.パネルラジエーター設備費用算出シート'!$N$42,IF(AQ185="I",'7.パネルラジエーター設備費用算出シート'!$G$52,'7.パネルラジエーター設備費用算出シート'!$N$52))))))))))</f>
        <v/>
      </c>
      <c r="AS185" s="42"/>
      <c r="AT185" s="44"/>
      <c r="AU185" s="45"/>
      <c r="AV185" s="42"/>
      <c r="AW185" s="28"/>
      <c r="AX185" s="28"/>
      <c r="AY185" s="28"/>
      <c r="AZ185" s="28"/>
      <c r="BA185" s="28"/>
      <c r="BB185" s="28"/>
      <c r="BC185" s="28"/>
      <c r="BD185" s="28"/>
      <c r="BE185" s="28"/>
      <c r="BF185" s="28"/>
      <c r="BG185" s="28"/>
      <c r="BH185" s="28"/>
    </row>
    <row r="186" spans="1:60" s="29" customFormat="1">
      <c r="A186" s="66"/>
      <c r="B186" s="39">
        <v>175</v>
      </c>
      <c r="C186" s="158"/>
      <c r="D186" s="159"/>
      <c r="E186" s="40"/>
      <c r="F186" s="686"/>
      <c r="G186" s="685"/>
      <c r="H186" s="683"/>
      <c r="I186" s="156"/>
      <c r="J186" s="160"/>
      <c r="K186" s="156"/>
      <c r="L186" s="693" t="str">
        <f t="shared" si="8"/>
        <v/>
      </c>
      <c r="M186" s="694" t="str">
        <f t="shared" si="9"/>
        <v/>
      </c>
      <c r="N186" s="693" t="str">
        <f t="shared" si="10"/>
        <v/>
      </c>
      <c r="O186" s="701">
        <f t="shared" si="11"/>
        <v>0</v>
      </c>
      <c r="P186" s="157"/>
      <c r="Q186" s="41"/>
      <c r="R186" s="167"/>
      <c r="S186" s="168"/>
      <c r="T186" s="43"/>
      <c r="U186" s="167"/>
      <c r="V186" s="157"/>
      <c r="W186" s="394"/>
      <c r="X186" s="42"/>
      <c r="Y186" s="41"/>
      <c r="Z186" s="42"/>
      <c r="AA186" s="41"/>
      <c r="AB186" s="42"/>
      <c r="AC186" s="41"/>
      <c r="AD186" s="43"/>
      <c r="AE186" s="42"/>
      <c r="AF186" s="44"/>
      <c r="AG186" s="42"/>
      <c r="AH186" s="463"/>
      <c r="AI186" s="42"/>
      <c r="AJ186" s="463"/>
      <c r="AK186" s="42"/>
      <c r="AL186" s="44"/>
      <c r="AM186" s="42"/>
      <c r="AN186" s="44"/>
      <c r="AO186" s="45"/>
      <c r="AP186" s="42"/>
      <c r="AQ186" s="44"/>
      <c r="AR186" s="705" t="str">
        <f>IF(AQ186="","",IF(AQ186="A",'7.パネルラジエーター設備費用算出シート'!$G$12,IF(AQ186="B",'7.パネルラジエーター設備費用算出シート'!$N$12,IF(AQ186="C",'7.パネルラジエーター設備費用算出シート'!$G$22,IF(AQ186="D",'7.パネルラジエーター設備費用算出シート'!$N$22,IF(AQ186="E",'7.パネルラジエーター設備費用算出シート'!$G$32,IF(AQ186="F",'7.パネルラジエーター設備費用算出シート'!$N$32,IF(AQ186="G",'7.パネルラジエーター設備費用算出シート'!$G$42,IF(AQ186="H",'7.パネルラジエーター設備費用算出シート'!$N$42,IF(AQ186="I",'7.パネルラジエーター設備費用算出シート'!$G$52,'7.パネルラジエーター設備費用算出シート'!$N$52))))))))))</f>
        <v/>
      </c>
      <c r="AS186" s="42"/>
      <c r="AT186" s="44"/>
      <c r="AU186" s="45"/>
      <c r="AV186" s="42"/>
      <c r="AW186" s="28"/>
      <c r="AX186" s="28"/>
      <c r="AY186" s="28"/>
      <c r="AZ186" s="28"/>
      <c r="BA186" s="28"/>
      <c r="BB186" s="28"/>
      <c r="BC186" s="28"/>
      <c r="BD186" s="28"/>
      <c r="BE186" s="28"/>
      <c r="BF186" s="28"/>
      <c r="BG186" s="28"/>
      <c r="BH186" s="28"/>
    </row>
    <row r="187" spans="1:60" s="29" customFormat="1">
      <c r="A187" s="66"/>
      <c r="B187" s="39">
        <v>176</v>
      </c>
      <c r="C187" s="158"/>
      <c r="D187" s="159"/>
      <c r="E187" s="40"/>
      <c r="F187" s="686"/>
      <c r="G187" s="685"/>
      <c r="H187" s="683"/>
      <c r="I187" s="156"/>
      <c r="J187" s="160"/>
      <c r="K187" s="156"/>
      <c r="L187" s="693" t="str">
        <f t="shared" si="8"/>
        <v/>
      </c>
      <c r="M187" s="694" t="str">
        <f t="shared" si="9"/>
        <v/>
      </c>
      <c r="N187" s="693" t="str">
        <f t="shared" si="10"/>
        <v/>
      </c>
      <c r="O187" s="701">
        <f t="shared" si="11"/>
        <v>0</v>
      </c>
      <c r="P187" s="157"/>
      <c r="Q187" s="41"/>
      <c r="R187" s="167"/>
      <c r="S187" s="168"/>
      <c r="T187" s="43"/>
      <c r="U187" s="167"/>
      <c r="V187" s="157"/>
      <c r="W187" s="394"/>
      <c r="X187" s="42"/>
      <c r="Y187" s="41"/>
      <c r="Z187" s="42"/>
      <c r="AA187" s="41"/>
      <c r="AB187" s="42"/>
      <c r="AC187" s="41"/>
      <c r="AD187" s="43"/>
      <c r="AE187" s="42"/>
      <c r="AF187" s="44"/>
      <c r="AG187" s="42"/>
      <c r="AH187" s="463"/>
      <c r="AI187" s="42"/>
      <c r="AJ187" s="463"/>
      <c r="AK187" s="42"/>
      <c r="AL187" s="44"/>
      <c r="AM187" s="42"/>
      <c r="AN187" s="44"/>
      <c r="AO187" s="45"/>
      <c r="AP187" s="42"/>
      <c r="AQ187" s="44"/>
      <c r="AR187" s="705" t="str">
        <f>IF(AQ187="","",IF(AQ187="A",'7.パネルラジエーター設備費用算出シート'!$G$12,IF(AQ187="B",'7.パネルラジエーター設備費用算出シート'!$N$12,IF(AQ187="C",'7.パネルラジエーター設備費用算出シート'!$G$22,IF(AQ187="D",'7.パネルラジエーター設備費用算出シート'!$N$22,IF(AQ187="E",'7.パネルラジエーター設備費用算出シート'!$G$32,IF(AQ187="F",'7.パネルラジエーター設備費用算出シート'!$N$32,IF(AQ187="G",'7.パネルラジエーター設備費用算出シート'!$G$42,IF(AQ187="H",'7.パネルラジエーター設備費用算出シート'!$N$42,IF(AQ187="I",'7.パネルラジエーター設備費用算出シート'!$G$52,'7.パネルラジエーター設備費用算出シート'!$N$52))))))))))</f>
        <v/>
      </c>
      <c r="AS187" s="42"/>
      <c r="AT187" s="44"/>
      <c r="AU187" s="45"/>
      <c r="AV187" s="42"/>
      <c r="AW187" s="28"/>
      <c r="AX187" s="28"/>
      <c r="AY187" s="28"/>
      <c r="AZ187" s="28"/>
      <c r="BA187" s="28"/>
      <c r="BB187" s="28"/>
      <c r="BC187" s="28"/>
      <c r="BD187" s="28"/>
      <c r="BE187" s="28"/>
      <c r="BF187" s="28"/>
      <c r="BG187" s="28"/>
      <c r="BH187" s="28"/>
    </row>
    <row r="188" spans="1:60" s="29" customFormat="1">
      <c r="A188" s="66"/>
      <c r="B188" s="39">
        <v>177</v>
      </c>
      <c r="C188" s="158"/>
      <c r="D188" s="159"/>
      <c r="E188" s="40"/>
      <c r="F188" s="686"/>
      <c r="G188" s="685"/>
      <c r="H188" s="683"/>
      <c r="I188" s="156"/>
      <c r="J188" s="160"/>
      <c r="K188" s="156"/>
      <c r="L188" s="693" t="str">
        <f t="shared" si="8"/>
        <v/>
      </c>
      <c r="M188" s="694" t="str">
        <f t="shared" si="9"/>
        <v/>
      </c>
      <c r="N188" s="693" t="str">
        <f t="shared" si="10"/>
        <v/>
      </c>
      <c r="O188" s="701">
        <f t="shared" si="11"/>
        <v>0</v>
      </c>
      <c r="P188" s="157"/>
      <c r="Q188" s="41"/>
      <c r="R188" s="167"/>
      <c r="S188" s="168"/>
      <c r="T188" s="43"/>
      <c r="U188" s="167"/>
      <c r="V188" s="157"/>
      <c r="W188" s="394"/>
      <c r="X188" s="42"/>
      <c r="Y188" s="41"/>
      <c r="Z188" s="42"/>
      <c r="AA188" s="41"/>
      <c r="AB188" s="42"/>
      <c r="AC188" s="41"/>
      <c r="AD188" s="43"/>
      <c r="AE188" s="42"/>
      <c r="AF188" s="44"/>
      <c r="AG188" s="42"/>
      <c r="AH188" s="463"/>
      <c r="AI188" s="42"/>
      <c r="AJ188" s="463"/>
      <c r="AK188" s="42"/>
      <c r="AL188" s="44"/>
      <c r="AM188" s="42"/>
      <c r="AN188" s="44"/>
      <c r="AO188" s="45"/>
      <c r="AP188" s="42"/>
      <c r="AQ188" s="44"/>
      <c r="AR188" s="705" t="str">
        <f>IF(AQ188="","",IF(AQ188="A",'7.パネルラジエーター設備費用算出シート'!$G$12,IF(AQ188="B",'7.パネルラジエーター設備費用算出シート'!$N$12,IF(AQ188="C",'7.パネルラジエーター設備費用算出シート'!$G$22,IF(AQ188="D",'7.パネルラジエーター設備費用算出シート'!$N$22,IF(AQ188="E",'7.パネルラジエーター設備費用算出シート'!$G$32,IF(AQ188="F",'7.パネルラジエーター設備費用算出シート'!$N$32,IF(AQ188="G",'7.パネルラジエーター設備費用算出シート'!$G$42,IF(AQ188="H",'7.パネルラジエーター設備費用算出シート'!$N$42,IF(AQ188="I",'7.パネルラジエーター設備費用算出シート'!$G$52,'7.パネルラジエーター設備費用算出シート'!$N$52))))))))))</f>
        <v/>
      </c>
      <c r="AS188" s="42"/>
      <c r="AT188" s="44"/>
      <c r="AU188" s="45"/>
      <c r="AV188" s="42"/>
      <c r="AW188" s="28"/>
      <c r="AX188" s="28"/>
      <c r="AY188" s="28"/>
      <c r="AZ188" s="28"/>
      <c r="BA188" s="28"/>
      <c r="BB188" s="28"/>
      <c r="BC188" s="28"/>
      <c r="BD188" s="28"/>
      <c r="BE188" s="28"/>
      <c r="BF188" s="28"/>
      <c r="BG188" s="28"/>
      <c r="BH188" s="28"/>
    </row>
    <row r="189" spans="1:60" s="29" customFormat="1">
      <c r="A189" s="66"/>
      <c r="B189" s="39">
        <v>178</v>
      </c>
      <c r="C189" s="158"/>
      <c r="D189" s="159"/>
      <c r="E189" s="40"/>
      <c r="F189" s="686"/>
      <c r="G189" s="685"/>
      <c r="H189" s="683"/>
      <c r="I189" s="156"/>
      <c r="J189" s="160"/>
      <c r="K189" s="156"/>
      <c r="L189" s="693" t="str">
        <f t="shared" si="8"/>
        <v/>
      </c>
      <c r="M189" s="694" t="str">
        <f t="shared" si="9"/>
        <v/>
      </c>
      <c r="N189" s="693" t="str">
        <f t="shared" si="10"/>
        <v/>
      </c>
      <c r="O189" s="701">
        <f t="shared" si="11"/>
        <v>0</v>
      </c>
      <c r="P189" s="157"/>
      <c r="Q189" s="41"/>
      <c r="R189" s="167"/>
      <c r="S189" s="168"/>
      <c r="T189" s="43"/>
      <c r="U189" s="167"/>
      <c r="V189" s="157"/>
      <c r="W189" s="394"/>
      <c r="X189" s="42"/>
      <c r="Y189" s="41"/>
      <c r="Z189" s="42"/>
      <c r="AA189" s="41"/>
      <c r="AB189" s="42"/>
      <c r="AC189" s="41"/>
      <c r="AD189" s="43"/>
      <c r="AE189" s="42"/>
      <c r="AF189" s="44"/>
      <c r="AG189" s="42"/>
      <c r="AH189" s="463"/>
      <c r="AI189" s="42"/>
      <c r="AJ189" s="463"/>
      <c r="AK189" s="42"/>
      <c r="AL189" s="44"/>
      <c r="AM189" s="42"/>
      <c r="AN189" s="44"/>
      <c r="AO189" s="45"/>
      <c r="AP189" s="42"/>
      <c r="AQ189" s="44"/>
      <c r="AR189" s="705" t="str">
        <f>IF(AQ189="","",IF(AQ189="A",'7.パネルラジエーター設備費用算出シート'!$G$12,IF(AQ189="B",'7.パネルラジエーター設備費用算出シート'!$N$12,IF(AQ189="C",'7.パネルラジエーター設備費用算出シート'!$G$22,IF(AQ189="D",'7.パネルラジエーター設備費用算出シート'!$N$22,IF(AQ189="E",'7.パネルラジエーター設備費用算出シート'!$G$32,IF(AQ189="F",'7.パネルラジエーター設備費用算出シート'!$N$32,IF(AQ189="G",'7.パネルラジエーター設備費用算出シート'!$G$42,IF(AQ189="H",'7.パネルラジエーター設備費用算出シート'!$N$42,IF(AQ189="I",'7.パネルラジエーター設備費用算出シート'!$G$52,'7.パネルラジエーター設備費用算出シート'!$N$52))))))))))</f>
        <v/>
      </c>
      <c r="AS189" s="42"/>
      <c r="AT189" s="44"/>
      <c r="AU189" s="45"/>
      <c r="AV189" s="42"/>
      <c r="AW189" s="28"/>
      <c r="AX189" s="28"/>
      <c r="AY189" s="28"/>
      <c r="AZ189" s="28"/>
      <c r="BA189" s="28"/>
      <c r="BB189" s="28"/>
      <c r="BC189" s="28"/>
      <c r="BD189" s="28"/>
      <c r="BE189" s="28"/>
      <c r="BF189" s="28"/>
      <c r="BG189" s="28"/>
      <c r="BH189" s="28"/>
    </row>
    <row r="190" spans="1:60" s="29" customFormat="1">
      <c r="A190" s="66"/>
      <c r="B190" s="39">
        <v>179</v>
      </c>
      <c r="C190" s="158"/>
      <c r="D190" s="159"/>
      <c r="E190" s="40"/>
      <c r="F190" s="686"/>
      <c r="G190" s="685"/>
      <c r="H190" s="683"/>
      <c r="I190" s="156"/>
      <c r="J190" s="160"/>
      <c r="K190" s="156"/>
      <c r="L190" s="693" t="str">
        <f t="shared" si="8"/>
        <v/>
      </c>
      <c r="M190" s="694" t="str">
        <f t="shared" si="9"/>
        <v/>
      </c>
      <c r="N190" s="693" t="str">
        <f t="shared" si="10"/>
        <v/>
      </c>
      <c r="O190" s="701">
        <f t="shared" si="11"/>
        <v>0</v>
      </c>
      <c r="P190" s="157"/>
      <c r="Q190" s="41"/>
      <c r="R190" s="167"/>
      <c r="S190" s="168"/>
      <c r="T190" s="43"/>
      <c r="U190" s="167"/>
      <c r="V190" s="157"/>
      <c r="W190" s="394"/>
      <c r="X190" s="42"/>
      <c r="Y190" s="41"/>
      <c r="Z190" s="42"/>
      <c r="AA190" s="41"/>
      <c r="AB190" s="42"/>
      <c r="AC190" s="41"/>
      <c r="AD190" s="43"/>
      <c r="AE190" s="42"/>
      <c r="AF190" s="44"/>
      <c r="AG190" s="42"/>
      <c r="AH190" s="463"/>
      <c r="AI190" s="42"/>
      <c r="AJ190" s="463"/>
      <c r="AK190" s="42"/>
      <c r="AL190" s="44"/>
      <c r="AM190" s="42"/>
      <c r="AN190" s="44"/>
      <c r="AO190" s="45"/>
      <c r="AP190" s="42"/>
      <c r="AQ190" s="44"/>
      <c r="AR190" s="705" t="str">
        <f>IF(AQ190="","",IF(AQ190="A",'7.パネルラジエーター設備費用算出シート'!$G$12,IF(AQ190="B",'7.パネルラジエーター設備費用算出シート'!$N$12,IF(AQ190="C",'7.パネルラジエーター設備費用算出シート'!$G$22,IF(AQ190="D",'7.パネルラジエーター設備費用算出シート'!$N$22,IF(AQ190="E",'7.パネルラジエーター設備費用算出シート'!$G$32,IF(AQ190="F",'7.パネルラジエーター設備費用算出シート'!$N$32,IF(AQ190="G",'7.パネルラジエーター設備費用算出シート'!$G$42,IF(AQ190="H",'7.パネルラジエーター設備費用算出シート'!$N$42,IF(AQ190="I",'7.パネルラジエーター設備費用算出シート'!$G$52,'7.パネルラジエーター設備費用算出シート'!$N$52))))))))))</f>
        <v/>
      </c>
      <c r="AS190" s="42"/>
      <c r="AT190" s="44"/>
      <c r="AU190" s="45"/>
      <c r="AV190" s="42"/>
      <c r="AW190" s="28"/>
      <c r="AX190" s="28"/>
      <c r="AY190" s="28"/>
      <c r="AZ190" s="28"/>
      <c r="BA190" s="28"/>
      <c r="BB190" s="28"/>
      <c r="BC190" s="28"/>
      <c r="BD190" s="28"/>
      <c r="BE190" s="28"/>
      <c r="BF190" s="28"/>
      <c r="BG190" s="28"/>
      <c r="BH190" s="28"/>
    </row>
    <row r="191" spans="1:60" s="29" customFormat="1">
      <c r="A191" s="66"/>
      <c r="B191" s="39">
        <v>180</v>
      </c>
      <c r="C191" s="158"/>
      <c r="D191" s="159"/>
      <c r="E191" s="40"/>
      <c r="F191" s="686"/>
      <c r="G191" s="685"/>
      <c r="H191" s="683"/>
      <c r="I191" s="156"/>
      <c r="J191" s="160"/>
      <c r="K191" s="156"/>
      <c r="L191" s="693" t="str">
        <f t="shared" si="8"/>
        <v/>
      </c>
      <c r="M191" s="694" t="str">
        <f t="shared" si="9"/>
        <v/>
      </c>
      <c r="N191" s="693" t="str">
        <f t="shared" si="10"/>
        <v/>
      </c>
      <c r="O191" s="701">
        <f t="shared" si="11"/>
        <v>0</v>
      </c>
      <c r="P191" s="157"/>
      <c r="Q191" s="41"/>
      <c r="R191" s="167"/>
      <c r="S191" s="168"/>
      <c r="T191" s="43"/>
      <c r="U191" s="167"/>
      <c r="V191" s="157"/>
      <c r="W191" s="394"/>
      <c r="X191" s="42"/>
      <c r="Y191" s="41"/>
      <c r="Z191" s="42"/>
      <c r="AA191" s="41"/>
      <c r="AB191" s="42"/>
      <c r="AC191" s="41"/>
      <c r="AD191" s="43"/>
      <c r="AE191" s="42"/>
      <c r="AF191" s="44"/>
      <c r="AG191" s="42"/>
      <c r="AH191" s="463"/>
      <c r="AI191" s="42"/>
      <c r="AJ191" s="463"/>
      <c r="AK191" s="42"/>
      <c r="AL191" s="44"/>
      <c r="AM191" s="42"/>
      <c r="AN191" s="44"/>
      <c r="AO191" s="45"/>
      <c r="AP191" s="42"/>
      <c r="AQ191" s="44"/>
      <c r="AR191" s="705" t="str">
        <f>IF(AQ191="","",IF(AQ191="A",'7.パネルラジエーター設備費用算出シート'!$G$12,IF(AQ191="B",'7.パネルラジエーター設備費用算出シート'!$N$12,IF(AQ191="C",'7.パネルラジエーター設備費用算出シート'!$G$22,IF(AQ191="D",'7.パネルラジエーター設備費用算出シート'!$N$22,IF(AQ191="E",'7.パネルラジエーター設備費用算出シート'!$G$32,IF(AQ191="F",'7.パネルラジエーター設備費用算出シート'!$N$32,IF(AQ191="G",'7.パネルラジエーター設備費用算出シート'!$G$42,IF(AQ191="H",'7.パネルラジエーター設備費用算出シート'!$N$42,IF(AQ191="I",'7.パネルラジエーター設備費用算出シート'!$G$52,'7.パネルラジエーター設備費用算出シート'!$N$52))))))))))</f>
        <v/>
      </c>
      <c r="AS191" s="42"/>
      <c r="AT191" s="44"/>
      <c r="AU191" s="45"/>
      <c r="AV191" s="42"/>
      <c r="AW191" s="28"/>
      <c r="AX191" s="28"/>
      <c r="AY191" s="28"/>
      <c r="AZ191" s="28"/>
      <c r="BA191" s="28"/>
      <c r="BB191" s="28"/>
      <c r="BC191" s="28"/>
      <c r="BD191" s="28"/>
      <c r="BE191" s="28"/>
      <c r="BF191" s="28"/>
      <c r="BG191" s="28"/>
      <c r="BH191" s="28"/>
    </row>
    <row r="192" spans="1:60" s="29" customFormat="1">
      <c r="A192" s="66"/>
      <c r="B192" s="39">
        <v>181</v>
      </c>
      <c r="C192" s="158"/>
      <c r="D192" s="159"/>
      <c r="E192" s="40"/>
      <c r="F192" s="686"/>
      <c r="G192" s="685"/>
      <c r="H192" s="683"/>
      <c r="I192" s="156"/>
      <c r="J192" s="160"/>
      <c r="K192" s="156"/>
      <c r="L192" s="693" t="str">
        <f t="shared" si="8"/>
        <v/>
      </c>
      <c r="M192" s="694" t="str">
        <f t="shared" si="9"/>
        <v/>
      </c>
      <c r="N192" s="693" t="str">
        <f t="shared" si="10"/>
        <v/>
      </c>
      <c r="O192" s="701">
        <f t="shared" si="11"/>
        <v>0</v>
      </c>
      <c r="P192" s="157"/>
      <c r="Q192" s="41"/>
      <c r="R192" s="167"/>
      <c r="S192" s="168"/>
      <c r="T192" s="43"/>
      <c r="U192" s="167"/>
      <c r="V192" s="157"/>
      <c r="W192" s="394"/>
      <c r="X192" s="42"/>
      <c r="Y192" s="41"/>
      <c r="Z192" s="42"/>
      <c r="AA192" s="41"/>
      <c r="AB192" s="42"/>
      <c r="AC192" s="41"/>
      <c r="AD192" s="43"/>
      <c r="AE192" s="42"/>
      <c r="AF192" s="44"/>
      <c r="AG192" s="42"/>
      <c r="AH192" s="463"/>
      <c r="AI192" s="42"/>
      <c r="AJ192" s="463"/>
      <c r="AK192" s="42"/>
      <c r="AL192" s="44"/>
      <c r="AM192" s="42"/>
      <c r="AN192" s="44"/>
      <c r="AO192" s="45"/>
      <c r="AP192" s="42"/>
      <c r="AQ192" s="44"/>
      <c r="AR192" s="705" t="str">
        <f>IF(AQ192="","",IF(AQ192="A",'7.パネルラジエーター設備費用算出シート'!$G$12,IF(AQ192="B",'7.パネルラジエーター設備費用算出シート'!$N$12,IF(AQ192="C",'7.パネルラジエーター設備費用算出シート'!$G$22,IF(AQ192="D",'7.パネルラジエーター設備費用算出シート'!$N$22,IF(AQ192="E",'7.パネルラジエーター設備費用算出シート'!$G$32,IF(AQ192="F",'7.パネルラジエーター設備費用算出シート'!$N$32,IF(AQ192="G",'7.パネルラジエーター設備費用算出シート'!$G$42,IF(AQ192="H",'7.パネルラジエーター設備費用算出シート'!$N$42,IF(AQ192="I",'7.パネルラジエーター設備費用算出シート'!$G$52,'7.パネルラジエーター設備費用算出シート'!$N$52))))))))))</f>
        <v/>
      </c>
      <c r="AS192" s="42"/>
      <c r="AT192" s="44"/>
      <c r="AU192" s="45"/>
      <c r="AV192" s="42"/>
      <c r="AW192" s="28"/>
      <c r="AX192" s="28"/>
      <c r="AY192" s="28"/>
      <c r="AZ192" s="28"/>
      <c r="BA192" s="28"/>
      <c r="BB192" s="28"/>
      <c r="BC192" s="28"/>
      <c r="BD192" s="28"/>
      <c r="BE192" s="28"/>
      <c r="BF192" s="28"/>
      <c r="BG192" s="28"/>
      <c r="BH192" s="28"/>
    </row>
    <row r="193" spans="1:60" s="29" customFormat="1">
      <c r="A193" s="66"/>
      <c r="B193" s="39">
        <v>182</v>
      </c>
      <c r="C193" s="158"/>
      <c r="D193" s="159"/>
      <c r="E193" s="40"/>
      <c r="F193" s="686"/>
      <c r="G193" s="685"/>
      <c r="H193" s="683"/>
      <c r="I193" s="156"/>
      <c r="J193" s="160"/>
      <c r="K193" s="156"/>
      <c r="L193" s="693" t="str">
        <f t="shared" si="8"/>
        <v/>
      </c>
      <c r="M193" s="694" t="str">
        <f t="shared" si="9"/>
        <v/>
      </c>
      <c r="N193" s="693" t="str">
        <f t="shared" si="10"/>
        <v/>
      </c>
      <c r="O193" s="701">
        <f t="shared" si="11"/>
        <v>0</v>
      </c>
      <c r="P193" s="157"/>
      <c r="Q193" s="41"/>
      <c r="R193" s="167"/>
      <c r="S193" s="168"/>
      <c r="T193" s="43"/>
      <c r="U193" s="167"/>
      <c r="V193" s="157"/>
      <c r="W193" s="394"/>
      <c r="X193" s="42"/>
      <c r="Y193" s="41"/>
      <c r="Z193" s="42"/>
      <c r="AA193" s="41"/>
      <c r="AB193" s="42"/>
      <c r="AC193" s="41"/>
      <c r="AD193" s="43"/>
      <c r="AE193" s="42"/>
      <c r="AF193" s="44"/>
      <c r="AG193" s="42"/>
      <c r="AH193" s="463"/>
      <c r="AI193" s="42"/>
      <c r="AJ193" s="463"/>
      <c r="AK193" s="42"/>
      <c r="AL193" s="44"/>
      <c r="AM193" s="42"/>
      <c r="AN193" s="44"/>
      <c r="AO193" s="45"/>
      <c r="AP193" s="42"/>
      <c r="AQ193" s="44"/>
      <c r="AR193" s="705" t="str">
        <f>IF(AQ193="","",IF(AQ193="A",'7.パネルラジエーター設備費用算出シート'!$G$12,IF(AQ193="B",'7.パネルラジエーター設備費用算出シート'!$N$12,IF(AQ193="C",'7.パネルラジエーター設備費用算出シート'!$G$22,IF(AQ193="D",'7.パネルラジエーター設備費用算出シート'!$N$22,IF(AQ193="E",'7.パネルラジエーター設備費用算出シート'!$G$32,IF(AQ193="F",'7.パネルラジエーター設備費用算出シート'!$N$32,IF(AQ193="G",'7.パネルラジエーター設備費用算出シート'!$G$42,IF(AQ193="H",'7.パネルラジエーター設備費用算出シート'!$N$42,IF(AQ193="I",'7.パネルラジエーター設備費用算出シート'!$G$52,'7.パネルラジエーター設備費用算出シート'!$N$52))))))))))</f>
        <v/>
      </c>
      <c r="AS193" s="42"/>
      <c r="AT193" s="44"/>
      <c r="AU193" s="45"/>
      <c r="AV193" s="42"/>
      <c r="AW193" s="28"/>
      <c r="AX193" s="28"/>
      <c r="AY193" s="28"/>
      <c r="AZ193" s="28"/>
      <c r="BA193" s="28"/>
      <c r="BB193" s="28"/>
      <c r="BC193" s="28"/>
      <c r="BD193" s="28"/>
      <c r="BE193" s="28"/>
      <c r="BF193" s="28"/>
      <c r="BG193" s="28"/>
      <c r="BH193" s="28"/>
    </row>
    <row r="194" spans="1:60" s="29" customFormat="1">
      <c r="A194" s="66"/>
      <c r="B194" s="39">
        <v>183</v>
      </c>
      <c r="C194" s="158"/>
      <c r="D194" s="159"/>
      <c r="E194" s="40"/>
      <c r="F194" s="686"/>
      <c r="G194" s="685"/>
      <c r="H194" s="683"/>
      <c r="I194" s="156"/>
      <c r="J194" s="160"/>
      <c r="K194" s="156"/>
      <c r="L194" s="693" t="str">
        <f t="shared" si="8"/>
        <v/>
      </c>
      <c r="M194" s="694" t="str">
        <f t="shared" si="9"/>
        <v/>
      </c>
      <c r="N194" s="693" t="str">
        <f t="shared" si="10"/>
        <v/>
      </c>
      <c r="O194" s="701">
        <f t="shared" si="11"/>
        <v>0</v>
      </c>
      <c r="P194" s="157"/>
      <c r="Q194" s="41"/>
      <c r="R194" s="167"/>
      <c r="S194" s="168"/>
      <c r="T194" s="43"/>
      <c r="U194" s="167"/>
      <c r="V194" s="157"/>
      <c r="W194" s="394"/>
      <c r="X194" s="42"/>
      <c r="Y194" s="41"/>
      <c r="Z194" s="42"/>
      <c r="AA194" s="41"/>
      <c r="AB194" s="42"/>
      <c r="AC194" s="41"/>
      <c r="AD194" s="43"/>
      <c r="AE194" s="42"/>
      <c r="AF194" s="44"/>
      <c r="AG194" s="42"/>
      <c r="AH194" s="463"/>
      <c r="AI194" s="42"/>
      <c r="AJ194" s="463"/>
      <c r="AK194" s="42"/>
      <c r="AL194" s="44"/>
      <c r="AM194" s="42"/>
      <c r="AN194" s="44"/>
      <c r="AO194" s="45"/>
      <c r="AP194" s="42"/>
      <c r="AQ194" s="44"/>
      <c r="AR194" s="705" t="str">
        <f>IF(AQ194="","",IF(AQ194="A",'7.パネルラジエーター設備費用算出シート'!$G$12,IF(AQ194="B",'7.パネルラジエーター設備費用算出シート'!$N$12,IF(AQ194="C",'7.パネルラジエーター設備費用算出シート'!$G$22,IF(AQ194="D",'7.パネルラジエーター設備費用算出シート'!$N$22,IF(AQ194="E",'7.パネルラジエーター設備費用算出シート'!$G$32,IF(AQ194="F",'7.パネルラジエーター設備費用算出シート'!$N$32,IF(AQ194="G",'7.パネルラジエーター設備費用算出シート'!$G$42,IF(AQ194="H",'7.パネルラジエーター設備費用算出シート'!$N$42,IF(AQ194="I",'7.パネルラジエーター設備費用算出シート'!$G$52,'7.パネルラジエーター設備費用算出シート'!$N$52))))))))))</f>
        <v/>
      </c>
      <c r="AS194" s="42"/>
      <c r="AT194" s="44"/>
      <c r="AU194" s="45"/>
      <c r="AV194" s="42"/>
      <c r="AW194" s="28"/>
      <c r="AX194" s="28"/>
      <c r="AY194" s="28"/>
      <c r="AZ194" s="28"/>
      <c r="BA194" s="28"/>
      <c r="BB194" s="28"/>
      <c r="BC194" s="28"/>
      <c r="BD194" s="28"/>
      <c r="BE194" s="28"/>
      <c r="BF194" s="28"/>
      <c r="BG194" s="28"/>
      <c r="BH194" s="28"/>
    </row>
    <row r="195" spans="1:60" s="29" customFormat="1">
      <c r="A195" s="66"/>
      <c r="B195" s="39">
        <v>184</v>
      </c>
      <c r="C195" s="158"/>
      <c r="D195" s="159"/>
      <c r="E195" s="40"/>
      <c r="F195" s="686"/>
      <c r="G195" s="685"/>
      <c r="H195" s="683"/>
      <c r="I195" s="156"/>
      <c r="J195" s="160"/>
      <c r="K195" s="156"/>
      <c r="L195" s="693" t="str">
        <f t="shared" si="8"/>
        <v/>
      </c>
      <c r="M195" s="694" t="str">
        <f t="shared" si="9"/>
        <v/>
      </c>
      <c r="N195" s="693" t="str">
        <f t="shared" si="10"/>
        <v/>
      </c>
      <c r="O195" s="701">
        <f t="shared" si="11"/>
        <v>0</v>
      </c>
      <c r="P195" s="157"/>
      <c r="Q195" s="41"/>
      <c r="R195" s="167"/>
      <c r="S195" s="168"/>
      <c r="T195" s="43"/>
      <c r="U195" s="167"/>
      <c r="V195" s="157"/>
      <c r="W195" s="394"/>
      <c r="X195" s="42"/>
      <c r="Y195" s="41"/>
      <c r="Z195" s="42"/>
      <c r="AA195" s="41"/>
      <c r="AB195" s="42"/>
      <c r="AC195" s="41"/>
      <c r="AD195" s="43"/>
      <c r="AE195" s="42"/>
      <c r="AF195" s="44"/>
      <c r="AG195" s="42"/>
      <c r="AH195" s="463"/>
      <c r="AI195" s="42"/>
      <c r="AJ195" s="463"/>
      <c r="AK195" s="42"/>
      <c r="AL195" s="44"/>
      <c r="AM195" s="42"/>
      <c r="AN195" s="44"/>
      <c r="AO195" s="45"/>
      <c r="AP195" s="42"/>
      <c r="AQ195" s="44"/>
      <c r="AR195" s="705" t="str">
        <f>IF(AQ195="","",IF(AQ195="A",'7.パネルラジエーター設備費用算出シート'!$G$12,IF(AQ195="B",'7.パネルラジエーター設備費用算出シート'!$N$12,IF(AQ195="C",'7.パネルラジエーター設備費用算出シート'!$G$22,IF(AQ195="D",'7.パネルラジエーター設備費用算出シート'!$N$22,IF(AQ195="E",'7.パネルラジエーター設備費用算出シート'!$G$32,IF(AQ195="F",'7.パネルラジエーター設備費用算出シート'!$N$32,IF(AQ195="G",'7.パネルラジエーター設備費用算出シート'!$G$42,IF(AQ195="H",'7.パネルラジエーター設備費用算出シート'!$N$42,IF(AQ195="I",'7.パネルラジエーター設備費用算出シート'!$G$52,'7.パネルラジエーター設備費用算出シート'!$N$52))))))))))</f>
        <v/>
      </c>
      <c r="AS195" s="42"/>
      <c r="AT195" s="44"/>
      <c r="AU195" s="45"/>
      <c r="AV195" s="42"/>
      <c r="AW195" s="28"/>
      <c r="AX195" s="28"/>
      <c r="AY195" s="28"/>
      <c r="AZ195" s="28"/>
      <c r="BA195" s="28"/>
      <c r="BB195" s="28"/>
      <c r="BC195" s="28"/>
      <c r="BD195" s="28"/>
      <c r="BE195" s="28"/>
      <c r="BF195" s="28"/>
      <c r="BG195" s="28"/>
      <c r="BH195" s="28"/>
    </row>
    <row r="196" spans="1:60" s="29" customFormat="1">
      <c r="A196" s="66"/>
      <c r="B196" s="39">
        <v>185</v>
      </c>
      <c r="C196" s="158"/>
      <c r="D196" s="159"/>
      <c r="E196" s="40"/>
      <c r="F196" s="686"/>
      <c r="G196" s="685"/>
      <c r="H196" s="683"/>
      <c r="I196" s="156"/>
      <c r="J196" s="160"/>
      <c r="K196" s="156"/>
      <c r="L196" s="693" t="str">
        <f t="shared" si="8"/>
        <v/>
      </c>
      <c r="M196" s="694" t="str">
        <f t="shared" si="9"/>
        <v/>
      </c>
      <c r="N196" s="693" t="str">
        <f t="shared" si="10"/>
        <v/>
      </c>
      <c r="O196" s="701">
        <f t="shared" si="11"/>
        <v>0</v>
      </c>
      <c r="P196" s="157"/>
      <c r="Q196" s="41"/>
      <c r="R196" s="167"/>
      <c r="S196" s="168"/>
      <c r="T196" s="43"/>
      <c r="U196" s="167"/>
      <c r="V196" s="157"/>
      <c r="W196" s="394"/>
      <c r="X196" s="42"/>
      <c r="Y196" s="41"/>
      <c r="Z196" s="42"/>
      <c r="AA196" s="41"/>
      <c r="AB196" s="42"/>
      <c r="AC196" s="41"/>
      <c r="AD196" s="43"/>
      <c r="AE196" s="42"/>
      <c r="AF196" s="44"/>
      <c r="AG196" s="42"/>
      <c r="AH196" s="463"/>
      <c r="AI196" s="42"/>
      <c r="AJ196" s="463"/>
      <c r="AK196" s="42"/>
      <c r="AL196" s="44"/>
      <c r="AM196" s="42"/>
      <c r="AN196" s="44"/>
      <c r="AO196" s="45"/>
      <c r="AP196" s="42"/>
      <c r="AQ196" s="44"/>
      <c r="AR196" s="705" t="str">
        <f>IF(AQ196="","",IF(AQ196="A",'7.パネルラジエーター設備費用算出シート'!$G$12,IF(AQ196="B",'7.パネルラジエーター設備費用算出シート'!$N$12,IF(AQ196="C",'7.パネルラジエーター設備費用算出シート'!$G$22,IF(AQ196="D",'7.パネルラジエーター設備費用算出シート'!$N$22,IF(AQ196="E",'7.パネルラジエーター設備費用算出シート'!$G$32,IF(AQ196="F",'7.パネルラジエーター設備費用算出シート'!$N$32,IF(AQ196="G",'7.パネルラジエーター設備費用算出シート'!$G$42,IF(AQ196="H",'7.パネルラジエーター設備費用算出シート'!$N$42,IF(AQ196="I",'7.パネルラジエーター設備費用算出シート'!$G$52,'7.パネルラジエーター設備費用算出シート'!$N$52))))))))))</f>
        <v/>
      </c>
      <c r="AS196" s="42"/>
      <c r="AT196" s="44"/>
      <c r="AU196" s="45"/>
      <c r="AV196" s="42"/>
      <c r="AW196" s="28"/>
      <c r="AX196" s="28"/>
      <c r="AY196" s="28"/>
      <c r="AZ196" s="28"/>
      <c r="BA196" s="28"/>
      <c r="BB196" s="28"/>
      <c r="BC196" s="28"/>
      <c r="BD196" s="28"/>
      <c r="BE196" s="28"/>
      <c r="BF196" s="28"/>
      <c r="BG196" s="28"/>
      <c r="BH196" s="28"/>
    </row>
    <row r="197" spans="1:60" s="29" customFormat="1">
      <c r="A197" s="66"/>
      <c r="B197" s="39">
        <v>186</v>
      </c>
      <c r="C197" s="158"/>
      <c r="D197" s="159"/>
      <c r="E197" s="40"/>
      <c r="F197" s="686"/>
      <c r="G197" s="685"/>
      <c r="H197" s="683"/>
      <c r="I197" s="156"/>
      <c r="J197" s="160"/>
      <c r="K197" s="156"/>
      <c r="L197" s="693" t="str">
        <f t="shared" si="8"/>
        <v/>
      </c>
      <c r="M197" s="694" t="str">
        <f t="shared" si="9"/>
        <v/>
      </c>
      <c r="N197" s="693" t="str">
        <f t="shared" si="10"/>
        <v/>
      </c>
      <c r="O197" s="701">
        <f t="shared" si="11"/>
        <v>0</v>
      </c>
      <c r="P197" s="157"/>
      <c r="Q197" s="41"/>
      <c r="R197" s="167"/>
      <c r="S197" s="168"/>
      <c r="T197" s="43"/>
      <c r="U197" s="167"/>
      <c r="V197" s="157"/>
      <c r="W197" s="394"/>
      <c r="X197" s="42"/>
      <c r="Y197" s="41"/>
      <c r="Z197" s="42"/>
      <c r="AA197" s="41"/>
      <c r="AB197" s="42"/>
      <c r="AC197" s="41"/>
      <c r="AD197" s="43"/>
      <c r="AE197" s="42"/>
      <c r="AF197" s="44"/>
      <c r="AG197" s="42"/>
      <c r="AH197" s="463"/>
      <c r="AI197" s="42"/>
      <c r="AJ197" s="463"/>
      <c r="AK197" s="42"/>
      <c r="AL197" s="44"/>
      <c r="AM197" s="42"/>
      <c r="AN197" s="44"/>
      <c r="AO197" s="45"/>
      <c r="AP197" s="42"/>
      <c r="AQ197" s="44"/>
      <c r="AR197" s="705" t="str">
        <f>IF(AQ197="","",IF(AQ197="A",'7.パネルラジエーター設備費用算出シート'!$G$12,IF(AQ197="B",'7.パネルラジエーター設備費用算出シート'!$N$12,IF(AQ197="C",'7.パネルラジエーター設備費用算出シート'!$G$22,IF(AQ197="D",'7.パネルラジエーター設備費用算出シート'!$N$22,IF(AQ197="E",'7.パネルラジエーター設備費用算出シート'!$G$32,IF(AQ197="F",'7.パネルラジエーター設備費用算出シート'!$N$32,IF(AQ197="G",'7.パネルラジエーター設備費用算出シート'!$G$42,IF(AQ197="H",'7.パネルラジエーター設備費用算出シート'!$N$42,IF(AQ197="I",'7.パネルラジエーター設備費用算出シート'!$G$52,'7.パネルラジエーター設備費用算出シート'!$N$52))))))))))</f>
        <v/>
      </c>
      <c r="AS197" s="42"/>
      <c r="AT197" s="44"/>
      <c r="AU197" s="45"/>
      <c r="AV197" s="42"/>
      <c r="AW197" s="28"/>
      <c r="AX197" s="28"/>
      <c r="AY197" s="28"/>
      <c r="AZ197" s="28"/>
      <c r="BA197" s="28"/>
      <c r="BB197" s="28"/>
      <c r="BC197" s="28"/>
      <c r="BD197" s="28"/>
      <c r="BE197" s="28"/>
      <c r="BF197" s="28"/>
      <c r="BG197" s="28"/>
      <c r="BH197" s="28"/>
    </row>
    <row r="198" spans="1:60" s="29" customFormat="1">
      <c r="A198" s="66"/>
      <c r="B198" s="39">
        <v>187</v>
      </c>
      <c r="C198" s="158"/>
      <c r="D198" s="159"/>
      <c r="E198" s="40"/>
      <c r="F198" s="686"/>
      <c r="G198" s="685"/>
      <c r="H198" s="683"/>
      <c r="I198" s="156"/>
      <c r="J198" s="160"/>
      <c r="K198" s="156"/>
      <c r="L198" s="693" t="str">
        <f t="shared" si="8"/>
        <v/>
      </c>
      <c r="M198" s="694" t="str">
        <f t="shared" si="9"/>
        <v/>
      </c>
      <c r="N198" s="693" t="str">
        <f t="shared" si="10"/>
        <v/>
      </c>
      <c r="O198" s="701">
        <f t="shared" si="11"/>
        <v>0</v>
      </c>
      <c r="P198" s="157"/>
      <c r="Q198" s="41"/>
      <c r="R198" s="167"/>
      <c r="S198" s="168"/>
      <c r="T198" s="43"/>
      <c r="U198" s="167"/>
      <c r="V198" s="157"/>
      <c r="W198" s="394"/>
      <c r="X198" s="42"/>
      <c r="Y198" s="41"/>
      <c r="Z198" s="42"/>
      <c r="AA198" s="41"/>
      <c r="AB198" s="42"/>
      <c r="AC198" s="41"/>
      <c r="AD198" s="43"/>
      <c r="AE198" s="42"/>
      <c r="AF198" s="44"/>
      <c r="AG198" s="42"/>
      <c r="AH198" s="463"/>
      <c r="AI198" s="42"/>
      <c r="AJ198" s="463"/>
      <c r="AK198" s="42"/>
      <c r="AL198" s="44"/>
      <c r="AM198" s="42"/>
      <c r="AN198" s="44"/>
      <c r="AO198" s="45"/>
      <c r="AP198" s="42"/>
      <c r="AQ198" s="44"/>
      <c r="AR198" s="705" t="str">
        <f>IF(AQ198="","",IF(AQ198="A",'7.パネルラジエーター設備費用算出シート'!$G$12,IF(AQ198="B",'7.パネルラジエーター設備費用算出シート'!$N$12,IF(AQ198="C",'7.パネルラジエーター設備費用算出シート'!$G$22,IF(AQ198="D",'7.パネルラジエーター設備費用算出シート'!$N$22,IF(AQ198="E",'7.パネルラジエーター設備費用算出シート'!$G$32,IF(AQ198="F",'7.パネルラジエーター設備費用算出シート'!$N$32,IF(AQ198="G",'7.パネルラジエーター設備費用算出シート'!$G$42,IF(AQ198="H",'7.パネルラジエーター設備費用算出シート'!$N$42,IF(AQ198="I",'7.パネルラジエーター設備費用算出シート'!$G$52,'7.パネルラジエーター設備費用算出シート'!$N$52))))))))))</f>
        <v/>
      </c>
      <c r="AS198" s="42"/>
      <c r="AT198" s="44"/>
      <c r="AU198" s="45"/>
      <c r="AV198" s="42"/>
      <c r="AW198" s="28"/>
      <c r="AX198" s="28"/>
      <c r="AY198" s="28"/>
      <c r="AZ198" s="28"/>
      <c r="BA198" s="28"/>
      <c r="BB198" s="28"/>
      <c r="BC198" s="28"/>
      <c r="BD198" s="28"/>
      <c r="BE198" s="28"/>
      <c r="BF198" s="28"/>
      <c r="BG198" s="28"/>
      <c r="BH198" s="28"/>
    </row>
    <row r="199" spans="1:60" s="29" customFormat="1">
      <c r="A199" s="66"/>
      <c r="B199" s="39">
        <v>188</v>
      </c>
      <c r="C199" s="158"/>
      <c r="D199" s="159"/>
      <c r="E199" s="40"/>
      <c r="F199" s="686"/>
      <c r="G199" s="685"/>
      <c r="H199" s="683"/>
      <c r="I199" s="156"/>
      <c r="J199" s="160"/>
      <c r="K199" s="156"/>
      <c r="L199" s="693" t="str">
        <f t="shared" si="8"/>
        <v/>
      </c>
      <c r="M199" s="694" t="str">
        <f t="shared" si="9"/>
        <v/>
      </c>
      <c r="N199" s="693" t="str">
        <f t="shared" si="10"/>
        <v/>
      </c>
      <c r="O199" s="701">
        <f t="shared" si="11"/>
        <v>0</v>
      </c>
      <c r="P199" s="157"/>
      <c r="Q199" s="41"/>
      <c r="R199" s="167"/>
      <c r="S199" s="168"/>
      <c r="T199" s="43"/>
      <c r="U199" s="167"/>
      <c r="V199" s="157"/>
      <c r="W199" s="394"/>
      <c r="X199" s="42"/>
      <c r="Y199" s="41"/>
      <c r="Z199" s="42"/>
      <c r="AA199" s="41"/>
      <c r="AB199" s="42"/>
      <c r="AC199" s="41"/>
      <c r="AD199" s="43"/>
      <c r="AE199" s="42"/>
      <c r="AF199" s="44"/>
      <c r="AG199" s="42"/>
      <c r="AH199" s="463"/>
      <c r="AI199" s="42"/>
      <c r="AJ199" s="463"/>
      <c r="AK199" s="42"/>
      <c r="AL199" s="44"/>
      <c r="AM199" s="42"/>
      <c r="AN199" s="44"/>
      <c r="AO199" s="45"/>
      <c r="AP199" s="42"/>
      <c r="AQ199" s="44"/>
      <c r="AR199" s="705" t="str">
        <f>IF(AQ199="","",IF(AQ199="A",'7.パネルラジエーター設備費用算出シート'!$G$12,IF(AQ199="B",'7.パネルラジエーター設備費用算出シート'!$N$12,IF(AQ199="C",'7.パネルラジエーター設備費用算出シート'!$G$22,IF(AQ199="D",'7.パネルラジエーター設備費用算出シート'!$N$22,IF(AQ199="E",'7.パネルラジエーター設備費用算出シート'!$G$32,IF(AQ199="F",'7.パネルラジエーター設備費用算出シート'!$N$32,IF(AQ199="G",'7.パネルラジエーター設備費用算出シート'!$G$42,IF(AQ199="H",'7.パネルラジエーター設備費用算出シート'!$N$42,IF(AQ199="I",'7.パネルラジエーター設備費用算出シート'!$G$52,'7.パネルラジエーター設備費用算出シート'!$N$52))))))))))</f>
        <v/>
      </c>
      <c r="AS199" s="42"/>
      <c r="AT199" s="44"/>
      <c r="AU199" s="45"/>
      <c r="AV199" s="42"/>
      <c r="AW199" s="28"/>
      <c r="AX199" s="28"/>
      <c r="AY199" s="28"/>
      <c r="AZ199" s="28"/>
      <c r="BA199" s="28"/>
      <c r="BB199" s="28"/>
      <c r="BC199" s="28"/>
      <c r="BD199" s="28"/>
      <c r="BE199" s="28"/>
      <c r="BF199" s="28"/>
      <c r="BG199" s="28"/>
      <c r="BH199" s="28"/>
    </row>
    <row r="200" spans="1:60" s="29" customFormat="1">
      <c r="A200" s="66"/>
      <c r="B200" s="39">
        <v>189</v>
      </c>
      <c r="C200" s="158"/>
      <c r="D200" s="159"/>
      <c r="E200" s="40"/>
      <c r="F200" s="686"/>
      <c r="G200" s="685"/>
      <c r="H200" s="683"/>
      <c r="I200" s="156"/>
      <c r="J200" s="160"/>
      <c r="K200" s="156"/>
      <c r="L200" s="693" t="str">
        <f t="shared" si="8"/>
        <v/>
      </c>
      <c r="M200" s="694" t="str">
        <f t="shared" si="9"/>
        <v/>
      </c>
      <c r="N200" s="693" t="str">
        <f t="shared" si="10"/>
        <v/>
      </c>
      <c r="O200" s="701">
        <f t="shared" si="11"/>
        <v>0</v>
      </c>
      <c r="P200" s="157"/>
      <c r="Q200" s="41"/>
      <c r="R200" s="167"/>
      <c r="S200" s="168"/>
      <c r="T200" s="43"/>
      <c r="U200" s="167"/>
      <c r="V200" s="157"/>
      <c r="W200" s="394"/>
      <c r="X200" s="42"/>
      <c r="Y200" s="41"/>
      <c r="Z200" s="42"/>
      <c r="AA200" s="41"/>
      <c r="AB200" s="42"/>
      <c r="AC200" s="41"/>
      <c r="AD200" s="43"/>
      <c r="AE200" s="42"/>
      <c r="AF200" s="44"/>
      <c r="AG200" s="42"/>
      <c r="AH200" s="463"/>
      <c r="AI200" s="42"/>
      <c r="AJ200" s="463"/>
      <c r="AK200" s="42"/>
      <c r="AL200" s="44"/>
      <c r="AM200" s="42"/>
      <c r="AN200" s="44"/>
      <c r="AO200" s="45"/>
      <c r="AP200" s="42"/>
      <c r="AQ200" s="44"/>
      <c r="AR200" s="705" t="str">
        <f>IF(AQ200="","",IF(AQ200="A",'7.パネルラジエーター設備費用算出シート'!$G$12,IF(AQ200="B",'7.パネルラジエーター設備費用算出シート'!$N$12,IF(AQ200="C",'7.パネルラジエーター設備費用算出シート'!$G$22,IF(AQ200="D",'7.パネルラジエーター設備費用算出シート'!$N$22,IF(AQ200="E",'7.パネルラジエーター設備費用算出シート'!$G$32,IF(AQ200="F",'7.パネルラジエーター設備費用算出シート'!$N$32,IF(AQ200="G",'7.パネルラジエーター設備費用算出シート'!$G$42,IF(AQ200="H",'7.パネルラジエーター設備費用算出シート'!$N$42,IF(AQ200="I",'7.パネルラジエーター設備費用算出シート'!$G$52,'7.パネルラジエーター設備費用算出シート'!$N$52))))))))))</f>
        <v/>
      </c>
      <c r="AS200" s="42"/>
      <c r="AT200" s="44"/>
      <c r="AU200" s="45"/>
      <c r="AV200" s="42"/>
      <c r="AW200" s="28"/>
      <c r="AX200" s="28"/>
      <c r="AY200" s="28"/>
      <c r="AZ200" s="28"/>
      <c r="BA200" s="28"/>
      <c r="BB200" s="28"/>
      <c r="BC200" s="28"/>
      <c r="BD200" s="28"/>
      <c r="BE200" s="28"/>
      <c r="BF200" s="28"/>
      <c r="BG200" s="28"/>
      <c r="BH200" s="28"/>
    </row>
    <row r="201" spans="1:60" s="29" customFormat="1">
      <c r="A201" s="66"/>
      <c r="B201" s="39">
        <v>190</v>
      </c>
      <c r="C201" s="158"/>
      <c r="D201" s="159"/>
      <c r="E201" s="40"/>
      <c r="F201" s="686"/>
      <c r="G201" s="685"/>
      <c r="H201" s="683"/>
      <c r="I201" s="156"/>
      <c r="J201" s="160"/>
      <c r="K201" s="156"/>
      <c r="L201" s="693" t="str">
        <f t="shared" si="8"/>
        <v/>
      </c>
      <c r="M201" s="694" t="str">
        <f t="shared" si="9"/>
        <v/>
      </c>
      <c r="N201" s="693" t="str">
        <f t="shared" si="10"/>
        <v/>
      </c>
      <c r="O201" s="701">
        <f t="shared" si="11"/>
        <v>0</v>
      </c>
      <c r="P201" s="157"/>
      <c r="Q201" s="41"/>
      <c r="R201" s="167"/>
      <c r="S201" s="168"/>
      <c r="T201" s="43"/>
      <c r="U201" s="167"/>
      <c r="V201" s="157"/>
      <c r="W201" s="394"/>
      <c r="X201" s="42"/>
      <c r="Y201" s="41"/>
      <c r="Z201" s="42"/>
      <c r="AA201" s="41"/>
      <c r="AB201" s="42"/>
      <c r="AC201" s="41"/>
      <c r="AD201" s="43"/>
      <c r="AE201" s="42"/>
      <c r="AF201" s="44"/>
      <c r="AG201" s="42"/>
      <c r="AH201" s="463"/>
      <c r="AI201" s="42"/>
      <c r="AJ201" s="463"/>
      <c r="AK201" s="42"/>
      <c r="AL201" s="44"/>
      <c r="AM201" s="42"/>
      <c r="AN201" s="44"/>
      <c r="AO201" s="45"/>
      <c r="AP201" s="42"/>
      <c r="AQ201" s="44"/>
      <c r="AR201" s="705" t="str">
        <f>IF(AQ201="","",IF(AQ201="A",'7.パネルラジエーター設備費用算出シート'!$G$12,IF(AQ201="B",'7.パネルラジエーター設備費用算出シート'!$N$12,IF(AQ201="C",'7.パネルラジエーター設備費用算出シート'!$G$22,IF(AQ201="D",'7.パネルラジエーター設備費用算出シート'!$N$22,IF(AQ201="E",'7.パネルラジエーター設備費用算出シート'!$G$32,IF(AQ201="F",'7.パネルラジエーター設備費用算出シート'!$N$32,IF(AQ201="G",'7.パネルラジエーター設備費用算出シート'!$G$42,IF(AQ201="H",'7.パネルラジエーター設備費用算出シート'!$N$42,IF(AQ201="I",'7.パネルラジエーター設備費用算出シート'!$G$52,'7.パネルラジエーター設備費用算出シート'!$N$52))))))))))</f>
        <v/>
      </c>
      <c r="AS201" s="42"/>
      <c r="AT201" s="44"/>
      <c r="AU201" s="45"/>
      <c r="AV201" s="42"/>
      <c r="AW201" s="28"/>
      <c r="AX201" s="28"/>
      <c r="AY201" s="28"/>
      <c r="AZ201" s="28"/>
      <c r="BA201" s="28"/>
      <c r="BB201" s="28"/>
      <c r="BC201" s="28"/>
      <c r="BD201" s="28"/>
      <c r="BE201" s="28"/>
      <c r="BF201" s="28"/>
      <c r="BG201" s="28"/>
      <c r="BH201" s="28"/>
    </row>
    <row r="202" spans="1:60" s="29" customFormat="1">
      <c r="A202" s="66"/>
      <c r="B202" s="39">
        <v>191</v>
      </c>
      <c r="C202" s="158"/>
      <c r="D202" s="159"/>
      <c r="E202" s="40"/>
      <c r="F202" s="686"/>
      <c r="G202" s="685"/>
      <c r="H202" s="683"/>
      <c r="I202" s="156"/>
      <c r="J202" s="160"/>
      <c r="K202" s="156"/>
      <c r="L202" s="693" t="str">
        <f t="shared" si="8"/>
        <v/>
      </c>
      <c r="M202" s="694" t="str">
        <f t="shared" si="9"/>
        <v/>
      </c>
      <c r="N202" s="693" t="str">
        <f t="shared" si="10"/>
        <v/>
      </c>
      <c r="O202" s="701">
        <f t="shared" si="11"/>
        <v>0</v>
      </c>
      <c r="P202" s="157"/>
      <c r="Q202" s="41"/>
      <c r="R202" s="167"/>
      <c r="S202" s="168"/>
      <c r="T202" s="43"/>
      <c r="U202" s="167"/>
      <c r="V202" s="157"/>
      <c r="W202" s="394"/>
      <c r="X202" s="42"/>
      <c r="Y202" s="41"/>
      <c r="Z202" s="42"/>
      <c r="AA202" s="41"/>
      <c r="AB202" s="42"/>
      <c r="AC202" s="41"/>
      <c r="AD202" s="43"/>
      <c r="AE202" s="42"/>
      <c r="AF202" s="44"/>
      <c r="AG202" s="42"/>
      <c r="AH202" s="463"/>
      <c r="AI202" s="42"/>
      <c r="AJ202" s="463"/>
      <c r="AK202" s="42"/>
      <c r="AL202" s="44"/>
      <c r="AM202" s="42"/>
      <c r="AN202" s="44"/>
      <c r="AO202" s="45"/>
      <c r="AP202" s="42"/>
      <c r="AQ202" s="44"/>
      <c r="AR202" s="705" t="str">
        <f>IF(AQ202="","",IF(AQ202="A",'7.パネルラジエーター設備費用算出シート'!$G$12,IF(AQ202="B",'7.パネルラジエーター設備費用算出シート'!$N$12,IF(AQ202="C",'7.パネルラジエーター設備費用算出シート'!$G$22,IF(AQ202="D",'7.パネルラジエーター設備費用算出シート'!$N$22,IF(AQ202="E",'7.パネルラジエーター設備費用算出シート'!$G$32,IF(AQ202="F",'7.パネルラジエーター設備費用算出シート'!$N$32,IF(AQ202="G",'7.パネルラジエーター設備費用算出シート'!$G$42,IF(AQ202="H",'7.パネルラジエーター設備費用算出シート'!$N$42,IF(AQ202="I",'7.パネルラジエーター設備費用算出シート'!$G$52,'7.パネルラジエーター設備費用算出シート'!$N$52))))))))))</f>
        <v/>
      </c>
      <c r="AS202" s="42"/>
      <c r="AT202" s="44"/>
      <c r="AU202" s="45"/>
      <c r="AV202" s="42"/>
      <c r="AW202" s="28"/>
      <c r="AX202" s="28"/>
      <c r="AY202" s="28"/>
      <c r="AZ202" s="28"/>
      <c r="BA202" s="28"/>
      <c r="BB202" s="28"/>
      <c r="BC202" s="28"/>
      <c r="BD202" s="28"/>
      <c r="BE202" s="28"/>
      <c r="BF202" s="28"/>
      <c r="BG202" s="28"/>
      <c r="BH202" s="28"/>
    </row>
    <row r="203" spans="1:60" s="29" customFormat="1">
      <c r="A203" s="66"/>
      <c r="B203" s="39">
        <v>192</v>
      </c>
      <c r="C203" s="158"/>
      <c r="D203" s="159"/>
      <c r="E203" s="40"/>
      <c r="F203" s="686"/>
      <c r="G203" s="685"/>
      <c r="H203" s="683"/>
      <c r="I203" s="156"/>
      <c r="J203" s="160"/>
      <c r="K203" s="156"/>
      <c r="L203" s="693" t="str">
        <f t="shared" si="8"/>
        <v/>
      </c>
      <c r="M203" s="694" t="str">
        <f t="shared" si="9"/>
        <v/>
      </c>
      <c r="N203" s="693" t="str">
        <f t="shared" si="10"/>
        <v/>
      </c>
      <c r="O203" s="701">
        <f t="shared" si="11"/>
        <v>0</v>
      </c>
      <c r="P203" s="157"/>
      <c r="Q203" s="41"/>
      <c r="R203" s="167"/>
      <c r="S203" s="168"/>
      <c r="T203" s="43"/>
      <c r="U203" s="167"/>
      <c r="V203" s="157"/>
      <c r="W203" s="394"/>
      <c r="X203" s="42"/>
      <c r="Y203" s="41"/>
      <c r="Z203" s="42"/>
      <c r="AA203" s="41"/>
      <c r="AB203" s="42"/>
      <c r="AC203" s="41"/>
      <c r="AD203" s="43"/>
      <c r="AE203" s="42"/>
      <c r="AF203" s="44"/>
      <c r="AG203" s="42"/>
      <c r="AH203" s="463"/>
      <c r="AI203" s="42"/>
      <c r="AJ203" s="463"/>
      <c r="AK203" s="42"/>
      <c r="AL203" s="44"/>
      <c r="AM203" s="42"/>
      <c r="AN203" s="44"/>
      <c r="AO203" s="45"/>
      <c r="AP203" s="42"/>
      <c r="AQ203" s="44"/>
      <c r="AR203" s="705" t="str">
        <f>IF(AQ203="","",IF(AQ203="A",'7.パネルラジエーター設備費用算出シート'!$G$12,IF(AQ203="B",'7.パネルラジエーター設備費用算出シート'!$N$12,IF(AQ203="C",'7.パネルラジエーター設備費用算出シート'!$G$22,IF(AQ203="D",'7.パネルラジエーター設備費用算出シート'!$N$22,IF(AQ203="E",'7.パネルラジエーター設備費用算出シート'!$G$32,IF(AQ203="F",'7.パネルラジエーター設備費用算出シート'!$N$32,IF(AQ203="G",'7.パネルラジエーター設備費用算出シート'!$G$42,IF(AQ203="H",'7.パネルラジエーター設備費用算出シート'!$N$42,IF(AQ203="I",'7.パネルラジエーター設備費用算出シート'!$G$52,'7.パネルラジエーター設備費用算出シート'!$N$52))))))))))</f>
        <v/>
      </c>
      <c r="AS203" s="42"/>
      <c r="AT203" s="44"/>
      <c r="AU203" s="45"/>
      <c r="AV203" s="42"/>
      <c r="AW203" s="28"/>
      <c r="AX203" s="28"/>
      <c r="AY203" s="28"/>
      <c r="AZ203" s="28"/>
      <c r="BA203" s="28"/>
      <c r="BB203" s="28"/>
      <c r="BC203" s="28"/>
      <c r="BD203" s="28"/>
      <c r="BE203" s="28"/>
      <c r="BF203" s="28"/>
      <c r="BG203" s="28"/>
      <c r="BH203" s="28"/>
    </row>
    <row r="204" spans="1:60" s="29" customFormat="1">
      <c r="A204" s="66"/>
      <c r="B204" s="39">
        <v>193</v>
      </c>
      <c r="C204" s="158"/>
      <c r="D204" s="159"/>
      <c r="E204" s="40"/>
      <c r="F204" s="686"/>
      <c r="G204" s="685"/>
      <c r="H204" s="683"/>
      <c r="I204" s="156"/>
      <c r="J204" s="160"/>
      <c r="K204" s="156"/>
      <c r="L204" s="693" t="str">
        <f t="shared" ref="L204:L267" si="12">IF($F204="","",VLOOKUP($F204,$AY$12:$AZ$16,2,TRUE))</f>
        <v/>
      </c>
      <c r="M204" s="694" t="str">
        <f t="shared" ref="M204:M267" si="13">IF($G204="","",INDEX($BC$12:$BC$15,MATCH($G204,$BB$12:$BB$15,-1)))</f>
        <v/>
      </c>
      <c r="N204" s="693" t="str">
        <f t="shared" ref="N204:N267" si="14">IF(OR($F204="",$I204="",$J204=""),"",VLOOKUP($I204&amp;$J204,$BE$12:$BH$17,IF($F204&lt;50,2,IF(AND($K204="該当",$I204="角住戸"),4,3)),FALSE))</f>
        <v/>
      </c>
      <c r="O204" s="701">
        <f t="shared" ref="O204:O267" si="15">IF(OR(L204="",M204="",N204=""),0,(800000*L204*M204*N204))</f>
        <v>0</v>
      </c>
      <c r="P204" s="157"/>
      <c r="Q204" s="41"/>
      <c r="R204" s="167"/>
      <c r="S204" s="168"/>
      <c r="T204" s="43"/>
      <c r="U204" s="167"/>
      <c r="V204" s="157"/>
      <c r="W204" s="394"/>
      <c r="X204" s="42"/>
      <c r="Y204" s="41"/>
      <c r="Z204" s="42"/>
      <c r="AA204" s="41"/>
      <c r="AB204" s="42"/>
      <c r="AC204" s="41"/>
      <c r="AD204" s="43"/>
      <c r="AE204" s="42"/>
      <c r="AF204" s="44"/>
      <c r="AG204" s="42"/>
      <c r="AH204" s="463"/>
      <c r="AI204" s="42"/>
      <c r="AJ204" s="463"/>
      <c r="AK204" s="42"/>
      <c r="AL204" s="44"/>
      <c r="AM204" s="42"/>
      <c r="AN204" s="44"/>
      <c r="AO204" s="45"/>
      <c r="AP204" s="42"/>
      <c r="AQ204" s="44"/>
      <c r="AR204" s="705" t="str">
        <f>IF(AQ204="","",IF(AQ204="A",'7.パネルラジエーター設備費用算出シート'!$G$12,IF(AQ204="B",'7.パネルラジエーター設備費用算出シート'!$N$12,IF(AQ204="C",'7.パネルラジエーター設備費用算出シート'!$G$22,IF(AQ204="D",'7.パネルラジエーター設備費用算出シート'!$N$22,IF(AQ204="E",'7.パネルラジエーター設備費用算出シート'!$G$32,IF(AQ204="F",'7.パネルラジエーター設備費用算出シート'!$N$32,IF(AQ204="G",'7.パネルラジエーター設備費用算出シート'!$G$42,IF(AQ204="H",'7.パネルラジエーター設備費用算出シート'!$N$42,IF(AQ204="I",'7.パネルラジエーター設備費用算出シート'!$G$52,'7.パネルラジエーター設備費用算出シート'!$N$52))))))))))</f>
        <v/>
      </c>
      <c r="AS204" s="42"/>
      <c r="AT204" s="44"/>
      <c r="AU204" s="45"/>
      <c r="AV204" s="42"/>
      <c r="AW204" s="28"/>
      <c r="AX204" s="28"/>
      <c r="AY204" s="28"/>
      <c r="AZ204" s="28"/>
      <c r="BA204" s="28"/>
      <c r="BB204" s="28"/>
      <c r="BC204" s="28"/>
      <c r="BD204" s="28"/>
      <c r="BE204" s="28"/>
      <c r="BF204" s="28"/>
      <c r="BG204" s="28"/>
      <c r="BH204" s="28"/>
    </row>
    <row r="205" spans="1:60" s="29" customFormat="1">
      <c r="A205" s="66"/>
      <c r="B205" s="39">
        <v>194</v>
      </c>
      <c r="C205" s="158"/>
      <c r="D205" s="159"/>
      <c r="E205" s="40"/>
      <c r="F205" s="686"/>
      <c r="G205" s="685"/>
      <c r="H205" s="683"/>
      <c r="I205" s="156"/>
      <c r="J205" s="160"/>
      <c r="K205" s="156"/>
      <c r="L205" s="693" t="str">
        <f t="shared" si="12"/>
        <v/>
      </c>
      <c r="M205" s="694" t="str">
        <f t="shared" si="13"/>
        <v/>
      </c>
      <c r="N205" s="693" t="str">
        <f t="shared" si="14"/>
        <v/>
      </c>
      <c r="O205" s="701">
        <f t="shared" si="15"/>
        <v>0</v>
      </c>
      <c r="P205" s="157"/>
      <c r="Q205" s="41"/>
      <c r="R205" s="167"/>
      <c r="S205" s="168"/>
      <c r="T205" s="43"/>
      <c r="U205" s="167"/>
      <c r="V205" s="157"/>
      <c r="W205" s="394"/>
      <c r="X205" s="42"/>
      <c r="Y205" s="41"/>
      <c r="Z205" s="42"/>
      <c r="AA205" s="41"/>
      <c r="AB205" s="42"/>
      <c r="AC205" s="41"/>
      <c r="AD205" s="43"/>
      <c r="AE205" s="42"/>
      <c r="AF205" s="44"/>
      <c r="AG205" s="42"/>
      <c r="AH205" s="463"/>
      <c r="AI205" s="42"/>
      <c r="AJ205" s="463"/>
      <c r="AK205" s="42"/>
      <c r="AL205" s="44"/>
      <c r="AM205" s="42"/>
      <c r="AN205" s="44"/>
      <c r="AO205" s="45"/>
      <c r="AP205" s="42"/>
      <c r="AQ205" s="44"/>
      <c r="AR205" s="705" t="str">
        <f>IF(AQ205="","",IF(AQ205="A",'7.パネルラジエーター設備費用算出シート'!$G$12,IF(AQ205="B",'7.パネルラジエーター設備費用算出シート'!$N$12,IF(AQ205="C",'7.パネルラジエーター設備費用算出シート'!$G$22,IF(AQ205="D",'7.パネルラジエーター設備費用算出シート'!$N$22,IF(AQ205="E",'7.パネルラジエーター設備費用算出シート'!$G$32,IF(AQ205="F",'7.パネルラジエーター設備費用算出シート'!$N$32,IF(AQ205="G",'7.パネルラジエーター設備費用算出シート'!$G$42,IF(AQ205="H",'7.パネルラジエーター設備費用算出シート'!$N$42,IF(AQ205="I",'7.パネルラジエーター設備費用算出シート'!$G$52,'7.パネルラジエーター設備費用算出シート'!$N$52))))))))))</f>
        <v/>
      </c>
      <c r="AS205" s="42"/>
      <c r="AT205" s="44"/>
      <c r="AU205" s="45"/>
      <c r="AV205" s="42"/>
      <c r="AW205" s="28"/>
      <c r="AX205" s="28"/>
      <c r="AY205" s="28"/>
      <c r="AZ205" s="28"/>
      <c r="BA205" s="28"/>
      <c r="BB205" s="28"/>
      <c r="BC205" s="28"/>
      <c r="BD205" s="28"/>
      <c r="BE205" s="28"/>
      <c r="BF205" s="28"/>
      <c r="BG205" s="28"/>
      <c r="BH205" s="28"/>
    </row>
    <row r="206" spans="1:60" s="29" customFormat="1">
      <c r="A206" s="66"/>
      <c r="B206" s="39">
        <v>195</v>
      </c>
      <c r="C206" s="158"/>
      <c r="D206" s="159"/>
      <c r="E206" s="40"/>
      <c r="F206" s="686"/>
      <c r="G206" s="685"/>
      <c r="H206" s="683"/>
      <c r="I206" s="156"/>
      <c r="J206" s="160"/>
      <c r="K206" s="156"/>
      <c r="L206" s="693" t="str">
        <f t="shared" si="12"/>
        <v/>
      </c>
      <c r="M206" s="694" t="str">
        <f t="shared" si="13"/>
        <v/>
      </c>
      <c r="N206" s="693" t="str">
        <f t="shared" si="14"/>
        <v/>
      </c>
      <c r="O206" s="701">
        <f t="shared" si="15"/>
        <v>0</v>
      </c>
      <c r="P206" s="157"/>
      <c r="Q206" s="41"/>
      <c r="R206" s="167"/>
      <c r="S206" s="168"/>
      <c r="T206" s="43"/>
      <c r="U206" s="167"/>
      <c r="V206" s="157"/>
      <c r="W206" s="394"/>
      <c r="X206" s="42"/>
      <c r="Y206" s="41"/>
      <c r="Z206" s="42"/>
      <c r="AA206" s="41"/>
      <c r="AB206" s="42"/>
      <c r="AC206" s="41"/>
      <c r="AD206" s="43"/>
      <c r="AE206" s="42"/>
      <c r="AF206" s="44"/>
      <c r="AG206" s="42"/>
      <c r="AH206" s="463"/>
      <c r="AI206" s="42"/>
      <c r="AJ206" s="463"/>
      <c r="AK206" s="42"/>
      <c r="AL206" s="44"/>
      <c r="AM206" s="42"/>
      <c r="AN206" s="44"/>
      <c r="AO206" s="45"/>
      <c r="AP206" s="42"/>
      <c r="AQ206" s="44"/>
      <c r="AR206" s="705" t="str">
        <f>IF(AQ206="","",IF(AQ206="A",'7.パネルラジエーター設備費用算出シート'!$G$12,IF(AQ206="B",'7.パネルラジエーター設備費用算出シート'!$N$12,IF(AQ206="C",'7.パネルラジエーター設備費用算出シート'!$G$22,IF(AQ206="D",'7.パネルラジエーター設備費用算出シート'!$N$22,IF(AQ206="E",'7.パネルラジエーター設備費用算出シート'!$G$32,IF(AQ206="F",'7.パネルラジエーター設備費用算出シート'!$N$32,IF(AQ206="G",'7.パネルラジエーター設備費用算出シート'!$G$42,IF(AQ206="H",'7.パネルラジエーター設備費用算出シート'!$N$42,IF(AQ206="I",'7.パネルラジエーター設備費用算出シート'!$G$52,'7.パネルラジエーター設備費用算出シート'!$N$52))))))))))</f>
        <v/>
      </c>
      <c r="AS206" s="42"/>
      <c r="AT206" s="44"/>
      <c r="AU206" s="45"/>
      <c r="AV206" s="42"/>
      <c r="AW206" s="28"/>
      <c r="AX206" s="28"/>
      <c r="AY206" s="28"/>
      <c r="AZ206" s="28"/>
      <c r="BA206" s="28"/>
      <c r="BB206" s="28"/>
      <c r="BC206" s="28"/>
      <c r="BD206" s="28"/>
      <c r="BE206" s="28"/>
      <c r="BF206" s="28"/>
      <c r="BG206" s="28"/>
      <c r="BH206" s="28"/>
    </row>
    <row r="207" spans="1:60" s="29" customFormat="1">
      <c r="A207" s="66"/>
      <c r="B207" s="39">
        <v>196</v>
      </c>
      <c r="C207" s="158"/>
      <c r="D207" s="159"/>
      <c r="E207" s="40"/>
      <c r="F207" s="686"/>
      <c r="G207" s="685"/>
      <c r="H207" s="683"/>
      <c r="I207" s="156"/>
      <c r="J207" s="160"/>
      <c r="K207" s="156"/>
      <c r="L207" s="693" t="str">
        <f t="shared" si="12"/>
        <v/>
      </c>
      <c r="M207" s="694" t="str">
        <f t="shared" si="13"/>
        <v/>
      </c>
      <c r="N207" s="693" t="str">
        <f t="shared" si="14"/>
        <v/>
      </c>
      <c r="O207" s="701">
        <f t="shared" si="15"/>
        <v>0</v>
      </c>
      <c r="P207" s="157"/>
      <c r="Q207" s="41"/>
      <c r="R207" s="167"/>
      <c r="S207" s="168"/>
      <c r="T207" s="43"/>
      <c r="U207" s="167"/>
      <c r="V207" s="157"/>
      <c r="W207" s="394"/>
      <c r="X207" s="42"/>
      <c r="Y207" s="41"/>
      <c r="Z207" s="42"/>
      <c r="AA207" s="41"/>
      <c r="AB207" s="42"/>
      <c r="AC207" s="41"/>
      <c r="AD207" s="43"/>
      <c r="AE207" s="42"/>
      <c r="AF207" s="44"/>
      <c r="AG207" s="42"/>
      <c r="AH207" s="463"/>
      <c r="AI207" s="42"/>
      <c r="AJ207" s="463"/>
      <c r="AK207" s="42"/>
      <c r="AL207" s="44"/>
      <c r="AM207" s="42"/>
      <c r="AN207" s="44"/>
      <c r="AO207" s="45"/>
      <c r="AP207" s="42"/>
      <c r="AQ207" s="44"/>
      <c r="AR207" s="705" t="str">
        <f>IF(AQ207="","",IF(AQ207="A",'7.パネルラジエーター設備費用算出シート'!$G$12,IF(AQ207="B",'7.パネルラジエーター設備費用算出シート'!$N$12,IF(AQ207="C",'7.パネルラジエーター設備費用算出シート'!$G$22,IF(AQ207="D",'7.パネルラジエーター設備費用算出シート'!$N$22,IF(AQ207="E",'7.パネルラジエーター設備費用算出シート'!$G$32,IF(AQ207="F",'7.パネルラジエーター設備費用算出シート'!$N$32,IF(AQ207="G",'7.パネルラジエーター設備費用算出シート'!$G$42,IF(AQ207="H",'7.パネルラジエーター設備費用算出シート'!$N$42,IF(AQ207="I",'7.パネルラジエーター設備費用算出シート'!$G$52,'7.パネルラジエーター設備費用算出シート'!$N$52))))))))))</f>
        <v/>
      </c>
      <c r="AS207" s="42"/>
      <c r="AT207" s="44"/>
      <c r="AU207" s="45"/>
      <c r="AV207" s="42"/>
      <c r="AW207" s="28"/>
      <c r="AX207" s="28"/>
      <c r="AY207" s="28"/>
      <c r="AZ207" s="28"/>
      <c r="BA207" s="28"/>
      <c r="BB207" s="28"/>
      <c r="BC207" s="28"/>
      <c r="BD207" s="28"/>
      <c r="BE207" s="28"/>
      <c r="BF207" s="28"/>
      <c r="BG207" s="28"/>
      <c r="BH207" s="28"/>
    </row>
    <row r="208" spans="1:60" s="29" customFormat="1">
      <c r="A208" s="66"/>
      <c r="B208" s="39">
        <v>197</v>
      </c>
      <c r="C208" s="158"/>
      <c r="D208" s="159"/>
      <c r="E208" s="40"/>
      <c r="F208" s="686"/>
      <c r="G208" s="685"/>
      <c r="H208" s="683"/>
      <c r="I208" s="156"/>
      <c r="J208" s="160"/>
      <c r="K208" s="156"/>
      <c r="L208" s="693" t="str">
        <f t="shared" si="12"/>
        <v/>
      </c>
      <c r="M208" s="694" t="str">
        <f t="shared" si="13"/>
        <v/>
      </c>
      <c r="N208" s="693" t="str">
        <f t="shared" si="14"/>
        <v/>
      </c>
      <c r="O208" s="701">
        <f t="shared" si="15"/>
        <v>0</v>
      </c>
      <c r="P208" s="157"/>
      <c r="Q208" s="41"/>
      <c r="R208" s="167"/>
      <c r="S208" s="168"/>
      <c r="T208" s="43"/>
      <c r="U208" s="167"/>
      <c r="V208" s="157"/>
      <c r="W208" s="394"/>
      <c r="X208" s="42"/>
      <c r="Y208" s="41"/>
      <c r="Z208" s="42"/>
      <c r="AA208" s="41"/>
      <c r="AB208" s="42"/>
      <c r="AC208" s="41"/>
      <c r="AD208" s="43"/>
      <c r="AE208" s="42"/>
      <c r="AF208" s="44"/>
      <c r="AG208" s="42"/>
      <c r="AH208" s="463"/>
      <c r="AI208" s="42"/>
      <c r="AJ208" s="463"/>
      <c r="AK208" s="42"/>
      <c r="AL208" s="44"/>
      <c r="AM208" s="42"/>
      <c r="AN208" s="44"/>
      <c r="AO208" s="45"/>
      <c r="AP208" s="42"/>
      <c r="AQ208" s="44"/>
      <c r="AR208" s="705" t="str">
        <f>IF(AQ208="","",IF(AQ208="A",'7.パネルラジエーター設備費用算出シート'!$G$12,IF(AQ208="B",'7.パネルラジエーター設備費用算出シート'!$N$12,IF(AQ208="C",'7.パネルラジエーター設備費用算出シート'!$G$22,IF(AQ208="D",'7.パネルラジエーター設備費用算出シート'!$N$22,IF(AQ208="E",'7.パネルラジエーター設備費用算出シート'!$G$32,IF(AQ208="F",'7.パネルラジエーター設備費用算出シート'!$N$32,IF(AQ208="G",'7.パネルラジエーター設備費用算出シート'!$G$42,IF(AQ208="H",'7.パネルラジエーター設備費用算出シート'!$N$42,IF(AQ208="I",'7.パネルラジエーター設備費用算出シート'!$G$52,'7.パネルラジエーター設備費用算出シート'!$N$52))))))))))</f>
        <v/>
      </c>
      <c r="AS208" s="42"/>
      <c r="AT208" s="44"/>
      <c r="AU208" s="45"/>
      <c r="AV208" s="42"/>
      <c r="AW208" s="28"/>
      <c r="AX208" s="28"/>
      <c r="AY208" s="28"/>
      <c r="AZ208" s="28"/>
      <c r="BA208" s="28"/>
      <c r="BB208" s="28"/>
      <c r="BC208" s="28"/>
      <c r="BD208" s="28"/>
      <c r="BE208" s="28"/>
      <c r="BF208" s="28"/>
      <c r="BG208" s="28"/>
      <c r="BH208" s="28"/>
    </row>
    <row r="209" spans="1:60" s="29" customFormat="1">
      <c r="A209" s="66"/>
      <c r="B209" s="39">
        <v>198</v>
      </c>
      <c r="C209" s="158"/>
      <c r="D209" s="159"/>
      <c r="E209" s="40"/>
      <c r="F209" s="686"/>
      <c r="G209" s="685"/>
      <c r="H209" s="683"/>
      <c r="I209" s="156"/>
      <c r="J209" s="160"/>
      <c r="K209" s="156"/>
      <c r="L209" s="693" t="str">
        <f t="shared" si="12"/>
        <v/>
      </c>
      <c r="M209" s="694" t="str">
        <f t="shared" si="13"/>
        <v/>
      </c>
      <c r="N209" s="693" t="str">
        <f t="shared" si="14"/>
        <v/>
      </c>
      <c r="O209" s="701">
        <f t="shared" si="15"/>
        <v>0</v>
      </c>
      <c r="P209" s="157"/>
      <c r="Q209" s="41"/>
      <c r="R209" s="167"/>
      <c r="S209" s="168"/>
      <c r="T209" s="43"/>
      <c r="U209" s="167"/>
      <c r="V209" s="157"/>
      <c r="W209" s="394"/>
      <c r="X209" s="42"/>
      <c r="Y209" s="41"/>
      <c r="Z209" s="42"/>
      <c r="AA209" s="41"/>
      <c r="AB209" s="42"/>
      <c r="AC209" s="41"/>
      <c r="AD209" s="43"/>
      <c r="AE209" s="42"/>
      <c r="AF209" s="44"/>
      <c r="AG209" s="42"/>
      <c r="AH209" s="463"/>
      <c r="AI209" s="42"/>
      <c r="AJ209" s="463"/>
      <c r="AK209" s="42"/>
      <c r="AL209" s="44"/>
      <c r="AM209" s="42"/>
      <c r="AN209" s="44"/>
      <c r="AO209" s="45"/>
      <c r="AP209" s="42"/>
      <c r="AQ209" s="44"/>
      <c r="AR209" s="705" t="str">
        <f>IF(AQ209="","",IF(AQ209="A",'7.パネルラジエーター設備費用算出シート'!$G$12,IF(AQ209="B",'7.パネルラジエーター設備費用算出シート'!$N$12,IF(AQ209="C",'7.パネルラジエーター設備費用算出シート'!$G$22,IF(AQ209="D",'7.パネルラジエーター設備費用算出シート'!$N$22,IF(AQ209="E",'7.パネルラジエーター設備費用算出シート'!$G$32,IF(AQ209="F",'7.パネルラジエーター設備費用算出シート'!$N$32,IF(AQ209="G",'7.パネルラジエーター設備費用算出シート'!$G$42,IF(AQ209="H",'7.パネルラジエーター設備費用算出シート'!$N$42,IF(AQ209="I",'7.パネルラジエーター設備費用算出シート'!$G$52,'7.パネルラジエーター設備費用算出シート'!$N$52))))))))))</f>
        <v/>
      </c>
      <c r="AS209" s="42"/>
      <c r="AT209" s="44"/>
      <c r="AU209" s="45"/>
      <c r="AV209" s="42"/>
      <c r="AW209" s="28"/>
      <c r="AX209" s="28"/>
      <c r="AY209" s="28"/>
      <c r="AZ209" s="28"/>
      <c r="BA209" s="28"/>
      <c r="BB209" s="28"/>
      <c r="BC209" s="28"/>
      <c r="BD209" s="28"/>
      <c r="BE209" s="28"/>
      <c r="BF209" s="28"/>
      <c r="BG209" s="28"/>
      <c r="BH209" s="28"/>
    </row>
    <row r="210" spans="1:60" s="29" customFormat="1">
      <c r="A210" s="66"/>
      <c r="B210" s="39">
        <v>199</v>
      </c>
      <c r="C210" s="158"/>
      <c r="D210" s="159"/>
      <c r="E210" s="40"/>
      <c r="F210" s="686"/>
      <c r="G210" s="685"/>
      <c r="H210" s="683"/>
      <c r="I210" s="156"/>
      <c r="J210" s="160"/>
      <c r="K210" s="156"/>
      <c r="L210" s="693" t="str">
        <f t="shared" si="12"/>
        <v/>
      </c>
      <c r="M210" s="694" t="str">
        <f t="shared" si="13"/>
        <v/>
      </c>
      <c r="N210" s="693" t="str">
        <f t="shared" si="14"/>
        <v/>
      </c>
      <c r="O210" s="701">
        <f t="shared" si="15"/>
        <v>0</v>
      </c>
      <c r="P210" s="157"/>
      <c r="Q210" s="41"/>
      <c r="R210" s="167"/>
      <c r="S210" s="168"/>
      <c r="T210" s="43"/>
      <c r="U210" s="167"/>
      <c r="V210" s="157"/>
      <c r="W210" s="394"/>
      <c r="X210" s="42"/>
      <c r="Y210" s="41"/>
      <c r="Z210" s="42"/>
      <c r="AA210" s="41"/>
      <c r="AB210" s="42"/>
      <c r="AC210" s="41"/>
      <c r="AD210" s="43"/>
      <c r="AE210" s="42"/>
      <c r="AF210" s="44"/>
      <c r="AG210" s="42"/>
      <c r="AH210" s="463"/>
      <c r="AI210" s="42"/>
      <c r="AJ210" s="463"/>
      <c r="AK210" s="42"/>
      <c r="AL210" s="44"/>
      <c r="AM210" s="42"/>
      <c r="AN210" s="44"/>
      <c r="AO210" s="45"/>
      <c r="AP210" s="42"/>
      <c r="AQ210" s="44"/>
      <c r="AR210" s="705" t="str">
        <f>IF(AQ210="","",IF(AQ210="A",'7.パネルラジエーター設備費用算出シート'!$G$12,IF(AQ210="B",'7.パネルラジエーター設備費用算出シート'!$N$12,IF(AQ210="C",'7.パネルラジエーター設備費用算出シート'!$G$22,IF(AQ210="D",'7.パネルラジエーター設備費用算出シート'!$N$22,IF(AQ210="E",'7.パネルラジエーター設備費用算出シート'!$G$32,IF(AQ210="F",'7.パネルラジエーター設備費用算出シート'!$N$32,IF(AQ210="G",'7.パネルラジエーター設備費用算出シート'!$G$42,IF(AQ210="H",'7.パネルラジエーター設備費用算出シート'!$N$42,IF(AQ210="I",'7.パネルラジエーター設備費用算出シート'!$G$52,'7.パネルラジエーター設備費用算出シート'!$N$52))))))))))</f>
        <v/>
      </c>
      <c r="AS210" s="42"/>
      <c r="AT210" s="44"/>
      <c r="AU210" s="45"/>
      <c r="AV210" s="42"/>
      <c r="AW210" s="28"/>
      <c r="AX210" s="28"/>
      <c r="AY210" s="28"/>
      <c r="AZ210" s="28"/>
      <c r="BA210" s="28"/>
      <c r="BB210" s="28"/>
      <c r="BC210" s="28"/>
      <c r="BD210" s="28"/>
      <c r="BE210" s="28"/>
      <c r="BF210" s="28"/>
      <c r="BG210" s="28"/>
      <c r="BH210" s="28"/>
    </row>
    <row r="211" spans="1:60" s="29" customFormat="1">
      <c r="A211" s="66"/>
      <c r="B211" s="39">
        <v>200</v>
      </c>
      <c r="C211" s="158"/>
      <c r="D211" s="159"/>
      <c r="E211" s="40"/>
      <c r="F211" s="686"/>
      <c r="G211" s="685"/>
      <c r="H211" s="683"/>
      <c r="I211" s="156"/>
      <c r="J211" s="160"/>
      <c r="K211" s="156"/>
      <c r="L211" s="693" t="str">
        <f t="shared" si="12"/>
        <v/>
      </c>
      <c r="M211" s="694" t="str">
        <f t="shared" si="13"/>
        <v/>
      </c>
      <c r="N211" s="693" t="str">
        <f t="shared" si="14"/>
        <v/>
      </c>
      <c r="O211" s="701">
        <f t="shared" si="15"/>
        <v>0</v>
      </c>
      <c r="P211" s="157"/>
      <c r="Q211" s="41"/>
      <c r="R211" s="167"/>
      <c r="S211" s="168"/>
      <c r="T211" s="43"/>
      <c r="U211" s="167"/>
      <c r="V211" s="157"/>
      <c r="W211" s="394"/>
      <c r="X211" s="42"/>
      <c r="Y211" s="41"/>
      <c r="Z211" s="42"/>
      <c r="AA211" s="41"/>
      <c r="AB211" s="42"/>
      <c r="AC211" s="41"/>
      <c r="AD211" s="43"/>
      <c r="AE211" s="42"/>
      <c r="AF211" s="44"/>
      <c r="AG211" s="42"/>
      <c r="AH211" s="463"/>
      <c r="AI211" s="42"/>
      <c r="AJ211" s="463"/>
      <c r="AK211" s="42"/>
      <c r="AL211" s="44"/>
      <c r="AM211" s="42"/>
      <c r="AN211" s="44"/>
      <c r="AO211" s="45"/>
      <c r="AP211" s="42"/>
      <c r="AQ211" s="44"/>
      <c r="AR211" s="705" t="str">
        <f>IF(AQ211="","",IF(AQ211="A",'7.パネルラジエーター設備費用算出シート'!$G$12,IF(AQ211="B",'7.パネルラジエーター設備費用算出シート'!$N$12,IF(AQ211="C",'7.パネルラジエーター設備費用算出シート'!$G$22,IF(AQ211="D",'7.パネルラジエーター設備費用算出シート'!$N$22,IF(AQ211="E",'7.パネルラジエーター設備費用算出シート'!$G$32,IF(AQ211="F",'7.パネルラジエーター設備費用算出シート'!$N$32,IF(AQ211="G",'7.パネルラジエーター設備費用算出シート'!$G$42,IF(AQ211="H",'7.パネルラジエーター設備費用算出シート'!$N$42,IF(AQ211="I",'7.パネルラジエーター設備費用算出シート'!$G$52,'7.パネルラジエーター設備費用算出シート'!$N$52))))))))))</f>
        <v/>
      </c>
      <c r="AS211" s="42"/>
      <c r="AT211" s="44"/>
      <c r="AU211" s="45"/>
      <c r="AV211" s="42"/>
      <c r="AW211" s="28"/>
      <c r="AX211" s="28"/>
      <c r="AY211" s="28"/>
      <c r="AZ211" s="28"/>
      <c r="BA211" s="28"/>
      <c r="BB211" s="28"/>
      <c r="BC211" s="28"/>
      <c r="BD211" s="28"/>
      <c r="BE211" s="28"/>
      <c r="BF211" s="28"/>
      <c r="BG211" s="28"/>
      <c r="BH211" s="28"/>
    </row>
    <row r="212" spans="1:60" s="29" customFormat="1">
      <c r="A212" s="66"/>
      <c r="B212" s="39">
        <v>201</v>
      </c>
      <c r="C212" s="158"/>
      <c r="D212" s="159"/>
      <c r="E212" s="40"/>
      <c r="F212" s="686"/>
      <c r="G212" s="685"/>
      <c r="H212" s="683"/>
      <c r="I212" s="156"/>
      <c r="J212" s="160"/>
      <c r="K212" s="156"/>
      <c r="L212" s="693" t="str">
        <f t="shared" si="12"/>
        <v/>
      </c>
      <c r="M212" s="694" t="str">
        <f t="shared" si="13"/>
        <v/>
      </c>
      <c r="N212" s="693" t="str">
        <f t="shared" si="14"/>
        <v/>
      </c>
      <c r="O212" s="701">
        <f t="shared" si="15"/>
        <v>0</v>
      </c>
      <c r="P212" s="157"/>
      <c r="Q212" s="41"/>
      <c r="R212" s="167"/>
      <c r="S212" s="168"/>
      <c r="T212" s="43"/>
      <c r="U212" s="167"/>
      <c r="V212" s="157"/>
      <c r="W212" s="394"/>
      <c r="X212" s="42"/>
      <c r="Y212" s="41"/>
      <c r="Z212" s="42"/>
      <c r="AA212" s="41"/>
      <c r="AB212" s="42"/>
      <c r="AC212" s="41"/>
      <c r="AD212" s="43"/>
      <c r="AE212" s="42"/>
      <c r="AF212" s="44"/>
      <c r="AG212" s="42"/>
      <c r="AH212" s="463"/>
      <c r="AI212" s="42"/>
      <c r="AJ212" s="463"/>
      <c r="AK212" s="42"/>
      <c r="AL212" s="44"/>
      <c r="AM212" s="42"/>
      <c r="AN212" s="44"/>
      <c r="AO212" s="45"/>
      <c r="AP212" s="42"/>
      <c r="AQ212" s="44"/>
      <c r="AR212" s="705" t="str">
        <f>IF(AQ212="","",IF(AQ212="A",'7.パネルラジエーター設備費用算出シート'!$G$12,IF(AQ212="B",'7.パネルラジエーター設備費用算出シート'!$N$12,IF(AQ212="C",'7.パネルラジエーター設備費用算出シート'!$G$22,IF(AQ212="D",'7.パネルラジエーター設備費用算出シート'!$N$22,IF(AQ212="E",'7.パネルラジエーター設備費用算出シート'!$G$32,IF(AQ212="F",'7.パネルラジエーター設備費用算出シート'!$N$32,IF(AQ212="G",'7.パネルラジエーター設備費用算出シート'!$G$42,IF(AQ212="H",'7.パネルラジエーター設備費用算出シート'!$N$42,IF(AQ212="I",'7.パネルラジエーター設備費用算出シート'!$G$52,'7.パネルラジエーター設備費用算出シート'!$N$52))))))))))</f>
        <v/>
      </c>
      <c r="AS212" s="42"/>
      <c r="AT212" s="44"/>
      <c r="AU212" s="45"/>
      <c r="AV212" s="42"/>
      <c r="AW212" s="28"/>
      <c r="AX212" s="28"/>
      <c r="AY212" s="28"/>
      <c r="AZ212" s="28"/>
      <c r="BA212" s="28"/>
      <c r="BB212" s="28"/>
      <c r="BC212" s="28"/>
      <c r="BD212" s="28"/>
      <c r="BE212" s="28"/>
      <c r="BF212" s="28"/>
      <c r="BG212" s="28"/>
      <c r="BH212" s="28"/>
    </row>
    <row r="213" spans="1:60" s="29" customFormat="1">
      <c r="A213" s="66"/>
      <c r="B213" s="39">
        <v>202</v>
      </c>
      <c r="C213" s="158"/>
      <c r="D213" s="159"/>
      <c r="E213" s="40"/>
      <c r="F213" s="686"/>
      <c r="G213" s="685"/>
      <c r="H213" s="683"/>
      <c r="I213" s="156"/>
      <c r="J213" s="160"/>
      <c r="K213" s="156"/>
      <c r="L213" s="693" t="str">
        <f t="shared" si="12"/>
        <v/>
      </c>
      <c r="M213" s="694" t="str">
        <f t="shared" si="13"/>
        <v/>
      </c>
      <c r="N213" s="693" t="str">
        <f t="shared" si="14"/>
        <v/>
      </c>
      <c r="O213" s="701">
        <f t="shared" si="15"/>
        <v>0</v>
      </c>
      <c r="P213" s="157"/>
      <c r="Q213" s="41"/>
      <c r="R213" s="167"/>
      <c r="S213" s="168"/>
      <c r="T213" s="43"/>
      <c r="U213" s="167"/>
      <c r="V213" s="157"/>
      <c r="W213" s="394"/>
      <c r="X213" s="42"/>
      <c r="Y213" s="41"/>
      <c r="Z213" s="42"/>
      <c r="AA213" s="41"/>
      <c r="AB213" s="42"/>
      <c r="AC213" s="41"/>
      <c r="AD213" s="43"/>
      <c r="AE213" s="42"/>
      <c r="AF213" s="44"/>
      <c r="AG213" s="42"/>
      <c r="AH213" s="463"/>
      <c r="AI213" s="42"/>
      <c r="AJ213" s="463"/>
      <c r="AK213" s="42"/>
      <c r="AL213" s="44"/>
      <c r="AM213" s="42"/>
      <c r="AN213" s="44"/>
      <c r="AO213" s="45"/>
      <c r="AP213" s="42"/>
      <c r="AQ213" s="44"/>
      <c r="AR213" s="705" t="str">
        <f>IF(AQ213="","",IF(AQ213="A",'7.パネルラジエーター設備費用算出シート'!$G$12,IF(AQ213="B",'7.パネルラジエーター設備費用算出シート'!$N$12,IF(AQ213="C",'7.パネルラジエーター設備費用算出シート'!$G$22,IF(AQ213="D",'7.パネルラジエーター設備費用算出シート'!$N$22,IF(AQ213="E",'7.パネルラジエーター設備費用算出シート'!$G$32,IF(AQ213="F",'7.パネルラジエーター設備費用算出シート'!$N$32,IF(AQ213="G",'7.パネルラジエーター設備費用算出シート'!$G$42,IF(AQ213="H",'7.パネルラジエーター設備費用算出シート'!$N$42,IF(AQ213="I",'7.パネルラジエーター設備費用算出シート'!$G$52,'7.パネルラジエーター設備費用算出シート'!$N$52))))))))))</f>
        <v/>
      </c>
      <c r="AS213" s="42"/>
      <c r="AT213" s="44"/>
      <c r="AU213" s="45"/>
      <c r="AV213" s="42"/>
      <c r="AW213" s="28"/>
      <c r="AX213" s="28"/>
      <c r="AY213" s="28"/>
      <c r="AZ213" s="28"/>
      <c r="BA213" s="28"/>
      <c r="BB213" s="28"/>
      <c r="BC213" s="28"/>
      <c r="BD213" s="28"/>
      <c r="BE213" s="28"/>
      <c r="BF213" s="28"/>
      <c r="BG213" s="28"/>
      <c r="BH213" s="28"/>
    </row>
    <row r="214" spans="1:60" s="29" customFormat="1">
      <c r="A214" s="66"/>
      <c r="B214" s="39">
        <v>203</v>
      </c>
      <c r="C214" s="158"/>
      <c r="D214" s="159"/>
      <c r="E214" s="40"/>
      <c r="F214" s="686"/>
      <c r="G214" s="685"/>
      <c r="H214" s="683"/>
      <c r="I214" s="156"/>
      <c r="J214" s="160"/>
      <c r="K214" s="156"/>
      <c r="L214" s="693" t="str">
        <f t="shared" si="12"/>
        <v/>
      </c>
      <c r="M214" s="694" t="str">
        <f t="shared" si="13"/>
        <v/>
      </c>
      <c r="N214" s="693" t="str">
        <f t="shared" si="14"/>
        <v/>
      </c>
      <c r="O214" s="701">
        <f t="shared" si="15"/>
        <v>0</v>
      </c>
      <c r="P214" s="157"/>
      <c r="Q214" s="41"/>
      <c r="R214" s="167"/>
      <c r="S214" s="168"/>
      <c r="T214" s="43"/>
      <c r="U214" s="167"/>
      <c r="V214" s="157"/>
      <c r="W214" s="394"/>
      <c r="X214" s="42"/>
      <c r="Y214" s="41"/>
      <c r="Z214" s="42"/>
      <c r="AA214" s="41"/>
      <c r="AB214" s="42"/>
      <c r="AC214" s="41"/>
      <c r="AD214" s="43"/>
      <c r="AE214" s="42"/>
      <c r="AF214" s="44"/>
      <c r="AG214" s="42"/>
      <c r="AH214" s="463"/>
      <c r="AI214" s="42"/>
      <c r="AJ214" s="463"/>
      <c r="AK214" s="42"/>
      <c r="AL214" s="44"/>
      <c r="AM214" s="42"/>
      <c r="AN214" s="44"/>
      <c r="AO214" s="45"/>
      <c r="AP214" s="42"/>
      <c r="AQ214" s="44"/>
      <c r="AR214" s="705" t="str">
        <f>IF(AQ214="","",IF(AQ214="A",'7.パネルラジエーター設備費用算出シート'!$G$12,IF(AQ214="B",'7.パネルラジエーター設備費用算出シート'!$N$12,IF(AQ214="C",'7.パネルラジエーター設備費用算出シート'!$G$22,IF(AQ214="D",'7.パネルラジエーター設備費用算出シート'!$N$22,IF(AQ214="E",'7.パネルラジエーター設備費用算出シート'!$G$32,IF(AQ214="F",'7.パネルラジエーター設備費用算出シート'!$N$32,IF(AQ214="G",'7.パネルラジエーター設備費用算出シート'!$G$42,IF(AQ214="H",'7.パネルラジエーター設備費用算出シート'!$N$42,IF(AQ214="I",'7.パネルラジエーター設備費用算出シート'!$G$52,'7.パネルラジエーター設備費用算出シート'!$N$52))))))))))</f>
        <v/>
      </c>
      <c r="AS214" s="42"/>
      <c r="AT214" s="44"/>
      <c r="AU214" s="45"/>
      <c r="AV214" s="42"/>
      <c r="AW214" s="28"/>
      <c r="AX214" s="28"/>
      <c r="AY214" s="28"/>
      <c r="AZ214" s="28"/>
      <c r="BA214" s="28"/>
      <c r="BB214" s="28"/>
      <c r="BC214" s="28"/>
      <c r="BD214" s="28"/>
      <c r="BE214" s="28"/>
      <c r="BF214" s="28"/>
      <c r="BG214" s="28"/>
      <c r="BH214" s="28"/>
    </row>
    <row r="215" spans="1:60" s="29" customFormat="1">
      <c r="A215" s="66"/>
      <c r="B215" s="39">
        <v>204</v>
      </c>
      <c r="C215" s="158"/>
      <c r="D215" s="159"/>
      <c r="E215" s="40"/>
      <c r="F215" s="686"/>
      <c r="G215" s="685"/>
      <c r="H215" s="683"/>
      <c r="I215" s="156"/>
      <c r="J215" s="160"/>
      <c r="K215" s="156"/>
      <c r="L215" s="693" t="str">
        <f t="shared" si="12"/>
        <v/>
      </c>
      <c r="M215" s="694" t="str">
        <f t="shared" si="13"/>
        <v/>
      </c>
      <c r="N215" s="693" t="str">
        <f t="shared" si="14"/>
        <v/>
      </c>
      <c r="O215" s="701">
        <f t="shared" si="15"/>
        <v>0</v>
      </c>
      <c r="P215" s="157"/>
      <c r="Q215" s="41"/>
      <c r="R215" s="167"/>
      <c r="S215" s="168"/>
      <c r="T215" s="43"/>
      <c r="U215" s="167"/>
      <c r="V215" s="157"/>
      <c r="W215" s="394"/>
      <c r="X215" s="42"/>
      <c r="Y215" s="41"/>
      <c r="Z215" s="42"/>
      <c r="AA215" s="41"/>
      <c r="AB215" s="42"/>
      <c r="AC215" s="41"/>
      <c r="AD215" s="43"/>
      <c r="AE215" s="42"/>
      <c r="AF215" s="44"/>
      <c r="AG215" s="42"/>
      <c r="AH215" s="463"/>
      <c r="AI215" s="42"/>
      <c r="AJ215" s="463"/>
      <c r="AK215" s="42"/>
      <c r="AL215" s="44"/>
      <c r="AM215" s="42"/>
      <c r="AN215" s="44"/>
      <c r="AO215" s="45"/>
      <c r="AP215" s="42"/>
      <c r="AQ215" s="44"/>
      <c r="AR215" s="705" t="str">
        <f>IF(AQ215="","",IF(AQ215="A",'7.パネルラジエーター設備費用算出シート'!$G$12,IF(AQ215="B",'7.パネルラジエーター設備費用算出シート'!$N$12,IF(AQ215="C",'7.パネルラジエーター設備費用算出シート'!$G$22,IF(AQ215="D",'7.パネルラジエーター設備費用算出シート'!$N$22,IF(AQ215="E",'7.パネルラジエーター設備費用算出シート'!$G$32,IF(AQ215="F",'7.パネルラジエーター設備費用算出シート'!$N$32,IF(AQ215="G",'7.パネルラジエーター設備費用算出シート'!$G$42,IF(AQ215="H",'7.パネルラジエーター設備費用算出シート'!$N$42,IF(AQ215="I",'7.パネルラジエーター設備費用算出シート'!$G$52,'7.パネルラジエーター設備費用算出シート'!$N$52))))))))))</f>
        <v/>
      </c>
      <c r="AS215" s="42"/>
      <c r="AT215" s="44"/>
      <c r="AU215" s="45"/>
      <c r="AV215" s="42"/>
      <c r="AW215" s="28"/>
      <c r="AX215" s="28"/>
      <c r="AY215" s="28"/>
      <c r="AZ215" s="28"/>
      <c r="BA215" s="28"/>
      <c r="BB215" s="28"/>
      <c r="BC215" s="28"/>
      <c r="BD215" s="28"/>
      <c r="BE215" s="28"/>
      <c r="BF215" s="28"/>
      <c r="BG215" s="28"/>
      <c r="BH215" s="28"/>
    </row>
    <row r="216" spans="1:60" s="29" customFormat="1">
      <c r="A216" s="66"/>
      <c r="B216" s="39">
        <v>205</v>
      </c>
      <c r="C216" s="158"/>
      <c r="D216" s="159"/>
      <c r="E216" s="40"/>
      <c r="F216" s="686"/>
      <c r="G216" s="685"/>
      <c r="H216" s="683"/>
      <c r="I216" s="156"/>
      <c r="J216" s="160"/>
      <c r="K216" s="156"/>
      <c r="L216" s="693" t="str">
        <f t="shared" si="12"/>
        <v/>
      </c>
      <c r="M216" s="694" t="str">
        <f t="shared" si="13"/>
        <v/>
      </c>
      <c r="N216" s="693" t="str">
        <f t="shared" si="14"/>
        <v/>
      </c>
      <c r="O216" s="701">
        <f t="shared" si="15"/>
        <v>0</v>
      </c>
      <c r="P216" s="157"/>
      <c r="Q216" s="41"/>
      <c r="R216" s="167"/>
      <c r="S216" s="168"/>
      <c r="T216" s="43"/>
      <c r="U216" s="167"/>
      <c r="V216" s="157"/>
      <c r="W216" s="394"/>
      <c r="X216" s="42"/>
      <c r="Y216" s="41"/>
      <c r="Z216" s="42"/>
      <c r="AA216" s="41"/>
      <c r="AB216" s="42"/>
      <c r="AC216" s="41"/>
      <c r="AD216" s="43"/>
      <c r="AE216" s="42"/>
      <c r="AF216" s="44"/>
      <c r="AG216" s="42"/>
      <c r="AH216" s="463"/>
      <c r="AI216" s="42"/>
      <c r="AJ216" s="463"/>
      <c r="AK216" s="42"/>
      <c r="AL216" s="44"/>
      <c r="AM216" s="42"/>
      <c r="AN216" s="44"/>
      <c r="AO216" s="45"/>
      <c r="AP216" s="42"/>
      <c r="AQ216" s="44"/>
      <c r="AR216" s="705" t="str">
        <f>IF(AQ216="","",IF(AQ216="A",'7.パネルラジエーター設備費用算出シート'!$G$12,IF(AQ216="B",'7.パネルラジエーター設備費用算出シート'!$N$12,IF(AQ216="C",'7.パネルラジエーター設備費用算出シート'!$G$22,IF(AQ216="D",'7.パネルラジエーター設備費用算出シート'!$N$22,IF(AQ216="E",'7.パネルラジエーター設備費用算出シート'!$G$32,IF(AQ216="F",'7.パネルラジエーター設備費用算出シート'!$N$32,IF(AQ216="G",'7.パネルラジエーター設備費用算出シート'!$G$42,IF(AQ216="H",'7.パネルラジエーター設備費用算出シート'!$N$42,IF(AQ216="I",'7.パネルラジエーター設備費用算出シート'!$G$52,'7.パネルラジエーター設備費用算出シート'!$N$52))))))))))</f>
        <v/>
      </c>
      <c r="AS216" s="42"/>
      <c r="AT216" s="44"/>
      <c r="AU216" s="45"/>
      <c r="AV216" s="42"/>
      <c r="AW216" s="28"/>
      <c r="AX216" s="28"/>
      <c r="AY216" s="28"/>
      <c r="AZ216" s="28"/>
      <c r="BA216" s="28"/>
      <c r="BB216" s="28"/>
      <c r="BC216" s="28"/>
      <c r="BD216" s="28"/>
      <c r="BE216" s="28"/>
      <c r="BF216" s="28"/>
      <c r="BG216" s="28"/>
      <c r="BH216" s="28"/>
    </row>
    <row r="217" spans="1:60" s="29" customFormat="1">
      <c r="A217" s="66"/>
      <c r="B217" s="39">
        <v>206</v>
      </c>
      <c r="C217" s="158"/>
      <c r="D217" s="159"/>
      <c r="E217" s="40"/>
      <c r="F217" s="686"/>
      <c r="G217" s="685"/>
      <c r="H217" s="683"/>
      <c r="I217" s="156"/>
      <c r="J217" s="160"/>
      <c r="K217" s="156"/>
      <c r="L217" s="693" t="str">
        <f t="shared" si="12"/>
        <v/>
      </c>
      <c r="M217" s="694" t="str">
        <f t="shared" si="13"/>
        <v/>
      </c>
      <c r="N217" s="693" t="str">
        <f t="shared" si="14"/>
        <v/>
      </c>
      <c r="O217" s="701">
        <f t="shared" si="15"/>
        <v>0</v>
      </c>
      <c r="P217" s="157"/>
      <c r="Q217" s="41"/>
      <c r="R217" s="167"/>
      <c r="S217" s="168"/>
      <c r="T217" s="43"/>
      <c r="U217" s="167"/>
      <c r="V217" s="157"/>
      <c r="W217" s="394"/>
      <c r="X217" s="42"/>
      <c r="Y217" s="41"/>
      <c r="Z217" s="42"/>
      <c r="AA217" s="41"/>
      <c r="AB217" s="42"/>
      <c r="AC217" s="41"/>
      <c r="AD217" s="43"/>
      <c r="AE217" s="42"/>
      <c r="AF217" s="44"/>
      <c r="AG217" s="42"/>
      <c r="AH217" s="463"/>
      <c r="AI217" s="42"/>
      <c r="AJ217" s="463"/>
      <c r="AK217" s="42"/>
      <c r="AL217" s="44"/>
      <c r="AM217" s="42"/>
      <c r="AN217" s="44"/>
      <c r="AO217" s="45"/>
      <c r="AP217" s="42"/>
      <c r="AQ217" s="44"/>
      <c r="AR217" s="705" t="str">
        <f>IF(AQ217="","",IF(AQ217="A",'7.パネルラジエーター設備費用算出シート'!$G$12,IF(AQ217="B",'7.パネルラジエーター設備費用算出シート'!$N$12,IF(AQ217="C",'7.パネルラジエーター設備費用算出シート'!$G$22,IF(AQ217="D",'7.パネルラジエーター設備費用算出シート'!$N$22,IF(AQ217="E",'7.パネルラジエーター設備費用算出シート'!$G$32,IF(AQ217="F",'7.パネルラジエーター設備費用算出シート'!$N$32,IF(AQ217="G",'7.パネルラジエーター設備費用算出シート'!$G$42,IF(AQ217="H",'7.パネルラジエーター設備費用算出シート'!$N$42,IF(AQ217="I",'7.パネルラジエーター設備費用算出シート'!$G$52,'7.パネルラジエーター設備費用算出シート'!$N$52))))))))))</f>
        <v/>
      </c>
      <c r="AS217" s="42"/>
      <c r="AT217" s="44"/>
      <c r="AU217" s="45"/>
      <c r="AV217" s="42"/>
      <c r="AW217" s="28"/>
      <c r="AX217" s="28"/>
      <c r="AY217" s="28"/>
      <c r="AZ217" s="28"/>
      <c r="BA217" s="28"/>
      <c r="BB217" s="28"/>
      <c r="BC217" s="28"/>
      <c r="BD217" s="28"/>
      <c r="BE217" s="28"/>
      <c r="BF217" s="28"/>
      <c r="BG217" s="28"/>
      <c r="BH217" s="28"/>
    </row>
    <row r="218" spans="1:60" s="29" customFormat="1">
      <c r="A218" s="66"/>
      <c r="B218" s="39">
        <v>207</v>
      </c>
      <c r="C218" s="158"/>
      <c r="D218" s="159"/>
      <c r="E218" s="40"/>
      <c r="F218" s="686"/>
      <c r="G218" s="685"/>
      <c r="H218" s="683"/>
      <c r="I218" s="156"/>
      <c r="J218" s="160"/>
      <c r="K218" s="156"/>
      <c r="L218" s="693" t="str">
        <f t="shared" si="12"/>
        <v/>
      </c>
      <c r="M218" s="694" t="str">
        <f t="shared" si="13"/>
        <v/>
      </c>
      <c r="N218" s="693" t="str">
        <f t="shared" si="14"/>
        <v/>
      </c>
      <c r="O218" s="701">
        <f t="shared" si="15"/>
        <v>0</v>
      </c>
      <c r="P218" s="157"/>
      <c r="Q218" s="41"/>
      <c r="R218" s="167"/>
      <c r="S218" s="168"/>
      <c r="T218" s="43"/>
      <c r="U218" s="167"/>
      <c r="V218" s="157"/>
      <c r="W218" s="394"/>
      <c r="X218" s="42"/>
      <c r="Y218" s="41"/>
      <c r="Z218" s="42"/>
      <c r="AA218" s="41"/>
      <c r="AB218" s="42"/>
      <c r="AC218" s="41"/>
      <c r="AD218" s="43"/>
      <c r="AE218" s="42"/>
      <c r="AF218" s="44"/>
      <c r="AG218" s="42"/>
      <c r="AH218" s="463"/>
      <c r="AI218" s="42"/>
      <c r="AJ218" s="463"/>
      <c r="AK218" s="42"/>
      <c r="AL218" s="44"/>
      <c r="AM218" s="42"/>
      <c r="AN218" s="44"/>
      <c r="AO218" s="45"/>
      <c r="AP218" s="42"/>
      <c r="AQ218" s="44"/>
      <c r="AR218" s="705" t="str">
        <f>IF(AQ218="","",IF(AQ218="A",'7.パネルラジエーター設備費用算出シート'!$G$12,IF(AQ218="B",'7.パネルラジエーター設備費用算出シート'!$N$12,IF(AQ218="C",'7.パネルラジエーター設備費用算出シート'!$G$22,IF(AQ218="D",'7.パネルラジエーター設備費用算出シート'!$N$22,IF(AQ218="E",'7.パネルラジエーター設備費用算出シート'!$G$32,IF(AQ218="F",'7.パネルラジエーター設備費用算出シート'!$N$32,IF(AQ218="G",'7.パネルラジエーター設備費用算出シート'!$G$42,IF(AQ218="H",'7.パネルラジエーター設備費用算出シート'!$N$42,IF(AQ218="I",'7.パネルラジエーター設備費用算出シート'!$G$52,'7.パネルラジエーター設備費用算出シート'!$N$52))))))))))</f>
        <v/>
      </c>
      <c r="AS218" s="42"/>
      <c r="AT218" s="44"/>
      <c r="AU218" s="45"/>
      <c r="AV218" s="42"/>
      <c r="AW218" s="28"/>
      <c r="AX218" s="28"/>
      <c r="AY218" s="28"/>
      <c r="AZ218" s="28"/>
      <c r="BA218" s="28"/>
      <c r="BB218" s="28"/>
      <c r="BC218" s="28"/>
      <c r="BD218" s="28"/>
      <c r="BE218" s="28"/>
      <c r="BF218" s="28"/>
      <c r="BG218" s="28"/>
      <c r="BH218" s="28"/>
    </row>
    <row r="219" spans="1:60" s="29" customFormat="1">
      <c r="A219" s="66"/>
      <c r="B219" s="39">
        <v>208</v>
      </c>
      <c r="C219" s="158"/>
      <c r="D219" s="159"/>
      <c r="E219" s="40"/>
      <c r="F219" s="686"/>
      <c r="G219" s="685"/>
      <c r="H219" s="683"/>
      <c r="I219" s="156"/>
      <c r="J219" s="160"/>
      <c r="K219" s="156"/>
      <c r="L219" s="693" t="str">
        <f t="shared" si="12"/>
        <v/>
      </c>
      <c r="M219" s="694" t="str">
        <f t="shared" si="13"/>
        <v/>
      </c>
      <c r="N219" s="693" t="str">
        <f t="shared" si="14"/>
        <v/>
      </c>
      <c r="O219" s="701">
        <f t="shared" si="15"/>
        <v>0</v>
      </c>
      <c r="P219" s="157"/>
      <c r="Q219" s="41"/>
      <c r="R219" s="167"/>
      <c r="S219" s="168"/>
      <c r="T219" s="43"/>
      <c r="U219" s="167"/>
      <c r="V219" s="157"/>
      <c r="W219" s="394"/>
      <c r="X219" s="42"/>
      <c r="Y219" s="41"/>
      <c r="Z219" s="42"/>
      <c r="AA219" s="41"/>
      <c r="AB219" s="42"/>
      <c r="AC219" s="41"/>
      <c r="AD219" s="43"/>
      <c r="AE219" s="42"/>
      <c r="AF219" s="44"/>
      <c r="AG219" s="42"/>
      <c r="AH219" s="463"/>
      <c r="AI219" s="42"/>
      <c r="AJ219" s="463"/>
      <c r="AK219" s="42"/>
      <c r="AL219" s="44"/>
      <c r="AM219" s="42"/>
      <c r="AN219" s="44"/>
      <c r="AO219" s="45"/>
      <c r="AP219" s="42"/>
      <c r="AQ219" s="44"/>
      <c r="AR219" s="705" t="str">
        <f>IF(AQ219="","",IF(AQ219="A",'7.パネルラジエーター設備費用算出シート'!$G$12,IF(AQ219="B",'7.パネルラジエーター設備費用算出シート'!$N$12,IF(AQ219="C",'7.パネルラジエーター設備費用算出シート'!$G$22,IF(AQ219="D",'7.パネルラジエーター設備費用算出シート'!$N$22,IF(AQ219="E",'7.パネルラジエーター設備費用算出シート'!$G$32,IF(AQ219="F",'7.パネルラジエーター設備費用算出シート'!$N$32,IF(AQ219="G",'7.パネルラジエーター設備費用算出シート'!$G$42,IF(AQ219="H",'7.パネルラジエーター設備費用算出シート'!$N$42,IF(AQ219="I",'7.パネルラジエーター設備費用算出シート'!$G$52,'7.パネルラジエーター設備費用算出シート'!$N$52))))))))))</f>
        <v/>
      </c>
      <c r="AS219" s="42"/>
      <c r="AT219" s="44"/>
      <c r="AU219" s="45"/>
      <c r="AV219" s="42"/>
      <c r="AW219" s="28"/>
      <c r="AX219" s="28"/>
      <c r="AY219" s="28"/>
      <c r="AZ219" s="28"/>
      <c r="BA219" s="28"/>
      <c r="BB219" s="28"/>
      <c r="BC219" s="28"/>
      <c r="BD219" s="28"/>
      <c r="BE219" s="28"/>
      <c r="BF219" s="28"/>
      <c r="BG219" s="28"/>
      <c r="BH219" s="28"/>
    </row>
    <row r="220" spans="1:60" s="29" customFormat="1">
      <c r="A220" s="66"/>
      <c r="B220" s="39">
        <v>209</v>
      </c>
      <c r="C220" s="158"/>
      <c r="D220" s="159"/>
      <c r="E220" s="40"/>
      <c r="F220" s="686"/>
      <c r="G220" s="685"/>
      <c r="H220" s="683"/>
      <c r="I220" s="156"/>
      <c r="J220" s="160"/>
      <c r="K220" s="156"/>
      <c r="L220" s="693" t="str">
        <f t="shared" si="12"/>
        <v/>
      </c>
      <c r="M220" s="694" t="str">
        <f t="shared" si="13"/>
        <v/>
      </c>
      <c r="N220" s="693" t="str">
        <f t="shared" si="14"/>
        <v/>
      </c>
      <c r="O220" s="701">
        <f t="shared" si="15"/>
        <v>0</v>
      </c>
      <c r="P220" s="157"/>
      <c r="Q220" s="41"/>
      <c r="R220" s="167"/>
      <c r="S220" s="168"/>
      <c r="T220" s="43"/>
      <c r="U220" s="167"/>
      <c r="V220" s="157"/>
      <c r="W220" s="394"/>
      <c r="X220" s="42"/>
      <c r="Y220" s="41"/>
      <c r="Z220" s="42"/>
      <c r="AA220" s="41"/>
      <c r="AB220" s="42"/>
      <c r="AC220" s="41"/>
      <c r="AD220" s="43"/>
      <c r="AE220" s="42"/>
      <c r="AF220" s="44"/>
      <c r="AG220" s="42"/>
      <c r="AH220" s="463"/>
      <c r="AI220" s="42"/>
      <c r="AJ220" s="463"/>
      <c r="AK220" s="42"/>
      <c r="AL220" s="44"/>
      <c r="AM220" s="42"/>
      <c r="AN220" s="44"/>
      <c r="AO220" s="45"/>
      <c r="AP220" s="42"/>
      <c r="AQ220" s="44"/>
      <c r="AR220" s="705" t="str">
        <f>IF(AQ220="","",IF(AQ220="A",'7.パネルラジエーター設備費用算出シート'!$G$12,IF(AQ220="B",'7.パネルラジエーター設備費用算出シート'!$N$12,IF(AQ220="C",'7.パネルラジエーター設備費用算出シート'!$G$22,IF(AQ220="D",'7.パネルラジエーター設備費用算出シート'!$N$22,IF(AQ220="E",'7.パネルラジエーター設備費用算出シート'!$G$32,IF(AQ220="F",'7.パネルラジエーター設備費用算出シート'!$N$32,IF(AQ220="G",'7.パネルラジエーター設備費用算出シート'!$G$42,IF(AQ220="H",'7.パネルラジエーター設備費用算出シート'!$N$42,IF(AQ220="I",'7.パネルラジエーター設備費用算出シート'!$G$52,'7.パネルラジエーター設備費用算出シート'!$N$52))))))))))</f>
        <v/>
      </c>
      <c r="AS220" s="42"/>
      <c r="AT220" s="44"/>
      <c r="AU220" s="45"/>
      <c r="AV220" s="42"/>
      <c r="AW220" s="28"/>
      <c r="AX220" s="28"/>
      <c r="AY220" s="28"/>
      <c r="AZ220" s="28"/>
      <c r="BA220" s="28"/>
      <c r="BB220" s="28"/>
      <c r="BC220" s="28"/>
      <c r="BD220" s="28"/>
      <c r="BE220" s="28"/>
      <c r="BF220" s="28"/>
      <c r="BG220" s="28"/>
      <c r="BH220" s="28"/>
    </row>
    <row r="221" spans="1:60" s="29" customFormat="1">
      <c r="A221" s="66"/>
      <c r="B221" s="39">
        <v>210</v>
      </c>
      <c r="C221" s="158"/>
      <c r="D221" s="159"/>
      <c r="E221" s="40"/>
      <c r="F221" s="686"/>
      <c r="G221" s="685"/>
      <c r="H221" s="683"/>
      <c r="I221" s="156"/>
      <c r="J221" s="160"/>
      <c r="K221" s="156"/>
      <c r="L221" s="693" t="str">
        <f t="shared" si="12"/>
        <v/>
      </c>
      <c r="M221" s="694" t="str">
        <f t="shared" si="13"/>
        <v/>
      </c>
      <c r="N221" s="693" t="str">
        <f t="shared" si="14"/>
        <v/>
      </c>
      <c r="O221" s="701">
        <f t="shared" si="15"/>
        <v>0</v>
      </c>
      <c r="P221" s="157"/>
      <c r="Q221" s="41"/>
      <c r="R221" s="167"/>
      <c r="S221" s="168"/>
      <c r="T221" s="43"/>
      <c r="U221" s="167"/>
      <c r="V221" s="157"/>
      <c r="W221" s="394"/>
      <c r="X221" s="42"/>
      <c r="Y221" s="41"/>
      <c r="Z221" s="42"/>
      <c r="AA221" s="41"/>
      <c r="AB221" s="42"/>
      <c r="AC221" s="41"/>
      <c r="AD221" s="43"/>
      <c r="AE221" s="42"/>
      <c r="AF221" s="44"/>
      <c r="AG221" s="42"/>
      <c r="AH221" s="463"/>
      <c r="AI221" s="42"/>
      <c r="AJ221" s="463"/>
      <c r="AK221" s="42"/>
      <c r="AL221" s="44"/>
      <c r="AM221" s="42"/>
      <c r="AN221" s="44"/>
      <c r="AO221" s="45"/>
      <c r="AP221" s="42"/>
      <c r="AQ221" s="44"/>
      <c r="AR221" s="705" t="str">
        <f>IF(AQ221="","",IF(AQ221="A",'7.パネルラジエーター設備費用算出シート'!$G$12,IF(AQ221="B",'7.パネルラジエーター設備費用算出シート'!$N$12,IF(AQ221="C",'7.パネルラジエーター設備費用算出シート'!$G$22,IF(AQ221="D",'7.パネルラジエーター設備費用算出シート'!$N$22,IF(AQ221="E",'7.パネルラジエーター設備費用算出シート'!$G$32,IF(AQ221="F",'7.パネルラジエーター設備費用算出シート'!$N$32,IF(AQ221="G",'7.パネルラジエーター設備費用算出シート'!$G$42,IF(AQ221="H",'7.パネルラジエーター設備費用算出シート'!$N$42,IF(AQ221="I",'7.パネルラジエーター設備費用算出シート'!$G$52,'7.パネルラジエーター設備費用算出シート'!$N$52))))))))))</f>
        <v/>
      </c>
      <c r="AS221" s="42"/>
      <c r="AT221" s="44"/>
      <c r="AU221" s="45"/>
      <c r="AV221" s="42"/>
      <c r="AW221" s="28"/>
      <c r="AX221" s="28"/>
      <c r="AY221" s="28"/>
      <c r="AZ221" s="28"/>
      <c r="BA221" s="28"/>
      <c r="BB221" s="28"/>
      <c r="BC221" s="28"/>
      <c r="BD221" s="28"/>
      <c r="BE221" s="28"/>
      <c r="BF221" s="28"/>
      <c r="BG221" s="28"/>
      <c r="BH221" s="28"/>
    </row>
    <row r="222" spans="1:60" s="29" customFormat="1">
      <c r="A222" s="66"/>
      <c r="B222" s="39">
        <v>211</v>
      </c>
      <c r="C222" s="158"/>
      <c r="D222" s="159"/>
      <c r="E222" s="40"/>
      <c r="F222" s="686"/>
      <c r="G222" s="685"/>
      <c r="H222" s="683"/>
      <c r="I222" s="156"/>
      <c r="J222" s="160"/>
      <c r="K222" s="156"/>
      <c r="L222" s="693" t="str">
        <f t="shared" si="12"/>
        <v/>
      </c>
      <c r="M222" s="694" t="str">
        <f t="shared" si="13"/>
        <v/>
      </c>
      <c r="N222" s="693" t="str">
        <f t="shared" si="14"/>
        <v/>
      </c>
      <c r="O222" s="701">
        <f t="shared" si="15"/>
        <v>0</v>
      </c>
      <c r="P222" s="157"/>
      <c r="Q222" s="41"/>
      <c r="R222" s="167"/>
      <c r="S222" s="168"/>
      <c r="T222" s="43"/>
      <c r="U222" s="167"/>
      <c r="V222" s="157"/>
      <c r="W222" s="394"/>
      <c r="X222" s="42"/>
      <c r="Y222" s="41"/>
      <c r="Z222" s="42"/>
      <c r="AA222" s="41"/>
      <c r="AB222" s="42"/>
      <c r="AC222" s="41"/>
      <c r="AD222" s="43"/>
      <c r="AE222" s="42"/>
      <c r="AF222" s="44"/>
      <c r="AG222" s="42"/>
      <c r="AH222" s="463"/>
      <c r="AI222" s="42"/>
      <c r="AJ222" s="463"/>
      <c r="AK222" s="42"/>
      <c r="AL222" s="44"/>
      <c r="AM222" s="42"/>
      <c r="AN222" s="44"/>
      <c r="AO222" s="45"/>
      <c r="AP222" s="42"/>
      <c r="AQ222" s="44"/>
      <c r="AR222" s="705" t="str">
        <f>IF(AQ222="","",IF(AQ222="A",'7.パネルラジエーター設備費用算出シート'!$G$12,IF(AQ222="B",'7.パネルラジエーター設備費用算出シート'!$N$12,IF(AQ222="C",'7.パネルラジエーター設備費用算出シート'!$G$22,IF(AQ222="D",'7.パネルラジエーター設備費用算出シート'!$N$22,IF(AQ222="E",'7.パネルラジエーター設備費用算出シート'!$G$32,IF(AQ222="F",'7.パネルラジエーター設備費用算出シート'!$N$32,IF(AQ222="G",'7.パネルラジエーター設備費用算出シート'!$G$42,IF(AQ222="H",'7.パネルラジエーター設備費用算出シート'!$N$42,IF(AQ222="I",'7.パネルラジエーター設備費用算出シート'!$G$52,'7.パネルラジエーター設備費用算出シート'!$N$52))))))))))</f>
        <v/>
      </c>
      <c r="AS222" s="42"/>
      <c r="AT222" s="44"/>
      <c r="AU222" s="45"/>
      <c r="AV222" s="42"/>
      <c r="AW222" s="28"/>
      <c r="AX222" s="28"/>
      <c r="AY222" s="28"/>
      <c r="AZ222" s="28"/>
      <c r="BA222" s="28"/>
      <c r="BB222" s="28"/>
      <c r="BC222" s="28"/>
      <c r="BD222" s="28"/>
      <c r="BE222" s="28"/>
      <c r="BF222" s="28"/>
      <c r="BG222" s="28"/>
      <c r="BH222" s="28"/>
    </row>
    <row r="223" spans="1:60" s="29" customFormat="1">
      <c r="A223" s="66"/>
      <c r="B223" s="39">
        <v>212</v>
      </c>
      <c r="C223" s="158"/>
      <c r="D223" s="159"/>
      <c r="E223" s="40"/>
      <c r="F223" s="686"/>
      <c r="G223" s="685"/>
      <c r="H223" s="683"/>
      <c r="I223" s="156"/>
      <c r="J223" s="160"/>
      <c r="K223" s="156"/>
      <c r="L223" s="693" t="str">
        <f t="shared" si="12"/>
        <v/>
      </c>
      <c r="M223" s="694" t="str">
        <f t="shared" si="13"/>
        <v/>
      </c>
      <c r="N223" s="693" t="str">
        <f t="shared" si="14"/>
        <v/>
      </c>
      <c r="O223" s="701">
        <f t="shared" si="15"/>
        <v>0</v>
      </c>
      <c r="P223" s="157"/>
      <c r="Q223" s="41"/>
      <c r="R223" s="167"/>
      <c r="S223" s="168"/>
      <c r="T223" s="43"/>
      <c r="U223" s="167"/>
      <c r="V223" s="157"/>
      <c r="W223" s="394"/>
      <c r="X223" s="42"/>
      <c r="Y223" s="41"/>
      <c r="Z223" s="42"/>
      <c r="AA223" s="41"/>
      <c r="AB223" s="42"/>
      <c r="AC223" s="41"/>
      <c r="AD223" s="43"/>
      <c r="AE223" s="42"/>
      <c r="AF223" s="44"/>
      <c r="AG223" s="42"/>
      <c r="AH223" s="463"/>
      <c r="AI223" s="42"/>
      <c r="AJ223" s="463"/>
      <c r="AK223" s="42"/>
      <c r="AL223" s="44"/>
      <c r="AM223" s="42"/>
      <c r="AN223" s="44"/>
      <c r="AO223" s="45"/>
      <c r="AP223" s="42"/>
      <c r="AQ223" s="44"/>
      <c r="AR223" s="705" t="str">
        <f>IF(AQ223="","",IF(AQ223="A",'7.パネルラジエーター設備費用算出シート'!$G$12,IF(AQ223="B",'7.パネルラジエーター設備費用算出シート'!$N$12,IF(AQ223="C",'7.パネルラジエーター設備費用算出シート'!$G$22,IF(AQ223="D",'7.パネルラジエーター設備費用算出シート'!$N$22,IF(AQ223="E",'7.パネルラジエーター設備費用算出シート'!$G$32,IF(AQ223="F",'7.パネルラジエーター設備費用算出シート'!$N$32,IF(AQ223="G",'7.パネルラジエーター設備費用算出シート'!$G$42,IF(AQ223="H",'7.パネルラジエーター設備費用算出シート'!$N$42,IF(AQ223="I",'7.パネルラジエーター設備費用算出シート'!$G$52,'7.パネルラジエーター設備費用算出シート'!$N$52))))))))))</f>
        <v/>
      </c>
      <c r="AS223" s="42"/>
      <c r="AT223" s="44"/>
      <c r="AU223" s="45"/>
      <c r="AV223" s="42"/>
      <c r="AW223" s="28"/>
      <c r="AX223" s="28"/>
      <c r="AY223" s="28"/>
      <c r="AZ223" s="28"/>
      <c r="BA223" s="28"/>
      <c r="BB223" s="28"/>
      <c r="BC223" s="28"/>
      <c r="BD223" s="28"/>
      <c r="BE223" s="28"/>
      <c r="BF223" s="28"/>
      <c r="BG223" s="28"/>
      <c r="BH223" s="28"/>
    </row>
    <row r="224" spans="1:60" s="29" customFormat="1">
      <c r="A224" s="66"/>
      <c r="B224" s="39">
        <v>213</v>
      </c>
      <c r="C224" s="158"/>
      <c r="D224" s="159"/>
      <c r="E224" s="40"/>
      <c r="F224" s="686"/>
      <c r="G224" s="685"/>
      <c r="H224" s="683"/>
      <c r="I224" s="156"/>
      <c r="J224" s="160"/>
      <c r="K224" s="156"/>
      <c r="L224" s="693" t="str">
        <f t="shared" si="12"/>
        <v/>
      </c>
      <c r="M224" s="694" t="str">
        <f t="shared" si="13"/>
        <v/>
      </c>
      <c r="N224" s="693" t="str">
        <f t="shared" si="14"/>
        <v/>
      </c>
      <c r="O224" s="701">
        <f t="shared" si="15"/>
        <v>0</v>
      </c>
      <c r="P224" s="157"/>
      <c r="Q224" s="41"/>
      <c r="R224" s="167"/>
      <c r="S224" s="168"/>
      <c r="T224" s="43"/>
      <c r="U224" s="167"/>
      <c r="V224" s="157"/>
      <c r="W224" s="394"/>
      <c r="X224" s="42"/>
      <c r="Y224" s="41"/>
      <c r="Z224" s="42"/>
      <c r="AA224" s="41"/>
      <c r="AB224" s="42"/>
      <c r="AC224" s="41"/>
      <c r="AD224" s="43"/>
      <c r="AE224" s="42"/>
      <c r="AF224" s="44"/>
      <c r="AG224" s="42"/>
      <c r="AH224" s="463"/>
      <c r="AI224" s="42"/>
      <c r="AJ224" s="463"/>
      <c r="AK224" s="42"/>
      <c r="AL224" s="44"/>
      <c r="AM224" s="42"/>
      <c r="AN224" s="44"/>
      <c r="AO224" s="45"/>
      <c r="AP224" s="42"/>
      <c r="AQ224" s="44"/>
      <c r="AR224" s="705" t="str">
        <f>IF(AQ224="","",IF(AQ224="A",'7.パネルラジエーター設備費用算出シート'!$G$12,IF(AQ224="B",'7.パネルラジエーター設備費用算出シート'!$N$12,IF(AQ224="C",'7.パネルラジエーター設備費用算出シート'!$G$22,IF(AQ224="D",'7.パネルラジエーター設備費用算出シート'!$N$22,IF(AQ224="E",'7.パネルラジエーター設備費用算出シート'!$G$32,IF(AQ224="F",'7.パネルラジエーター設備費用算出シート'!$N$32,IF(AQ224="G",'7.パネルラジエーター設備費用算出シート'!$G$42,IF(AQ224="H",'7.パネルラジエーター設備費用算出シート'!$N$42,IF(AQ224="I",'7.パネルラジエーター設備費用算出シート'!$G$52,'7.パネルラジエーター設備費用算出シート'!$N$52))))))))))</f>
        <v/>
      </c>
      <c r="AS224" s="42"/>
      <c r="AT224" s="44"/>
      <c r="AU224" s="45"/>
      <c r="AV224" s="42"/>
      <c r="AW224" s="28"/>
      <c r="AX224" s="28"/>
      <c r="AY224" s="28"/>
      <c r="AZ224" s="28"/>
      <c r="BA224" s="28"/>
      <c r="BB224" s="28"/>
      <c r="BC224" s="28"/>
      <c r="BD224" s="28"/>
      <c r="BE224" s="28"/>
      <c r="BF224" s="28"/>
      <c r="BG224" s="28"/>
      <c r="BH224" s="28"/>
    </row>
    <row r="225" spans="1:60" s="29" customFormat="1">
      <c r="A225" s="66"/>
      <c r="B225" s="39">
        <v>214</v>
      </c>
      <c r="C225" s="158"/>
      <c r="D225" s="159"/>
      <c r="E225" s="40"/>
      <c r="F225" s="686"/>
      <c r="G225" s="685"/>
      <c r="H225" s="683"/>
      <c r="I225" s="156"/>
      <c r="J225" s="160"/>
      <c r="K225" s="156"/>
      <c r="L225" s="693" t="str">
        <f t="shared" si="12"/>
        <v/>
      </c>
      <c r="M225" s="694" t="str">
        <f t="shared" si="13"/>
        <v/>
      </c>
      <c r="N225" s="693" t="str">
        <f t="shared" si="14"/>
        <v/>
      </c>
      <c r="O225" s="701">
        <f t="shared" si="15"/>
        <v>0</v>
      </c>
      <c r="P225" s="157"/>
      <c r="Q225" s="41"/>
      <c r="R225" s="167"/>
      <c r="S225" s="168"/>
      <c r="T225" s="43"/>
      <c r="U225" s="167"/>
      <c r="V225" s="157"/>
      <c r="W225" s="394"/>
      <c r="X225" s="42"/>
      <c r="Y225" s="41"/>
      <c r="Z225" s="42"/>
      <c r="AA225" s="41"/>
      <c r="AB225" s="42"/>
      <c r="AC225" s="41"/>
      <c r="AD225" s="43"/>
      <c r="AE225" s="42"/>
      <c r="AF225" s="44"/>
      <c r="AG225" s="42"/>
      <c r="AH225" s="463"/>
      <c r="AI225" s="42"/>
      <c r="AJ225" s="463"/>
      <c r="AK225" s="42"/>
      <c r="AL225" s="44"/>
      <c r="AM225" s="42"/>
      <c r="AN225" s="44"/>
      <c r="AO225" s="45"/>
      <c r="AP225" s="42"/>
      <c r="AQ225" s="44"/>
      <c r="AR225" s="705" t="str">
        <f>IF(AQ225="","",IF(AQ225="A",'7.パネルラジエーター設備費用算出シート'!$G$12,IF(AQ225="B",'7.パネルラジエーター設備費用算出シート'!$N$12,IF(AQ225="C",'7.パネルラジエーター設備費用算出シート'!$G$22,IF(AQ225="D",'7.パネルラジエーター設備費用算出シート'!$N$22,IF(AQ225="E",'7.パネルラジエーター設備費用算出シート'!$G$32,IF(AQ225="F",'7.パネルラジエーター設備費用算出シート'!$N$32,IF(AQ225="G",'7.パネルラジエーター設備費用算出シート'!$G$42,IF(AQ225="H",'7.パネルラジエーター設備費用算出シート'!$N$42,IF(AQ225="I",'7.パネルラジエーター設備費用算出シート'!$G$52,'7.パネルラジエーター設備費用算出シート'!$N$52))))))))))</f>
        <v/>
      </c>
      <c r="AS225" s="42"/>
      <c r="AT225" s="44"/>
      <c r="AU225" s="45"/>
      <c r="AV225" s="42"/>
      <c r="AW225" s="28"/>
      <c r="AX225" s="28"/>
      <c r="AY225" s="28"/>
      <c r="AZ225" s="28"/>
      <c r="BA225" s="28"/>
      <c r="BB225" s="28"/>
      <c r="BC225" s="28"/>
      <c r="BD225" s="28"/>
      <c r="BE225" s="28"/>
      <c r="BF225" s="28"/>
      <c r="BG225" s="28"/>
      <c r="BH225" s="28"/>
    </row>
    <row r="226" spans="1:60" s="29" customFormat="1">
      <c r="A226" s="66"/>
      <c r="B226" s="39">
        <v>215</v>
      </c>
      <c r="C226" s="158"/>
      <c r="D226" s="159"/>
      <c r="E226" s="40"/>
      <c r="F226" s="686"/>
      <c r="G226" s="685"/>
      <c r="H226" s="683"/>
      <c r="I226" s="156"/>
      <c r="J226" s="160"/>
      <c r="K226" s="156"/>
      <c r="L226" s="693" t="str">
        <f t="shared" si="12"/>
        <v/>
      </c>
      <c r="M226" s="694" t="str">
        <f t="shared" si="13"/>
        <v/>
      </c>
      <c r="N226" s="693" t="str">
        <f t="shared" si="14"/>
        <v/>
      </c>
      <c r="O226" s="701">
        <f t="shared" si="15"/>
        <v>0</v>
      </c>
      <c r="P226" s="157"/>
      <c r="Q226" s="41"/>
      <c r="R226" s="167"/>
      <c r="S226" s="168"/>
      <c r="T226" s="43"/>
      <c r="U226" s="167"/>
      <c r="V226" s="157"/>
      <c r="W226" s="394"/>
      <c r="X226" s="42"/>
      <c r="Y226" s="41"/>
      <c r="Z226" s="42"/>
      <c r="AA226" s="41"/>
      <c r="AB226" s="42"/>
      <c r="AC226" s="41"/>
      <c r="AD226" s="43"/>
      <c r="AE226" s="42"/>
      <c r="AF226" s="44"/>
      <c r="AG226" s="42"/>
      <c r="AH226" s="463"/>
      <c r="AI226" s="42"/>
      <c r="AJ226" s="463"/>
      <c r="AK226" s="42"/>
      <c r="AL226" s="44"/>
      <c r="AM226" s="42"/>
      <c r="AN226" s="44"/>
      <c r="AO226" s="45"/>
      <c r="AP226" s="42"/>
      <c r="AQ226" s="44"/>
      <c r="AR226" s="705" t="str">
        <f>IF(AQ226="","",IF(AQ226="A",'7.パネルラジエーター設備費用算出シート'!$G$12,IF(AQ226="B",'7.パネルラジエーター設備費用算出シート'!$N$12,IF(AQ226="C",'7.パネルラジエーター設備費用算出シート'!$G$22,IF(AQ226="D",'7.パネルラジエーター設備費用算出シート'!$N$22,IF(AQ226="E",'7.パネルラジエーター設備費用算出シート'!$G$32,IF(AQ226="F",'7.パネルラジエーター設備費用算出シート'!$N$32,IF(AQ226="G",'7.パネルラジエーター設備費用算出シート'!$G$42,IF(AQ226="H",'7.パネルラジエーター設備費用算出シート'!$N$42,IF(AQ226="I",'7.パネルラジエーター設備費用算出シート'!$G$52,'7.パネルラジエーター設備費用算出シート'!$N$52))))))))))</f>
        <v/>
      </c>
      <c r="AS226" s="42"/>
      <c r="AT226" s="44"/>
      <c r="AU226" s="45"/>
      <c r="AV226" s="42"/>
      <c r="AW226" s="28"/>
      <c r="AX226" s="28"/>
      <c r="AY226" s="28"/>
      <c r="AZ226" s="28"/>
      <c r="BA226" s="28"/>
      <c r="BB226" s="28"/>
      <c r="BC226" s="28"/>
      <c r="BD226" s="28"/>
      <c r="BE226" s="28"/>
      <c r="BF226" s="28"/>
      <c r="BG226" s="28"/>
      <c r="BH226" s="28"/>
    </row>
    <row r="227" spans="1:60" s="29" customFormat="1">
      <c r="A227" s="66"/>
      <c r="B227" s="39">
        <v>216</v>
      </c>
      <c r="C227" s="158"/>
      <c r="D227" s="159"/>
      <c r="E227" s="40"/>
      <c r="F227" s="686"/>
      <c r="G227" s="685"/>
      <c r="H227" s="683"/>
      <c r="I227" s="156"/>
      <c r="J227" s="160"/>
      <c r="K227" s="156"/>
      <c r="L227" s="693" t="str">
        <f t="shared" si="12"/>
        <v/>
      </c>
      <c r="M227" s="694" t="str">
        <f t="shared" si="13"/>
        <v/>
      </c>
      <c r="N227" s="693" t="str">
        <f t="shared" si="14"/>
        <v/>
      </c>
      <c r="O227" s="701">
        <f t="shared" si="15"/>
        <v>0</v>
      </c>
      <c r="P227" s="157"/>
      <c r="Q227" s="41"/>
      <c r="R227" s="167"/>
      <c r="S227" s="168"/>
      <c r="T227" s="43"/>
      <c r="U227" s="167"/>
      <c r="V227" s="157"/>
      <c r="W227" s="394"/>
      <c r="X227" s="42"/>
      <c r="Y227" s="41"/>
      <c r="Z227" s="42"/>
      <c r="AA227" s="41"/>
      <c r="AB227" s="42"/>
      <c r="AC227" s="41"/>
      <c r="AD227" s="43"/>
      <c r="AE227" s="42"/>
      <c r="AF227" s="44"/>
      <c r="AG227" s="42"/>
      <c r="AH227" s="463"/>
      <c r="AI227" s="42"/>
      <c r="AJ227" s="463"/>
      <c r="AK227" s="42"/>
      <c r="AL227" s="44"/>
      <c r="AM227" s="42"/>
      <c r="AN227" s="44"/>
      <c r="AO227" s="45"/>
      <c r="AP227" s="42"/>
      <c r="AQ227" s="44"/>
      <c r="AR227" s="705" t="str">
        <f>IF(AQ227="","",IF(AQ227="A",'7.パネルラジエーター設備費用算出シート'!$G$12,IF(AQ227="B",'7.パネルラジエーター設備費用算出シート'!$N$12,IF(AQ227="C",'7.パネルラジエーター設備費用算出シート'!$G$22,IF(AQ227="D",'7.パネルラジエーター設備費用算出シート'!$N$22,IF(AQ227="E",'7.パネルラジエーター設備費用算出シート'!$G$32,IF(AQ227="F",'7.パネルラジエーター設備費用算出シート'!$N$32,IF(AQ227="G",'7.パネルラジエーター設備費用算出シート'!$G$42,IF(AQ227="H",'7.パネルラジエーター設備費用算出シート'!$N$42,IF(AQ227="I",'7.パネルラジエーター設備費用算出シート'!$G$52,'7.パネルラジエーター設備費用算出シート'!$N$52))))))))))</f>
        <v/>
      </c>
      <c r="AS227" s="42"/>
      <c r="AT227" s="44"/>
      <c r="AU227" s="45"/>
      <c r="AV227" s="42"/>
      <c r="AW227" s="28"/>
      <c r="AX227" s="28"/>
      <c r="AY227" s="28"/>
      <c r="AZ227" s="28"/>
      <c r="BA227" s="28"/>
      <c r="BB227" s="28"/>
      <c r="BC227" s="28"/>
      <c r="BD227" s="28"/>
      <c r="BE227" s="28"/>
      <c r="BF227" s="28"/>
      <c r="BG227" s="28"/>
      <c r="BH227" s="28"/>
    </row>
    <row r="228" spans="1:60" s="29" customFormat="1">
      <c r="A228" s="66"/>
      <c r="B228" s="39">
        <v>217</v>
      </c>
      <c r="C228" s="158"/>
      <c r="D228" s="159"/>
      <c r="E228" s="40"/>
      <c r="F228" s="686"/>
      <c r="G228" s="685"/>
      <c r="H228" s="683"/>
      <c r="I228" s="156"/>
      <c r="J228" s="160"/>
      <c r="K228" s="156"/>
      <c r="L228" s="693" t="str">
        <f t="shared" si="12"/>
        <v/>
      </c>
      <c r="M228" s="694" t="str">
        <f t="shared" si="13"/>
        <v/>
      </c>
      <c r="N228" s="693" t="str">
        <f t="shared" si="14"/>
        <v/>
      </c>
      <c r="O228" s="701">
        <f t="shared" si="15"/>
        <v>0</v>
      </c>
      <c r="P228" s="157"/>
      <c r="Q228" s="41"/>
      <c r="R228" s="167"/>
      <c r="S228" s="168"/>
      <c r="T228" s="43"/>
      <c r="U228" s="167"/>
      <c r="V228" s="157"/>
      <c r="W228" s="394"/>
      <c r="X228" s="42"/>
      <c r="Y228" s="41"/>
      <c r="Z228" s="42"/>
      <c r="AA228" s="41"/>
      <c r="AB228" s="42"/>
      <c r="AC228" s="41"/>
      <c r="AD228" s="43"/>
      <c r="AE228" s="42"/>
      <c r="AF228" s="44"/>
      <c r="AG228" s="42"/>
      <c r="AH228" s="463"/>
      <c r="AI228" s="42"/>
      <c r="AJ228" s="463"/>
      <c r="AK228" s="42"/>
      <c r="AL228" s="44"/>
      <c r="AM228" s="42"/>
      <c r="AN228" s="44"/>
      <c r="AO228" s="45"/>
      <c r="AP228" s="42"/>
      <c r="AQ228" s="44"/>
      <c r="AR228" s="705" t="str">
        <f>IF(AQ228="","",IF(AQ228="A",'7.パネルラジエーター設備費用算出シート'!$G$12,IF(AQ228="B",'7.パネルラジエーター設備費用算出シート'!$N$12,IF(AQ228="C",'7.パネルラジエーター設備費用算出シート'!$G$22,IF(AQ228="D",'7.パネルラジエーター設備費用算出シート'!$N$22,IF(AQ228="E",'7.パネルラジエーター設備費用算出シート'!$G$32,IF(AQ228="F",'7.パネルラジエーター設備費用算出シート'!$N$32,IF(AQ228="G",'7.パネルラジエーター設備費用算出シート'!$G$42,IF(AQ228="H",'7.パネルラジエーター設備費用算出シート'!$N$42,IF(AQ228="I",'7.パネルラジエーター設備費用算出シート'!$G$52,'7.パネルラジエーター設備費用算出シート'!$N$52))))))))))</f>
        <v/>
      </c>
      <c r="AS228" s="42"/>
      <c r="AT228" s="44"/>
      <c r="AU228" s="45"/>
      <c r="AV228" s="42"/>
      <c r="AW228" s="28"/>
      <c r="AX228" s="28"/>
      <c r="AY228" s="28"/>
      <c r="AZ228" s="28"/>
      <c r="BA228" s="28"/>
      <c r="BB228" s="28"/>
      <c r="BC228" s="28"/>
      <c r="BD228" s="28"/>
      <c r="BE228" s="28"/>
      <c r="BF228" s="28"/>
      <c r="BG228" s="28"/>
      <c r="BH228" s="28"/>
    </row>
    <row r="229" spans="1:60" s="29" customFormat="1">
      <c r="A229" s="66"/>
      <c r="B229" s="39">
        <v>218</v>
      </c>
      <c r="C229" s="158"/>
      <c r="D229" s="159"/>
      <c r="E229" s="40"/>
      <c r="F229" s="686"/>
      <c r="G229" s="685"/>
      <c r="H229" s="683"/>
      <c r="I229" s="156"/>
      <c r="J229" s="160"/>
      <c r="K229" s="156"/>
      <c r="L229" s="693" t="str">
        <f t="shared" si="12"/>
        <v/>
      </c>
      <c r="M229" s="694" t="str">
        <f t="shared" si="13"/>
        <v/>
      </c>
      <c r="N229" s="693" t="str">
        <f t="shared" si="14"/>
        <v/>
      </c>
      <c r="O229" s="701">
        <f t="shared" si="15"/>
        <v>0</v>
      </c>
      <c r="P229" s="157"/>
      <c r="Q229" s="41"/>
      <c r="R229" s="167"/>
      <c r="S229" s="168"/>
      <c r="T229" s="43"/>
      <c r="U229" s="167"/>
      <c r="V229" s="157"/>
      <c r="W229" s="394"/>
      <c r="X229" s="42"/>
      <c r="Y229" s="41"/>
      <c r="Z229" s="42"/>
      <c r="AA229" s="41"/>
      <c r="AB229" s="42"/>
      <c r="AC229" s="41"/>
      <c r="AD229" s="43"/>
      <c r="AE229" s="42"/>
      <c r="AF229" s="44"/>
      <c r="AG229" s="42"/>
      <c r="AH229" s="463"/>
      <c r="AI229" s="42"/>
      <c r="AJ229" s="463"/>
      <c r="AK229" s="42"/>
      <c r="AL229" s="44"/>
      <c r="AM229" s="42"/>
      <c r="AN229" s="44"/>
      <c r="AO229" s="45"/>
      <c r="AP229" s="42"/>
      <c r="AQ229" s="44"/>
      <c r="AR229" s="705" t="str">
        <f>IF(AQ229="","",IF(AQ229="A",'7.パネルラジエーター設備費用算出シート'!$G$12,IF(AQ229="B",'7.パネルラジエーター設備費用算出シート'!$N$12,IF(AQ229="C",'7.パネルラジエーター設備費用算出シート'!$G$22,IF(AQ229="D",'7.パネルラジエーター設備費用算出シート'!$N$22,IF(AQ229="E",'7.パネルラジエーター設備費用算出シート'!$G$32,IF(AQ229="F",'7.パネルラジエーター設備費用算出シート'!$N$32,IF(AQ229="G",'7.パネルラジエーター設備費用算出シート'!$G$42,IF(AQ229="H",'7.パネルラジエーター設備費用算出シート'!$N$42,IF(AQ229="I",'7.パネルラジエーター設備費用算出シート'!$G$52,'7.パネルラジエーター設備費用算出シート'!$N$52))))))))))</f>
        <v/>
      </c>
      <c r="AS229" s="42"/>
      <c r="AT229" s="44"/>
      <c r="AU229" s="45"/>
      <c r="AV229" s="42"/>
      <c r="AW229" s="28"/>
      <c r="AX229" s="28"/>
      <c r="AY229" s="28"/>
      <c r="AZ229" s="28"/>
      <c r="BA229" s="28"/>
      <c r="BB229" s="28"/>
      <c r="BC229" s="28"/>
      <c r="BD229" s="28"/>
      <c r="BE229" s="28"/>
      <c r="BF229" s="28"/>
      <c r="BG229" s="28"/>
      <c r="BH229" s="28"/>
    </row>
    <row r="230" spans="1:60" s="29" customFormat="1">
      <c r="A230" s="66"/>
      <c r="B230" s="39">
        <v>219</v>
      </c>
      <c r="C230" s="158"/>
      <c r="D230" s="159"/>
      <c r="E230" s="40"/>
      <c r="F230" s="686"/>
      <c r="G230" s="685"/>
      <c r="H230" s="683"/>
      <c r="I230" s="156"/>
      <c r="J230" s="160"/>
      <c r="K230" s="156"/>
      <c r="L230" s="693" t="str">
        <f t="shared" si="12"/>
        <v/>
      </c>
      <c r="M230" s="694" t="str">
        <f t="shared" si="13"/>
        <v/>
      </c>
      <c r="N230" s="693" t="str">
        <f t="shared" si="14"/>
        <v/>
      </c>
      <c r="O230" s="701">
        <f t="shared" si="15"/>
        <v>0</v>
      </c>
      <c r="P230" s="157"/>
      <c r="Q230" s="41"/>
      <c r="R230" s="167"/>
      <c r="S230" s="168"/>
      <c r="T230" s="43"/>
      <c r="U230" s="167"/>
      <c r="V230" s="157"/>
      <c r="W230" s="394"/>
      <c r="X230" s="42"/>
      <c r="Y230" s="41"/>
      <c r="Z230" s="42"/>
      <c r="AA230" s="41"/>
      <c r="AB230" s="42"/>
      <c r="AC230" s="41"/>
      <c r="AD230" s="43"/>
      <c r="AE230" s="42"/>
      <c r="AF230" s="44"/>
      <c r="AG230" s="42"/>
      <c r="AH230" s="463"/>
      <c r="AI230" s="42"/>
      <c r="AJ230" s="463"/>
      <c r="AK230" s="42"/>
      <c r="AL230" s="44"/>
      <c r="AM230" s="42"/>
      <c r="AN230" s="44"/>
      <c r="AO230" s="45"/>
      <c r="AP230" s="42"/>
      <c r="AQ230" s="44"/>
      <c r="AR230" s="705" t="str">
        <f>IF(AQ230="","",IF(AQ230="A",'7.パネルラジエーター設備費用算出シート'!$G$12,IF(AQ230="B",'7.パネルラジエーター設備費用算出シート'!$N$12,IF(AQ230="C",'7.パネルラジエーター設備費用算出シート'!$G$22,IF(AQ230="D",'7.パネルラジエーター設備費用算出シート'!$N$22,IF(AQ230="E",'7.パネルラジエーター設備費用算出シート'!$G$32,IF(AQ230="F",'7.パネルラジエーター設備費用算出シート'!$N$32,IF(AQ230="G",'7.パネルラジエーター設備費用算出シート'!$G$42,IF(AQ230="H",'7.パネルラジエーター設備費用算出シート'!$N$42,IF(AQ230="I",'7.パネルラジエーター設備費用算出シート'!$G$52,'7.パネルラジエーター設備費用算出シート'!$N$52))))))))))</f>
        <v/>
      </c>
      <c r="AS230" s="42"/>
      <c r="AT230" s="44"/>
      <c r="AU230" s="45"/>
      <c r="AV230" s="42"/>
      <c r="AW230" s="28"/>
      <c r="AX230" s="28"/>
      <c r="AY230" s="28"/>
      <c r="AZ230" s="28"/>
      <c r="BA230" s="28"/>
      <c r="BB230" s="28"/>
      <c r="BC230" s="28"/>
      <c r="BD230" s="28"/>
      <c r="BE230" s="28"/>
      <c r="BF230" s="28"/>
      <c r="BG230" s="28"/>
      <c r="BH230" s="28"/>
    </row>
    <row r="231" spans="1:60" s="29" customFormat="1">
      <c r="A231" s="66"/>
      <c r="B231" s="39">
        <v>220</v>
      </c>
      <c r="C231" s="158"/>
      <c r="D231" s="159"/>
      <c r="E231" s="40"/>
      <c r="F231" s="686"/>
      <c r="G231" s="685"/>
      <c r="H231" s="683"/>
      <c r="I231" s="156"/>
      <c r="J231" s="160"/>
      <c r="K231" s="156"/>
      <c r="L231" s="693" t="str">
        <f t="shared" si="12"/>
        <v/>
      </c>
      <c r="M231" s="694" t="str">
        <f t="shared" si="13"/>
        <v/>
      </c>
      <c r="N231" s="693" t="str">
        <f t="shared" si="14"/>
        <v/>
      </c>
      <c r="O231" s="701">
        <f t="shared" si="15"/>
        <v>0</v>
      </c>
      <c r="P231" s="157"/>
      <c r="Q231" s="41"/>
      <c r="R231" s="167"/>
      <c r="S231" s="168"/>
      <c r="T231" s="43"/>
      <c r="U231" s="167"/>
      <c r="V231" s="157"/>
      <c r="W231" s="394"/>
      <c r="X231" s="42"/>
      <c r="Y231" s="41"/>
      <c r="Z231" s="42"/>
      <c r="AA231" s="41"/>
      <c r="AB231" s="42"/>
      <c r="AC231" s="41"/>
      <c r="AD231" s="43"/>
      <c r="AE231" s="42"/>
      <c r="AF231" s="44"/>
      <c r="AG231" s="42"/>
      <c r="AH231" s="463"/>
      <c r="AI231" s="42"/>
      <c r="AJ231" s="463"/>
      <c r="AK231" s="42"/>
      <c r="AL231" s="44"/>
      <c r="AM231" s="42"/>
      <c r="AN231" s="44"/>
      <c r="AO231" s="45"/>
      <c r="AP231" s="42"/>
      <c r="AQ231" s="44"/>
      <c r="AR231" s="705" t="str">
        <f>IF(AQ231="","",IF(AQ231="A",'7.パネルラジエーター設備費用算出シート'!$G$12,IF(AQ231="B",'7.パネルラジエーター設備費用算出シート'!$N$12,IF(AQ231="C",'7.パネルラジエーター設備費用算出シート'!$G$22,IF(AQ231="D",'7.パネルラジエーター設備費用算出シート'!$N$22,IF(AQ231="E",'7.パネルラジエーター設備費用算出シート'!$G$32,IF(AQ231="F",'7.パネルラジエーター設備費用算出シート'!$N$32,IF(AQ231="G",'7.パネルラジエーター設備費用算出シート'!$G$42,IF(AQ231="H",'7.パネルラジエーター設備費用算出シート'!$N$42,IF(AQ231="I",'7.パネルラジエーター設備費用算出シート'!$G$52,'7.パネルラジエーター設備費用算出シート'!$N$52))))))))))</f>
        <v/>
      </c>
      <c r="AS231" s="42"/>
      <c r="AT231" s="44"/>
      <c r="AU231" s="45"/>
      <c r="AV231" s="42"/>
      <c r="AW231" s="28"/>
      <c r="AX231" s="28"/>
      <c r="AY231" s="28"/>
      <c r="AZ231" s="28"/>
      <c r="BA231" s="28"/>
      <c r="BB231" s="28"/>
      <c r="BC231" s="28"/>
      <c r="BD231" s="28"/>
      <c r="BE231" s="28"/>
      <c r="BF231" s="28"/>
      <c r="BG231" s="28"/>
      <c r="BH231" s="28"/>
    </row>
    <row r="232" spans="1:60" s="29" customFormat="1">
      <c r="A232" s="66"/>
      <c r="B232" s="39">
        <v>221</v>
      </c>
      <c r="C232" s="158"/>
      <c r="D232" s="159"/>
      <c r="E232" s="40"/>
      <c r="F232" s="686"/>
      <c r="G232" s="685"/>
      <c r="H232" s="683"/>
      <c r="I232" s="156"/>
      <c r="J232" s="160"/>
      <c r="K232" s="156"/>
      <c r="L232" s="693" t="str">
        <f t="shared" si="12"/>
        <v/>
      </c>
      <c r="M232" s="694" t="str">
        <f t="shared" si="13"/>
        <v/>
      </c>
      <c r="N232" s="693" t="str">
        <f t="shared" si="14"/>
        <v/>
      </c>
      <c r="O232" s="701">
        <f t="shared" si="15"/>
        <v>0</v>
      </c>
      <c r="P232" s="157"/>
      <c r="Q232" s="41"/>
      <c r="R232" s="167"/>
      <c r="S232" s="168"/>
      <c r="T232" s="43"/>
      <c r="U232" s="167"/>
      <c r="V232" s="157"/>
      <c r="W232" s="394"/>
      <c r="X232" s="42"/>
      <c r="Y232" s="41"/>
      <c r="Z232" s="42"/>
      <c r="AA232" s="41"/>
      <c r="AB232" s="42"/>
      <c r="AC232" s="41"/>
      <c r="AD232" s="43"/>
      <c r="AE232" s="42"/>
      <c r="AF232" s="44"/>
      <c r="AG232" s="42"/>
      <c r="AH232" s="463"/>
      <c r="AI232" s="42"/>
      <c r="AJ232" s="463"/>
      <c r="AK232" s="42"/>
      <c r="AL232" s="44"/>
      <c r="AM232" s="42"/>
      <c r="AN232" s="44"/>
      <c r="AO232" s="45"/>
      <c r="AP232" s="42"/>
      <c r="AQ232" s="44"/>
      <c r="AR232" s="705" t="str">
        <f>IF(AQ232="","",IF(AQ232="A",'7.パネルラジエーター設備費用算出シート'!$G$12,IF(AQ232="B",'7.パネルラジエーター設備費用算出シート'!$N$12,IF(AQ232="C",'7.パネルラジエーター設備費用算出シート'!$G$22,IF(AQ232="D",'7.パネルラジエーター設備費用算出シート'!$N$22,IF(AQ232="E",'7.パネルラジエーター設備費用算出シート'!$G$32,IF(AQ232="F",'7.パネルラジエーター設備費用算出シート'!$N$32,IF(AQ232="G",'7.パネルラジエーター設備費用算出シート'!$G$42,IF(AQ232="H",'7.パネルラジエーター設備費用算出シート'!$N$42,IF(AQ232="I",'7.パネルラジエーター設備費用算出シート'!$G$52,'7.パネルラジエーター設備費用算出シート'!$N$52))))))))))</f>
        <v/>
      </c>
      <c r="AS232" s="42"/>
      <c r="AT232" s="44"/>
      <c r="AU232" s="45"/>
      <c r="AV232" s="42"/>
      <c r="AW232" s="28"/>
      <c r="AX232" s="28"/>
      <c r="AY232" s="28"/>
      <c r="AZ232" s="28"/>
      <c r="BA232" s="28"/>
      <c r="BB232" s="28"/>
      <c r="BC232" s="28"/>
      <c r="BD232" s="28"/>
      <c r="BE232" s="28"/>
      <c r="BF232" s="28"/>
      <c r="BG232" s="28"/>
      <c r="BH232" s="28"/>
    </row>
    <row r="233" spans="1:60" s="29" customFormat="1">
      <c r="A233" s="66"/>
      <c r="B233" s="39">
        <v>222</v>
      </c>
      <c r="C233" s="158"/>
      <c r="D233" s="159"/>
      <c r="E233" s="40"/>
      <c r="F233" s="686"/>
      <c r="G233" s="685"/>
      <c r="H233" s="683"/>
      <c r="I233" s="156"/>
      <c r="J233" s="160"/>
      <c r="K233" s="156"/>
      <c r="L233" s="693" t="str">
        <f t="shared" si="12"/>
        <v/>
      </c>
      <c r="M233" s="694" t="str">
        <f t="shared" si="13"/>
        <v/>
      </c>
      <c r="N233" s="693" t="str">
        <f t="shared" si="14"/>
        <v/>
      </c>
      <c r="O233" s="701">
        <f t="shared" si="15"/>
        <v>0</v>
      </c>
      <c r="P233" s="157"/>
      <c r="Q233" s="41"/>
      <c r="R233" s="167"/>
      <c r="S233" s="168"/>
      <c r="T233" s="43"/>
      <c r="U233" s="167"/>
      <c r="V233" s="157"/>
      <c r="W233" s="394"/>
      <c r="X233" s="42"/>
      <c r="Y233" s="41"/>
      <c r="Z233" s="42"/>
      <c r="AA233" s="41"/>
      <c r="AB233" s="42"/>
      <c r="AC233" s="41"/>
      <c r="AD233" s="43"/>
      <c r="AE233" s="42"/>
      <c r="AF233" s="44"/>
      <c r="AG233" s="42"/>
      <c r="AH233" s="463"/>
      <c r="AI233" s="42"/>
      <c r="AJ233" s="463"/>
      <c r="AK233" s="42"/>
      <c r="AL233" s="44"/>
      <c r="AM233" s="42"/>
      <c r="AN233" s="44"/>
      <c r="AO233" s="45"/>
      <c r="AP233" s="42"/>
      <c r="AQ233" s="44"/>
      <c r="AR233" s="705" t="str">
        <f>IF(AQ233="","",IF(AQ233="A",'7.パネルラジエーター設備費用算出シート'!$G$12,IF(AQ233="B",'7.パネルラジエーター設備費用算出シート'!$N$12,IF(AQ233="C",'7.パネルラジエーター設備費用算出シート'!$G$22,IF(AQ233="D",'7.パネルラジエーター設備費用算出シート'!$N$22,IF(AQ233="E",'7.パネルラジエーター設備費用算出シート'!$G$32,IF(AQ233="F",'7.パネルラジエーター設備費用算出シート'!$N$32,IF(AQ233="G",'7.パネルラジエーター設備費用算出シート'!$G$42,IF(AQ233="H",'7.パネルラジエーター設備費用算出シート'!$N$42,IF(AQ233="I",'7.パネルラジエーター設備費用算出シート'!$G$52,'7.パネルラジエーター設備費用算出シート'!$N$52))))))))))</f>
        <v/>
      </c>
      <c r="AS233" s="42"/>
      <c r="AT233" s="44"/>
      <c r="AU233" s="45"/>
      <c r="AV233" s="42"/>
      <c r="AW233" s="28"/>
      <c r="AX233" s="28"/>
      <c r="AY233" s="28"/>
      <c r="AZ233" s="28"/>
      <c r="BA233" s="28"/>
      <c r="BB233" s="28"/>
      <c r="BC233" s="28"/>
      <c r="BD233" s="28"/>
      <c r="BE233" s="28"/>
      <c r="BF233" s="28"/>
      <c r="BG233" s="28"/>
      <c r="BH233" s="28"/>
    </row>
    <row r="234" spans="1:60" s="29" customFormat="1">
      <c r="A234" s="66"/>
      <c r="B234" s="39">
        <v>223</v>
      </c>
      <c r="C234" s="158"/>
      <c r="D234" s="159"/>
      <c r="E234" s="40"/>
      <c r="F234" s="686"/>
      <c r="G234" s="685"/>
      <c r="H234" s="683"/>
      <c r="I234" s="156"/>
      <c r="J234" s="160"/>
      <c r="K234" s="156"/>
      <c r="L234" s="693" t="str">
        <f t="shared" si="12"/>
        <v/>
      </c>
      <c r="M234" s="694" t="str">
        <f t="shared" si="13"/>
        <v/>
      </c>
      <c r="N234" s="693" t="str">
        <f t="shared" si="14"/>
        <v/>
      </c>
      <c r="O234" s="701">
        <f t="shared" si="15"/>
        <v>0</v>
      </c>
      <c r="P234" s="157"/>
      <c r="Q234" s="41"/>
      <c r="R234" s="167"/>
      <c r="S234" s="168"/>
      <c r="T234" s="43"/>
      <c r="U234" s="167"/>
      <c r="V234" s="157"/>
      <c r="W234" s="394"/>
      <c r="X234" s="42"/>
      <c r="Y234" s="41"/>
      <c r="Z234" s="42"/>
      <c r="AA234" s="41"/>
      <c r="AB234" s="42"/>
      <c r="AC234" s="41"/>
      <c r="AD234" s="43"/>
      <c r="AE234" s="42"/>
      <c r="AF234" s="44"/>
      <c r="AG234" s="42"/>
      <c r="AH234" s="463"/>
      <c r="AI234" s="42"/>
      <c r="AJ234" s="463"/>
      <c r="AK234" s="42"/>
      <c r="AL234" s="44"/>
      <c r="AM234" s="42"/>
      <c r="AN234" s="44"/>
      <c r="AO234" s="45"/>
      <c r="AP234" s="42"/>
      <c r="AQ234" s="44"/>
      <c r="AR234" s="705" t="str">
        <f>IF(AQ234="","",IF(AQ234="A",'7.パネルラジエーター設備費用算出シート'!$G$12,IF(AQ234="B",'7.パネルラジエーター設備費用算出シート'!$N$12,IF(AQ234="C",'7.パネルラジエーター設備費用算出シート'!$G$22,IF(AQ234="D",'7.パネルラジエーター設備費用算出シート'!$N$22,IF(AQ234="E",'7.パネルラジエーター設備費用算出シート'!$G$32,IF(AQ234="F",'7.パネルラジエーター設備費用算出シート'!$N$32,IF(AQ234="G",'7.パネルラジエーター設備費用算出シート'!$G$42,IF(AQ234="H",'7.パネルラジエーター設備費用算出シート'!$N$42,IF(AQ234="I",'7.パネルラジエーター設備費用算出シート'!$G$52,'7.パネルラジエーター設備費用算出シート'!$N$52))))))))))</f>
        <v/>
      </c>
      <c r="AS234" s="42"/>
      <c r="AT234" s="44"/>
      <c r="AU234" s="45"/>
      <c r="AV234" s="42"/>
      <c r="AW234" s="28"/>
      <c r="AX234" s="28"/>
      <c r="AY234" s="28"/>
      <c r="AZ234" s="28"/>
      <c r="BA234" s="28"/>
      <c r="BB234" s="28"/>
      <c r="BC234" s="28"/>
      <c r="BD234" s="28"/>
      <c r="BE234" s="28"/>
      <c r="BF234" s="28"/>
      <c r="BG234" s="28"/>
      <c r="BH234" s="28"/>
    </row>
    <row r="235" spans="1:60" s="29" customFormat="1">
      <c r="A235" s="66"/>
      <c r="B235" s="39">
        <v>224</v>
      </c>
      <c r="C235" s="158"/>
      <c r="D235" s="159"/>
      <c r="E235" s="40"/>
      <c r="F235" s="686"/>
      <c r="G235" s="685"/>
      <c r="H235" s="683"/>
      <c r="I235" s="156"/>
      <c r="J235" s="160"/>
      <c r="K235" s="156"/>
      <c r="L235" s="693" t="str">
        <f t="shared" si="12"/>
        <v/>
      </c>
      <c r="M235" s="694" t="str">
        <f t="shared" si="13"/>
        <v/>
      </c>
      <c r="N235" s="693" t="str">
        <f t="shared" si="14"/>
        <v/>
      </c>
      <c r="O235" s="701">
        <f t="shared" si="15"/>
        <v>0</v>
      </c>
      <c r="P235" s="157"/>
      <c r="Q235" s="41"/>
      <c r="R235" s="167"/>
      <c r="S235" s="168"/>
      <c r="T235" s="43"/>
      <c r="U235" s="167"/>
      <c r="V235" s="157"/>
      <c r="W235" s="394"/>
      <c r="X235" s="42"/>
      <c r="Y235" s="41"/>
      <c r="Z235" s="42"/>
      <c r="AA235" s="41"/>
      <c r="AB235" s="42"/>
      <c r="AC235" s="41"/>
      <c r="AD235" s="43"/>
      <c r="AE235" s="42"/>
      <c r="AF235" s="44"/>
      <c r="AG235" s="42"/>
      <c r="AH235" s="463"/>
      <c r="AI235" s="42"/>
      <c r="AJ235" s="463"/>
      <c r="AK235" s="42"/>
      <c r="AL235" s="44"/>
      <c r="AM235" s="42"/>
      <c r="AN235" s="44"/>
      <c r="AO235" s="45"/>
      <c r="AP235" s="42"/>
      <c r="AQ235" s="44"/>
      <c r="AR235" s="705" t="str">
        <f>IF(AQ235="","",IF(AQ235="A",'7.パネルラジエーター設備費用算出シート'!$G$12,IF(AQ235="B",'7.パネルラジエーター設備費用算出シート'!$N$12,IF(AQ235="C",'7.パネルラジエーター設備費用算出シート'!$G$22,IF(AQ235="D",'7.パネルラジエーター設備費用算出シート'!$N$22,IF(AQ235="E",'7.パネルラジエーター設備費用算出シート'!$G$32,IF(AQ235="F",'7.パネルラジエーター設備費用算出シート'!$N$32,IF(AQ235="G",'7.パネルラジエーター設備費用算出シート'!$G$42,IF(AQ235="H",'7.パネルラジエーター設備費用算出シート'!$N$42,IF(AQ235="I",'7.パネルラジエーター設備費用算出シート'!$G$52,'7.パネルラジエーター設備費用算出シート'!$N$52))))))))))</f>
        <v/>
      </c>
      <c r="AS235" s="42"/>
      <c r="AT235" s="44"/>
      <c r="AU235" s="45"/>
      <c r="AV235" s="42"/>
      <c r="AW235" s="28"/>
      <c r="AX235" s="28"/>
      <c r="AY235" s="28"/>
      <c r="AZ235" s="28"/>
      <c r="BA235" s="28"/>
      <c r="BB235" s="28"/>
      <c r="BC235" s="28"/>
      <c r="BD235" s="28"/>
      <c r="BE235" s="28"/>
      <c r="BF235" s="28"/>
      <c r="BG235" s="28"/>
      <c r="BH235" s="28"/>
    </row>
    <row r="236" spans="1:60" s="29" customFormat="1">
      <c r="A236" s="66"/>
      <c r="B236" s="39">
        <v>225</v>
      </c>
      <c r="C236" s="158"/>
      <c r="D236" s="159"/>
      <c r="E236" s="40"/>
      <c r="F236" s="686"/>
      <c r="G236" s="685"/>
      <c r="H236" s="683"/>
      <c r="I236" s="156"/>
      <c r="J236" s="160"/>
      <c r="K236" s="156"/>
      <c r="L236" s="693" t="str">
        <f t="shared" si="12"/>
        <v/>
      </c>
      <c r="M236" s="694" t="str">
        <f t="shared" si="13"/>
        <v/>
      </c>
      <c r="N236" s="693" t="str">
        <f t="shared" si="14"/>
        <v/>
      </c>
      <c r="O236" s="701">
        <f t="shared" si="15"/>
        <v>0</v>
      </c>
      <c r="P236" s="157"/>
      <c r="Q236" s="41"/>
      <c r="R236" s="167"/>
      <c r="S236" s="168"/>
      <c r="T236" s="43"/>
      <c r="U236" s="167"/>
      <c r="V236" s="157"/>
      <c r="W236" s="394"/>
      <c r="X236" s="42"/>
      <c r="Y236" s="41"/>
      <c r="Z236" s="42"/>
      <c r="AA236" s="41"/>
      <c r="AB236" s="42"/>
      <c r="AC236" s="41"/>
      <c r="AD236" s="43"/>
      <c r="AE236" s="42"/>
      <c r="AF236" s="44"/>
      <c r="AG236" s="42"/>
      <c r="AH236" s="463"/>
      <c r="AI236" s="42"/>
      <c r="AJ236" s="463"/>
      <c r="AK236" s="42"/>
      <c r="AL236" s="44"/>
      <c r="AM236" s="42"/>
      <c r="AN236" s="44"/>
      <c r="AO236" s="45"/>
      <c r="AP236" s="42"/>
      <c r="AQ236" s="44"/>
      <c r="AR236" s="705" t="str">
        <f>IF(AQ236="","",IF(AQ236="A",'7.パネルラジエーター設備費用算出シート'!$G$12,IF(AQ236="B",'7.パネルラジエーター設備費用算出シート'!$N$12,IF(AQ236="C",'7.パネルラジエーター設備費用算出シート'!$G$22,IF(AQ236="D",'7.パネルラジエーター設備費用算出シート'!$N$22,IF(AQ236="E",'7.パネルラジエーター設備費用算出シート'!$G$32,IF(AQ236="F",'7.パネルラジエーター設備費用算出シート'!$N$32,IF(AQ236="G",'7.パネルラジエーター設備費用算出シート'!$G$42,IF(AQ236="H",'7.パネルラジエーター設備費用算出シート'!$N$42,IF(AQ236="I",'7.パネルラジエーター設備費用算出シート'!$G$52,'7.パネルラジエーター設備費用算出シート'!$N$52))))))))))</f>
        <v/>
      </c>
      <c r="AS236" s="42"/>
      <c r="AT236" s="44"/>
      <c r="AU236" s="45"/>
      <c r="AV236" s="42"/>
      <c r="AW236" s="28"/>
      <c r="AX236" s="28"/>
      <c r="AY236" s="28"/>
      <c r="AZ236" s="28"/>
      <c r="BA236" s="28"/>
      <c r="BB236" s="28"/>
      <c r="BC236" s="28"/>
      <c r="BD236" s="28"/>
      <c r="BE236" s="28"/>
      <c r="BF236" s="28"/>
      <c r="BG236" s="28"/>
      <c r="BH236" s="28"/>
    </row>
    <row r="237" spans="1:60" s="29" customFormat="1">
      <c r="A237" s="66"/>
      <c r="B237" s="39">
        <v>226</v>
      </c>
      <c r="C237" s="158"/>
      <c r="D237" s="159"/>
      <c r="E237" s="40"/>
      <c r="F237" s="686"/>
      <c r="G237" s="685"/>
      <c r="H237" s="683"/>
      <c r="I237" s="156"/>
      <c r="J237" s="160"/>
      <c r="K237" s="156"/>
      <c r="L237" s="693" t="str">
        <f t="shared" si="12"/>
        <v/>
      </c>
      <c r="M237" s="694" t="str">
        <f t="shared" si="13"/>
        <v/>
      </c>
      <c r="N237" s="693" t="str">
        <f t="shared" si="14"/>
        <v/>
      </c>
      <c r="O237" s="701">
        <f t="shared" si="15"/>
        <v>0</v>
      </c>
      <c r="P237" s="157"/>
      <c r="Q237" s="41"/>
      <c r="R237" s="167"/>
      <c r="S237" s="168"/>
      <c r="T237" s="43"/>
      <c r="U237" s="167"/>
      <c r="V237" s="157"/>
      <c r="W237" s="394"/>
      <c r="X237" s="42"/>
      <c r="Y237" s="41"/>
      <c r="Z237" s="42"/>
      <c r="AA237" s="41"/>
      <c r="AB237" s="42"/>
      <c r="AC237" s="41"/>
      <c r="AD237" s="43"/>
      <c r="AE237" s="42"/>
      <c r="AF237" s="44"/>
      <c r="AG237" s="42"/>
      <c r="AH237" s="463"/>
      <c r="AI237" s="42"/>
      <c r="AJ237" s="463"/>
      <c r="AK237" s="42"/>
      <c r="AL237" s="44"/>
      <c r="AM237" s="42"/>
      <c r="AN237" s="44"/>
      <c r="AO237" s="45"/>
      <c r="AP237" s="42"/>
      <c r="AQ237" s="44"/>
      <c r="AR237" s="705" t="str">
        <f>IF(AQ237="","",IF(AQ237="A",'7.パネルラジエーター設備費用算出シート'!$G$12,IF(AQ237="B",'7.パネルラジエーター設備費用算出シート'!$N$12,IF(AQ237="C",'7.パネルラジエーター設備費用算出シート'!$G$22,IF(AQ237="D",'7.パネルラジエーター設備費用算出シート'!$N$22,IF(AQ237="E",'7.パネルラジエーター設備費用算出シート'!$G$32,IF(AQ237="F",'7.パネルラジエーター設備費用算出シート'!$N$32,IF(AQ237="G",'7.パネルラジエーター設備費用算出シート'!$G$42,IF(AQ237="H",'7.パネルラジエーター設備費用算出シート'!$N$42,IF(AQ237="I",'7.パネルラジエーター設備費用算出シート'!$G$52,'7.パネルラジエーター設備費用算出シート'!$N$52))))))))))</f>
        <v/>
      </c>
      <c r="AS237" s="42"/>
      <c r="AT237" s="44"/>
      <c r="AU237" s="45"/>
      <c r="AV237" s="42"/>
      <c r="AW237" s="28"/>
      <c r="AX237" s="28"/>
      <c r="AY237" s="28"/>
      <c r="AZ237" s="28"/>
      <c r="BA237" s="28"/>
      <c r="BB237" s="28"/>
      <c r="BC237" s="28"/>
      <c r="BD237" s="28"/>
      <c r="BE237" s="28"/>
      <c r="BF237" s="28"/>
      <c r="BG237" s="28"/>
      <c r="BH237" s="28"/>
    </row>
    <row r="238" spans="1:60" s="29" customFormat="1">
      <c r="A238" s="66"/>
      <c r="B238" s="39">
        <v>227</v>
      </c>
      <c r="C238" s="158"/>
      <c r="D238" s="159"/>
      <c r="E238" s="40"/>
      <c r="F238" s="686"/>
      <c r="G238" s="685"/>
      <c r="H238" s="683"/>
      <c r="I238" s="156"/>
      <c r="J238" s="160"/>
      <c r="K238" s="156"/>
      <c r="L238" s="693" t="str">
        <f t="shared" si="12"/>
        <v/>
      </c>
      <c r="M238" s="694" t="str">
        <f t="shared" si="13"/>
        <v/>
      </c>
      <c r="N238" s="693" t="str">
        <f t="shared" si="14"/>
        <v/>
      </c>
      <c r="O238" s="701">
        <f t="shared" si="15"/>
        <v>0</v>
      </c>
      <c r="P238" s="157"/>
      <c r="Q238" s="41"/>
      <c r="R238" s="167"/>
      <c r="S238" s="168"/>
      <c r="T238" s="43"/>
      <c r="U238" s="167"/>
      <c r="V238" s="157"/>
      <c r="W238" s="394"/>
      <c r="X238" s="42"/>
      <c r="Y238" s="41"/>
      <c r="Z238" s="42"/>
      <c r="AA238" s="41"/>
      <c r="AB238" s="42"/>
      <c r="AC238" s="41"/>
      <c r="AD238" s="43"/>
      <c r="AE238" s="42"/>
      <c r="AF238" s="44"/>
      <c r="AG238" s="42"/>
      <c r="AH238" s="463"/>
      <c r="AI238" s="42"/>
      <c r="AJ238" s="463"/>
      <c r="AK238" s="42"/>
      <c r="AL238" s="44"/>
      <c r="AM238" s="42"/>
      <c r="AN238" s="44"/>
      <c r="AO238" s="45"/>
      <c r="AP238" s="42"/>
      <c r="AQ238" s="44"/>
      <c r="AR238" s="705" t="str">
        <f>IF(AQ238="","",IF(AQ238="A",'7.パネルラジエーター設備費用算出シート'!$G$12,IF(AQ238="B",'7.パネルラジエーター設備費用算出シート'!$N$12,IF(AQ238="C",'7.パネルラジエーター設備費用算出シート'!$G$22,IF(AQ238="D",'7.パネルラジエーター設備費用算出シート'!$N$22,IF(AQ238="E",'7.パネルラジエーター設備費用算出シート'!$G$32,IF(AQ238="F",'7.パネルラジエーター設備費用算出シート'!$N$32,IF(AQ238="G",'7.パネルラジエーター設備費用算出シート'!$G$42,IF(AQ238="H",'7.パネルラジエーター設備費用算出シート'!$N$42,IF(AQ238="I",'7.パネルラジエーター設備費用算出シート'!$G$52,'7.パネルラジエーター設備費用算出シート'!$N$52))))))))))</f>
        <v/>
      </c>
      <c r="AS238" s="42"/>
      <c r="AT238" s="44"/>
      <c r="AU238" s="45"/>
      <c r="AV238" s="42"/>
      <c r="AW238" s="28"/>
      <c r="AX238" s="28"/>
      <c r="AY238" s="28"/>
      <c r="AZ238" s="28"/>
      <c r="BA238" s="28"/>
      <c r="BB238" s="28"/>
      <c r="BC238" s="28"/>
      <c r="BD238" s="28"/>
      <c r="BE238" s="28"/>
      <c r="BF238" s="28"/>
      <c r="BG238" s="28"/>
      <c r="BH238" s="28"/>
    </row>
    <row r="239" spans="1:60" s="29" customFormat="1">
      <c r="A239" s="66"/>
      <c r="B239" s="39">
        <v>228</v>
      </c>
      <c r="C239" s="158"/>
      <c r="D239" s="159"/>
      <c r="E239" s="40"/>
      <c r="F239" s="686"/>
      <c r="G239" s="685"/>
      <c r="H239" s="683"/>
      <c r="I239" s="156"/>
      <c r="J239" s="160"/>
      <c r="K239" s="156"/>
      <c r="L239" s="693" t="str">
        <f t="shared" si="12"/>
        <v/>
      </c>
      <c r="M239" s="694" t="str">
        <f t="shared" si="13"/>
        <v/>
      </c>
      <c r="N239" s="693" t="str">
        <f t="shared" si="14"/>
        <v/>
      </c>
      <c r="O239" s="701">
        <f t="shared" si="15"/>
        <v>0</v>
      </c>
      <c r="P239" s="157"/>
      <c r="Q239" s="41"/>
      <c r="R239" s="167"/>
      <c r="S239" s="168"/>
      <c r="T239" s="43"/>
      <c r="U239" s="167"/>
      <c r="V239" s="157"/>
      <c r="W239" s="394"/>
      <c r="X239" s="42"/>
      <c r="Y239" s="41"/>
      <c r="Z239" s="42"/>
      <c r="AA239" s="41"/>
      <c r="AB239" s="42"/>
      <c r="AC239" s="41"/>
      <c r="AD239" s="43"/>
      <c r="AE239" s="42"/>
      <c r="AF239" s="44"/>
      <c r="AG239" s="42"/>
      <c r="AH239" s="463"/>
      <c r="AI239" s="42"/>
      <c r="AJ239" s="463"/>
      <c r="AK239" s="42"/>
      <c r="AL239" s="44"/>
      <c r="AM239" s="42"/>
      <c r="AN239" s="44"/>
      <c r="AO239" s="45"/>
      <c r="AP239" s="42"/>
      <c r="AQ239" s="44"/>
      <c r="AR239" s="705" t="str">
        <f>IF(AQ239="","",IF(AQ239="A",'7.パネルラジエーター設備費用算出シート'!$G$12,IF(AQ239="B",'7.パネルラジエーター設備費用算出シート'!$N$12,IF(AQ239="C",'7.パネルラジエーター設備費用算出シート'!$G$22,IF(AQ239="D",'7.パネルラジエーター設備費用算出シート'!$N$22,IF(AQ239="E",'7.パネルラジエーター設備費用算出シート'!$G$32,IF(AQ239="F",'7.パネルラジエーター設備費用算出シート'!$N$32,IF(AQ239="G",'7.パネルラジエーター設備費用算出シート'!$G$42,IF(AQ239="H",'7.パネルラジエーター設備費用算出シート'!$N$42,IF(AQ239="I",'7.パネルラジエーター設備費用算出シート'!$G$52,'7.パネルラジエーター設備費用算出シート'!$N$52))))))))))</f>
        <v/>
      </c>
      <c r="AS239" s="42"/>
      <c r="AT239" s="44"/>
      <c r="AU239" s="45"/>
      <c r="AV239" s="42"/>
      <c r="AW239" s="28"/>
      <c r="AX239" s="28"/>
      <c r="AY239" s="28"/>
      <c r="AZ239" s="28"/>
      <c r="BA239" s="28"/>
      <c r="BB239" s="28"/>
      <c r="BC239" s="28"/>
      <c r="BD239" s="28"/>
      <c r="BE239" s="28"/>
      <c r="BF239" s="28"/>
      <c r="BG239" s="28"/>
      <c r="BH239" s="28"/>
    </row>
    <row r="240" spans="1:60" s="29" customFormat="1">
      <c r="A240" s="66"/>
      <c r="B240" s="39">
        <v>229</v>
      </c>
      <c r="C240" s="158"/>
      <c r="D240" s="159"/>
      <c r="E240" s="40"/>
      <c r="F240" s="686"/>
      <c r="G240" s="685"/>
      <c r="H240" s="683"/>
      <c r="I240" s="156"/>
      <c r="J240" s="160"/>
      <c r="K240" s="156"/>
      <c r="L240" s="693" t="str">
        <f t="shared" si="12"/>
        <v/>
      </c>
      <c r="M240" s="694" t="str">
        <f t="shared" si="13"/>
        <v/>
      </c>
      <c r="N240" s="693" t="str">
        <f t="shared" si="14"/>
        <v/>
      </c>
      <c r="O240" s="701">
        <f t="shared" si="15"/>
        <v>0</v>
      </c>
      <c r="P240" s="157"/>
      <c r="Q240" s="41"/>
      <c r="R240" s="167"/>
      <c r="S240" s="168"/>
      <c r="T240" s="43"/>
      <c r="U240" s="167"/>
      <c r="V240" s="157"/>
      <c r="W240" s="394"/>
      <c r="X240" s="42"/>
      <c r="Y240" s="41"/>
      <c r="Z240" s="42"/>
      <c r="AA240" s="41"/>
      <c r="AB240" s="42"/>
      <c r="AC240" s="41"/>
      <c r="AD240" s="43"/>
      <c r="AE240" s="42"/>
      <c r="AF240" s="44"/>
      <c r="AG240" s="42"/>
      <c r="AH240" s="463"/>
      <c r="AI240" s="42"/>
      <c r="AJ240" s="463"/>
      <c r="AK240" s="42"/>
      <c r="AL240" s="44"/>
      <c r="AM240" s="42"/>
      <c r="AN240" s="44"/>
      <c r="AO240" s="45"/>
      <c r="AP240" s="42"/>
      <c r="AQ240" s="44"/>
      <c r="AR240" s="705" t="str">
        <f>IF(AQ240="","",IF(AQ240="A",'7.パネルラジエーター設備費用算出シート'!$G$12,IF(AQ240="B",'7.パネルラジエーター設備費用算出シート'!$N$12,IF(AQ240="C",'7.パネルラジエーター設備費用算出シート'!$G$22,IF(AQ240="D",'7.パネルラジエーター設備費用算出シート'!$N$22,IF(AQ240="E",'7.パネルラジエーター設備費用算出シート'!$G$32,IF(AQ240="F",'7.パネルラジエーター設備費用算出シート'!$N$32,IF(AQ240="G",'7.パネルラジエーター設備費用算出シート'!$G$42,IF(AQ240="H",'7.パネルラジエーター設備費用算出シート'!$N$42,IF(AQ240="I",'7.パネルラジエーター設備費用算出シート'!$G$52,'7.パネルラジエーター設備費用算出シート'!$N$52))))))))))</f>
        <v/>
      </c>
      <c r="AS240" s="42"/>
      <c r="AT240" s="44"/>
      <c r="AU240" s="45"/>
      <c r="AV240" s="42"/>
      <c r="AW240" s="28"/>
      <c r="AX240" s="28"/>
      <c r="AY240" s="28"/>
      <c r="AZ240" s="28"/>
      <c r="BA240" s="28"/>
      <c r="BB240" s="28"/>
      <c r="BC240" s="28"/>
      <c r="BD240" s="28"/>
      <c r="BE240" s="28"/>
      <c r="BF240" s="28"/>
      <c r="BG240" s="28"/>
      <c r="BH240" s="28"/>
    </row>
    <row r="241" spans="1:60" s="29" customFormat="1">
      <c r="A241" s="66"/>
      <c r="B241" s="39">
        <v>230</v>
      </c>
      <c r="C241" s="158"/>
      <c r="D241" s="159"/>
      <c r="E241" s="40"/>
      <c r="F241" s="686"/>
      <c r="G241" s="685"/>
      <c r="H241" s="683"/>
      <c r="I241" s="156"/>
      <c r="J241" s="160"/>
      <c r="K241" s="156"/>
      <c r="L241" s="693" t="str">
        <f t="shared" si="12"/>
        <v/>
      </c>
      <c r="M241" s="694" t="str">
        <f t="shared" si="13"/>
        <v/>
      </c>
      <c r="N241" s="693" t="str">
        <f t="shared" si="14"/>
        <v/>
      </c>
      <c r="O241" s="701">
        <f t="shared" si="15"/>
        <v>0</v>
      </c>
      <c r="P241" s="157"/>
      <c r="Q241" s="41"/>
      <c r="R241" s="167"/>
      <c r="S241" s="168"/>
      <c r="T241" s="43"/>
      <c r="U241" s="167"/>
      <c r="V241" s="157"/>
      <c r="W241" s="394"/>
      <c r="X241" s="42"/>
      <c r="Y241" s="41"/>
      <c r="Z241" s="42"/>
      <c r="AA241" s="41"/>
      <c r="AB241" s="42"/>
      <c r="AC241" s="41"/>
      <c r="AD241" s="43"/>
      <c r="AE241" s="42"/>
      <c r="AF241" s="44"/>
      <c r="AG241" s="42"/>
      <c r="AH241" s="463"/>
      <c r="AI241" s="42"/>
      <c r="AJ241" s="463"/>
      <c r="AK241" s="42"/>
      <c r="AL241" s="44"/>
      <c r="AM241" s="42"/>
      <c r="AN241" s="44"/>
      <c r="AO241" s="45"/>
      <c r="AP241" s="42"/>
      <c r="AQ241" s="44"/>
      <c r="AR241" s="705" t="str">
        <f>IF(AQ241="","",IF(AQ241="A",'7.パネルラジエーター設備費用算出シート'!$G$12,IF(AQ241="B",'7.パネルラジエーター設備費用算出シート'!$N$12,IF(AQ241="C",'7.パネルラジエーター設備費用算出シート'!$G$22,IF(AQ241="D",'7.パネルラジエーター設備費用算出シート'!$N$22,IF(AQ241="E",'7.パネルラジエーター設備費用算出シート'!$G$32,IF(AQ241="F",'7.パネルラジエーター設備費用算出シート'!$N$32,IF(AQ241="G",'7.パネルラジエーター設備費用算出シート'!$G$42,IF(AQ241="H",'7.パネルラジエーター設備費用算出シート'!$N$42,IF(AQ241="I",'7.パネルラジエーター設備費用算出シート'!$G$52,'7.パネルラジエーター設備費用算出シート'!$N$52))))))))))</f>
        <v/>
      </c>
      <c r="AS241" s="42"/>
      <c r="AT241" s="44"/>
      <c r="AU241" s="45"/>
      <c r="AV241" s="42"/>
      <c r="AW241" s="28"/>
      <c r="AX241" s="28"/>
      <c r="AY241" s="28"/>
      <c r="AZ241" s="28"/>
      <c r="BA241" s="28"/>
      <c r="BB241" s="28"/>
      <c r="BC241" s="28"/>
      <c r="BD241" s="28"/>
      <c r="BE241" s="28"/>
      <c r="BF241" s="28"/>
      <c r="BG241" s="28"/>
      <c r="BH241" s="28"/>
    </row>
    <row r="242" spans="1:60" s="29" customFormat="1">
      <c r="A242" s="66"/>
      <c r="B242" s="39">
        <v>231</v>
      </c>
      <c r="C242" s="158"/>
      <c r="D242" s="159"/>
      <c r="E242" s="40"/>
      <c r="F242" s="686"/>
      <c r="G242" s="685"/>
      <c r="H242" s="683"/>
      <c r="I242" s="156"/>
      <c r="J242" s="160"/>
      <c r="K242" s="156"/>
      <c r="L242" s="693" t="str">
        <f t="shared" si="12"/>
        <v/>
      </c>
      <c r="M242" s="694" t="str">
        <f t="shared" si="13"/>
        <v/>
      </c>
      <c r="N242" s="693" t="str">
        <f t="shared" si="14"/>
        <v/>
      </c>
      <c r="O242" s="701">
        <f t="shared" si="15"/>
        <v>0</v>
      </c>
      <c r="P242" s="157"/>
      <c r="Q242" s="41"/>
      <c r="R242" s="167"/>
      <c r="S242" s="168"/>
      <c r="T242" s="43"/>
      <c r="U242" s="167"/>
      <c r="V242" s="157"/>
      <c r="W242" s="394"/>
      <c r="X242" s="42"/>
      <c r="Y242" s="41"/>
      <c r="Z242" s="42"/>
      <c r="AA242" s="41"/>
      <c r="AB242" s="42"/>
      <c r="AC242" s="41"/>
      <c r="AD242" s="43"/>
      <c r="AE242" s="42"/>
      <c r="AF242" s="44"/>
      <c r="AG242" s="42"/>
      <c r="AH242" s="463"/>
      <c r="AI242" s="42"/>
      <c r="AJ242" s="463"/>
      <c r="AK242" s="42"/>
      <c r="AL242" s="44"/>
      <c r="AM242" s="42"/>
      <c r="AN242" s="44"/>
      <c r="AO242" s="45"/>
      <c r="AP242" s="42"/>
      <c r="AQ242" s="44"/>
      <c r="AR242" s="705" t="str">
        <f>IF(AQ242="","",IF(AQ242="A",'7.パネルラジエーター設備費用算出シート'!$G$12,IF(AQ242="B",'7.パネルラジエーター設備費用算出シート'!$N$12,IF(AQ242="C",'7.パネルラジエーター設備費用算出シート'!$G$22,IF(AQ242="D",'7.パネルラジエーター設備費用算出シート'!$N$22,IF(AQ242="E",'7.パネルラジエーター設備費用算出シート'!$G$32,IF(AQ242="F",'7.パネルラジエーター設備費用算出シート'!$N$32,IF(AQ242="G",'7.パネルラジエーター設備費用算出シート'!$G$42,IF(AQ242="H",'7.パネルラジエーター設備費用算出シート'!$N$42,IF(AQ242="I",'7.パネルラジエーター設備費用算出シート'!$G$52,'7.パネルラジエーター設備費用算出シート'!$N$52))))))))))</f>
        <v/>
      </c>
      <c r="AS242" s="42"/>
      <c r="AT242" s="44"/>
      <c r="AU242" s="45"/>
      <c r="AV242" s="42"/>
      <c r="AW242" s="28"/>
      <c r="AX242" s="28"/>
      <c r="AY242" s="28"/>
      <c r="AZ242" s="28"/>
      <c r="BA242" s="28"/>
      <c r="BB242" s="28"/>
      <c r="BC242" s="28"/>
      <c r="BD242" s="28"/>
      <c r="BE242" s="28"/>
      <c r="BF242" s="28"/>
      <c r="BG242" s="28"/>
      <c r="BH242" s="28"/>
    </row>
    <row r="243" spans="1:60" s="29" customFormat="1">
      <c r="A243" s="66"/>
      <c r="B243" s="39">
        <v>232</v>
      </c>
      <c r="C243" s="158"/>
      <c r="D243" s="159"/>
      <c r="E243" s="40"/>
      <c r="F243" s="686"/>
      <c r="G243" s="685"/>
      <c r="H243" s="683"/>
      <c r="I243" s="156"/>
      <c r="J243" s="160"/>
      <c r="K243" s="156"/>
      <c r="L243" s="693" t="str">
        <f t="shared" si="12"/>
        <v/>
      </c>
      <c r="M243" s="694" t="str">
        <f t="shared" si="13"/>
        <v/>
      </c>
      <c r="N243" s="693" t="str">
        <f t="shared" si="14"/>
        <v/>
      </c>
      <c r="O243" s="701">
        <f t="shared" si="15"/>
        <v>0</v>
      </c>
      <c r="P243" s="157"/>
      <c r="Q243" s="41"/>
      <c r="R243" s="167"/>
      <c r="S243" s="168"/>
      <c r="T243" s="43"/>
      <c r="U243" s="167"/>
      <c r="V243" s="157"/>
      <c r="W243" s="394"/>
      <c r="X243" s="42"/>
      <c r="Y243" s="41"/>
      <c r="Z243" s="42"/>
      <c r="AA243" s="41"/>
      <c r="AB243" s="42"/>
      <c r="AC243" s="41"/>
      <c r="AD243" s="43"/>
      <c r="AE243" s="42"/>
      <c r="AF243" s="44"/>
      <c r="AG243" s="42"/>
      <c r="AH243" s="463"/>
      <c r="AI243" s="42"/>
      <c r="AJ243" s="463"/>
      <c r="AK243" s="42"/>
      <c r="AL243" s="44"/>
      <c r="AM243" s="42"/>
      <c r="AN243" s="44"/>
      <c r="AO243" s="45"/>
      <c r="AP243" s="42"/>
      <c r="AQ243" s="44"/>
      <c r="AR243" s="705" t="str">
        <f>IF(AQ243="","",IF(AQ243="A",'7.パネルラジエーター設備費用算出シート'!$G$12,IF(AQ243="B",'7.パネルラジエーター設備費用算出シート'!$N$12,IF(AQ243="C",'7.パネルラジエーター設備費用算出シート'!$G$22,IF(AQ243="D",'7.パネルラジエーター設備費用算出シート'!$N$22,IF(AQ243="E",'7.パネルラジエーター設備費用算出シート'!$G$32,IF(AQ243="F",'7.パネルラジエーター設備費用算出シート'!$N$32,IF(AQ243="G",'7.パネルラジエーター設備費用算出シート'!$G$42,IF(AQ243="H",'7.パネルラジエーター設備費用算出シート'!$N$42,IF(AQ243="I",'7.パネルラジエーター設備費用算出シート'!$G$52,'7.パネルラジエーター設備費用算出シート'!$N$52))))))))))</f>
        <v/>
      </c>
      <c r="AS243" s="42"/>
      <c r="AT243" s="44"/>
      <c r="AU243" s="45"/>
      <c r="AV243" s="42"/>
      <c r="AW243" s="28"/>
      <c r="AX243" s="28"/>
      <c r="AY243" s="28"/>
      <c r="AZ243" s="28"/>
      <c r="BA243" s="28"/>
      <c r="BB243" s="28"/>
      <c r="BC243" s="28"/>
      <c r="BD243" s="28"/>
      <c r="BE243" s="28"/>
      <c r="BF243" s="28"/>
      <c r="BG243" s="28"/>
      <c r="BH243" s="28"/>
    </row>
    <row r="244" spans="1:60" s="29" customFormat="1">
      <c r="A244" s="66"/>
      <c r="B244" s="39">
        <v>233</v>
      </c>
      <c r="C244" s="158"/>
      <c r="D244" s="159"/>
      <c r="E244" s="40"/>
      <c r="F244" s="686"/>
      <c r="G244" s="685"/>
      <c r="H244" s="683"/>
      <c r="I244" s="156"/>
      <c r="J244" s="160"/>
      <c r="K244" s="156"/>
      <c r="L244" s="693" t="str">
        <f t="shared" si="12"/>
        <v/>
      </c>
      <c r="M244" s="694" t="str">
        <f t="shared" si="13"/>
        <v/>
      </c>
      <c r="N244" s="693" t="str">
        <f t="shared" si="14"/>
        <v/>
      </c>
      <c r="O244" s="701">
        <f t="shared" si="15"/>
        <v>0</v>
      </c>
      <c r="P244" s="157"/>
      <c r="Q244" s="41"/>
      <c r="R244" s="167"/>
      <c r="S244" s="168"/>
      <c r="T244" s="43"/>
      <c r="U244" s="167"/>
      <c r="V244" s="157"/>
      <c r="W244" s="394"/>
      <c r="X244" s="42"/>
      <c r="Y244" s="41"/>
      <c r="Z244" s="42"/>
      <c r="AA244" s="41"/>
      <c r="AB244" s="42"/>
      <c r="AC244" s="41"/>
      <c r="AD244" s="43"/>
      <c r="AE244" s="42"/>
      <c r="AF244" s="44"/>
      <c r="AG244" s="42"/>
      <c r="AH244" s="463"/>
      <c r="AI244" s="42"/>
      <c r="AJ244" s="463"/>
      <c r="AK244" s="42"/>
      <c r="AL244" s="44"/>
      <c r="AM244" s="42"/>
      <c r="AN244" s="44"/>
      <c r="AO244" s="45"/>
      <c r="AP244" s="42"/>
      <c r="AQ244" s="44"/>
      <c r="AR244" s="705" t="str">
        <f>IF(AQ244="","",IF(AQ244="A",'7.パネルラジエーター設備費用算出シート'!$G$12,IF(AQ244="B",'7.パネルラジエーター設備費用算出シート'!$N$12,IF(AQ244="C",'7.パネルラジエーター設備費用算出シート'!$G$22,IF(AQ244="D",'7.パネルラジエーター設備費用算出シート'!$N$22,IF(AQ244="E",'7.パネルラジエーター設備費用算出シート'!$G$32,IF(AQ244="F",'7.パネルラジエーター設備費用算出シート'!$N$32,IF(AQ244="G",'7.パネルラジエーター設備費用算出シート'!$G$42,IF(AQ244="H",'7.パネルラジエーター設備費用算出シート'!$N$42,IF(AQ244="I",'7.パネルラジエーター設備費用算出シート'!$G$52,'7.パネルラジエーター設備費用算出シート'!$N$52))))))))))</f>
        <v/>
      </c>
      <c r="AS244" s="42"/>
      <c r="AT244" s="44"/>
      <c r="AU244" s="45"/>
      <c r="AV244" s="42"/>
      <c r="AW244" s="28"/>
      <c r="AX244" s="28"/>
      <c r="AY244" s="28"/>
      <c r="AZ244" s="28"/>
      <c r="BA244" s="28"/>
      <c r="BB244" s="28"/>
      <c r="BC244" s="28"/>
      <c r="BD244" s="28"/>
      <c r="BE244" s="28"/>
      <c r="BF244" s="28"/>
      <c r="BG244" s="28"/>
      <c r="BH244" s="28"/>
    </row>
    <row r="245" spans="1:60" s="29" customFormat="1">
      <c r="A245" s="66"/>
      <c r="B245" s="39">
        <v>234</v>
      </c>
      <c r="C245" s="158"/>
      <c r="D245" s="159"/>
      <c r="E245" s="40"/>
      <c r="F245" s="686"/>
      <c r="G245" s="685"/>
      <c r="H245" s="683"/>
      <c r="I245" s="156"/>
      <c r="J245" s="160"/>
      <c r="K245" s="156"/>
      <c r="L245" s="693" t="str">
        <f t="shared" si="12"/>
        <v/>
      </c>
      <c r="M245" s="694" t="str">
        <f t="shared" si="13"/>
        <v/>
      </c>
      <c r="N245" s="693" t="str">
        <f t="shared" si="14"/>
        <v/>
      </c>
      <c r="O245" s="701">
        <f t="shared" si="15"/>
        <v>0</v>
      </c>
      <c r="P245" s="157"/>
      <c r="Q245" s="41"/>
      <c r="R245" s="167"/>
      <c r="S245" s="168"/>
      <c r="T245" s="43"/>
      <c r="U245" s="167"/>
      <c r="V245" s="157"/>
      <c r="W245" s="394"/>
      <c r="X245" s="42"/>
      <c r="Y245" s="41"/>
      <c r="Z245" s="42"/>
      <c r="AA245" s="41"/>
      <c r="AB245" s="42"/>
      <c r="AC245" s="41"/>
      <c r="AD245" s="43"/>
      <c r="AE245" s="42"/>
      <c r="AF245" s="44"/>
      <c r="AG245" s="42"/>
      <c r="AH245" s="463"/>
      <c r="AI245" s="42"/>
      <c r="AJ245" s="463"/>
      <c r="AK245" s="42"/>
      <c r="AL245" s="44"/>
      <c r="AM245" s="42"/>
      <c r="AN245" s="44"/>
      <c r="AO245" s="45"/>
      <c r="AP245" s="42"/>
      <c r="AQ245" s="44"/>
      <c r="AR245" s="705" t="str">
        <f>IF(AQ245="","",IF(AQ245="A",'7.パネルラジエーター設備費用算出シート'!$G$12,IF(AQ245="B",'7.パネルラジエーター設備費用算出シート'!$N$12,IF(AQ245="C",'7.パネルラジエーター設備費用算出シート'!$G$22,IF(AQ245="D",'7.パネルラジエーター設備費用算出シート'!$N$22,IF(AQ245="E",'7.パネルラジエーター設備費用算出シート'!$G$32,IF(AQ245="F",'7.パネルラジエーター設備費用算出シート'!$N$32,IF(AQ245="G",'7.パネルラジエーター設備費用算出シート'!$G$42,IF(AQ245="H",'7.パネルラジエーター設備費用算出シート'!$N$42,IF(AQ245="I",'7.パネルラジエーター設備費用算出シート'!$G$52,'7.パネルラジエーター設備費用算出シート'!$N$52))))))))))</f>
        <v/>
      </c>
      <c r="AS245" s="42"/>
      <c r="AT245" s="44"/>
      <c r="AU245" s="45"/>
      <c r="AV245" s="42"/>
      <c r="AW245" s="28"/>
      <c r="AX245" s="28"/>
      <c r="AY245" s="28"/>
      <c r="AZ245" s="28"/>
      <c r="BA245" s="28"/>
      <c r="BB245" s="28"/>
      <c r="BC245" s="28"/>
      <c r="BD245" s="28"/>
      <c r="BE245" s="28"/>
      <c r="BF245" s="28"/>
      <c r="BG245" s="28"/>
      <c r="BH245" s="28"/>
    </row>
    <row r="246" spans="1:60" s="29" customFormat="1">
      <c r="A246" s="66"/>
      <c r="B246" s="39">
        <v>235</v>
      </c>
      <c r="C246" s="158"/>
      <c r="D246" s="159"/>
      <c r="E246" s="40"/>
      <c r="F246" s="686"/>
      <c r="G246" s="685"/>
      <c r="H246" s="683"/>
      <c r="I246" s="156"/>
      <c r="J246" s="160"/>
      <c r="K246" s="156"/>
      <c r="L246" s="693" t="str">
        <f t="shared" si="12"/>
        <v/>
      </c>
      <c r="M246" s="694" t="str">
        <f t="shared" si="13"/>
        <v/>
      </c>
      <c r="N246" s="693" t="str">
        <f t="shared" si="14"/>
        <v/>
      </c>
      <c r="O246" s="701">
        <f t="shared" si="15"/>
        <v>0</v>
      </c>
      <c r="P246" s="157"/>
      <c r="Q246" s="41"/>
      <c r="R246" s="167"/>
      <c r="S246" s="168"/>
      <c r="T246" s="43"/>
      <c r="U246" s="167"/>
      <c r="V246" s="157"/>
      <c r="W246" s="394"/>
      <c r="X246" s="42"/>
      <c r="Y246" s="41"/>
      <c r="Z246" s="42"/>
      <c r="AA246" s="41"/>
      <c r="AB246" s="42"/>
      <c r="AC246" s="41"/>
      <c r="AD246" s="43"/>
      <c r="AE246" s="42"/>
      <c r="AF246" s="44"/>
      <c r="AG246" s="42"/>
      <c r="AH246" s="463"/>
      <c r="AI246" s="42"/>
      <c r="AJ246" s="463"/>
      <c r="AK246" s="42"/>
      <c r="AL246" s="44"/>
      <c r="AM246" s="42"/>
      <c r="AN246" s="44"/>
      <c r="AO246" s="45"/>
      <c r="AP246" s="42"/>
      <c r="AQ246" s="44"/>
      <c r="AR246" s="705" t="str">
        <f>IF(AQ246="","",IF(AQ246="A",'7.パネルラジエーター設備費用算出シート'!$G$12,IF(AQ246="B",'7.パネルラジエーター設備費用算出シート'!$N$12,IF(AQ246="C",'7.パネルラジエーター設備費用算出シート'!$G$22,IF(AQ246="D",'7.パネルラジエーター設備費用算出シート'!$N$22,IF(AQ246="E",'7.パネルラジエーター設備費用算出シート'!$G$32,IF(AQ246="F",'7.パネルラジエーター設備費用算出シート'!$N$32,IF(AQ246="G",'7.パネルラジエーター設備費用算出シート'!$G$42,IF(AQ246="H",'7.パネルラジエーター設備費用算出シート'!$N$42,IF(AQ246="I",'7.パネルラジエーター設備費用算出シート'!$G$52,'7.パネルラジエーター設備費用算出シート'!$N$52))))))))))</f>
        <v/>
      </c>
      <c r="AS246" s="42"/>
      <c r="AT246" s="44"/>
      <c r="AU246" s="45"/>
      <c r="AV246" s="42"/>
      <c r="AW246" s="28"/>
      <c r="AX246" s="28"/>
      <c r="AY246" s="28"/>
      <c r="AZ246" s="28"/>
      <c r="BA246" s="28"/>
      <c r="BB246" s="28"/>
      <c r="BC246" s="28"/>
      <c r="BD246" s="28"/>
      <c r="BE246" s="28"/>
      <c r="BF246" s="28"/>
      <c r="BG246" s="28"/>
      <c r="BH246" s="28"/>
    </row>
    <row r="247" spans="1:60" s="29" customFormat="1">
      <c r="A247" s="66"/>
      <c r="B247" s="39">
        <v>236</v>
      </c>
      <c r="C247" s="158"/>
      <c r="D247" s="159"/>
      <c r="E247" s="40"/>
      <c r="F247" s="686"/>
      <c r="G247" s="685"/>
      <c r="H247" s="683"/>
      <c r="I247" s="156"/>
      <c r="J247" s="160"/>
      <c r="K247" s="156"/>
      <c r="L247" s="693" t="str">
        <f t="shared" si="12"/>
        <v/>
      </c>
      <c r="M247" s="694" t="str">
        <f t="shared" si="13"/>
        <v/>
      </c>
      <c r="N247" s="693" t="str">
        <f t="shared" si="14"/>
        <v/>
      </c>
      <c r="O247" s="701">
        <f t="shared" si="15"/>
        <v>0</v>
      </c>
      <c r="P247" s="157"/>
      <c r="Q247" s="41"/>
      <c r="R247" s="167"/>
      <c r="S247" s="168"/>
      <c r="T247" s="43"/>
      <c r="U247" s="167"/>
      <c r="V247" s="157"/>
      <c r="W247" s="394"/>
      <c r="X247" s="42"/>
      <c r="Y247" s="41"/>
      <c r="Z247" s="42"/>
      <c r="AA247" s="41"/>
      <c r="AB247" s="42"/>
      <c r="AC247" s="41"/>
      <c r="AD247" s="43"/>
      <c r="AE247" s="42"/>
      <c r="AF247" s="44"/>
      <c r="AG247" s="42"/>
      <c r="AH247" s="463"/>
      <c r="AI247" s="42"/>
      <c r="AJ247" s="463"/>
      <c r="AK247" s="42"/>
      <c r="AL247" s="44"/>
      <c r="AM247" s="42"/>
      <c r="AN247" s="44"/>
      <c r="AO247" s="45"/>
      <c r="AP247" s="42"/>
      <c r="AQ247" s="44"/>
      <c r="AR247" s="705" t="str">
        <f>IF(AQ247="","",IF(AQ247="A",'7.パネルラジエーター設備費用算出シート'!$G$12,IF(AQ247="B",'7.パネルラジエーター設備費用算出シート'!$N$12,IF(AQ247="C",'7.パネルラジエーター設備費用算出シート'!$G$22,IF(AQ247="D",'7.パネルラジエーター設備費用算出シート'!$N$22,IF(AQ247="E",'7.パネルラジエーター設備費用算出シート'!$G$32,IF(AQ247="F",'7.パネルラジエーター設備費用算出シート'!$N$32,IF(AQ247="G",'7.パネルラジエーター設備費用算出シート'!$G$42,IF(AQ247="H",'7.パネルラジエーター設備費用算出シート'!$N$42,IF(AQ247="I",'7.パネルラジエーター設備費用算出シート'!$G$52,'7.パネルラジエーター設備費用算出シート'!$N$52))))))))))</f>
        <v/>
      </c>
      <c r="AS247" s="42"/>
      <c r="AT247" s="44"/>
      <c r="AU247" s="45"/>
      <c r="AV247" s="42"/>
      <c r="AW247" s="28"/>
      <c r="AX247" s="28"/>
      <c r="AY247" s="28"/>
      <c r="AZ247" s="28"/>
      <c r="BA247" s="28"/>
      <c r="BB247" s="28"/>
      <c r="BC247" s="28"/>
      <c r="BD247" s="28"/>
      <c r="BE247" s="28"/>
      <c r="BF247" s="28"/>
      <c r="BG247" s="28"/>
      <c r="BH247" s="28"/>
    </row>
    <row r="248" spans="1:60" s="29" customFormat="1">
      <c r="A248" s="66"/>
      <c r="B248" s="39">
        <v>237</v>
      </c>
      <c r="C248" s="158"/>
      <c r="D248" s="159"/>
      <c r="E248" s="40"/>
      <c r="F248" s="686"/>
      <c r="G248" s="685"/>
      <c r="H248" s="683"/>
      <c r="I248" s="156"/>
      <c r="J248" s="160"/>
      <c r="K248" s="156"/>
      <c r="L248" s="693" t="str">
        <f t="shared" si="12"/>
        <v/>
      </c>
      <c r="M248" s="694" t="str">
        <f t="shared" si="13"/>
        <v/>
      </c>
      <c r="N248" s="693" t="str">
        <f t="shared" si="14"/>
        <v/>
      </c>
      <c r="O248" s="701">
        <f t="shared" si="15"/>
        <v>0</v>
      </c>
      <c r="P248" s="157"/>
      <c r="Q248" s="41"/>
      <c r="R248" s="167"/>
      <c r="S248" s="168"/>
      <c r="T248" s="43"/>
      <c r="U248" s="167"/>
      <c r="V248" s="157"/>
      <c r="W248" s="394"/>
      <c r="X248" s="42"/>
      <c r="Y248" s="41"/>
      <c r="Z248" s="42"/>
      <c r="AA248" s="41"/>
      <c r="AB248" s="42"/>
      <c r="AC248" s="41"/>
      <c r="AD248" s="43"/>
      <c r="AE248" s="42"/>
      <c r="AF248" s="44"/>
      <c r="AG248" s="42"/>
      <c r="AH248" s="463"/>
      <c r="AI248" s="42"/>
      <c r="AJ248" s="463"/>
      <c r="AK248" s="42"/>
      <c r="AL248" s="44"/>
      <c r="AM248" s="42"/>
      <c r="AN248" s="44"/>
      <c r="AO248" s="45"/>
      <c r="AP248" s="42"/>
      <c r="AQ248" s="44"/>
      <c r="AR248" s="705" t="str">
        <f>IF(AQ248="","",IF(AQ248="A",'7.パネルラジエーター設備費用算出シート'!$G$12,IF(AQ248="B",'7.パネルラジエーター設備費用算出シート'!$N$12,IF(AQ248="C",'7.パネルラジエーター設備費用算出シート'!$G$22,IF(AQ248="D",'7.パネルラジエーター設備費用算出シート'!$N$22,IF(AQ248="E",'7.パネルラジエーター設備費用算出シート'!$G$32,IF(AQ248="F",'7.パネルラジエーター設備費用算出シート'!$N$32,IF(AQ248="G",'7.パネルラジエーター設備費用算出シート'!$G$42,IF(AQ248="H",'7.パネルラジエーター設備費用算出シート'!$N$42,IF(AQ248="I",'7.パネルラジエーター設備費用算出シート'!$G$52,'7.パネルラジエーター設備費用算出シート'!$N$52))))))))))</f>
        <v/>
      </c>
      <c r="AS248" s="42"/>
      <c r="AT248" s="44"/>
      <c r="AU248" s="45"/>
      <c r="AV248" s="42"/>
      <c r="AW248" s="28"/>
      <c r="AX248" s="28"/>
      <c r="AY248" s="28"/>
      <c r="AZ248" s="28"/>
      <c r="BA248" s="28"/>
      <c r="BB248" s="28"/>
      <c r="BC248" s="28"/>
      <c r="BD248" s="28"/>
      <c r="BE248" s="28"/>
      <c r="BF248" s="28"/>
      <c r="BG248" s="28"/>
      <c r="BH248" s="28"/>
    </row>
    <row r="249" spans="1:60" s="29" customFormat="1">
      <c r="A249" s="66"/>
      <c r="B249" s="39">
        <v>238</v>
      </c>
      <c r="C249" s="158"/>
      <c r="D249" s="159"/>
      <c r="E249" s="40"/>
      <c r="F249" s="686"/>
      <c r="G249" s="685"/>
      <c r="H249" s="683"/>
      <c r="I249" s="156"/>
      <c r="J249" s="160"/>
      <c r="K249" s="156"/>
      <c r="L249" s="693" t="str">
        <f t="shared" si="12"/>
        <v/>
      </c>
      <c r="M249" s="694" t="str">
        <f t="shared" si="13"/>
        <v/>
      </c>
      <c r="N249" s="693" t="str">
        <f t="shared" si="14"/>
        <v/>
      </c>
      <c r="O249" s="701">
        <f t="shared" si="15"/>
        <v>0</v>
      </c>
      <c r="P249" s="157"/>
      <c r="Q249" s="41"/>
      <c r="R249" s="167"/>
      <c r="S249" s="168"/>
      <c r="T249" s="43"/>
      <c r="U249" s="167"/>
      <c r="V249" s="157"/>
      <c r="W249" s="394"/>
      <c r="X249" s="42"/>
      <c r="Y249" s="41"/>
      <c r="Z249" s="42"/>
      <c r="AA249" s="41"/>
      <c r="AB249" s="42"/>
      <c r="AC249" s="41"/>
      <c r="AD249" s="43"/>
      <c r="AE249" s="42"/>
      <c r="AF249" s="44"/>
      <c r="AG249" s="42"/>
      <c r="AH249" s="463"/>
      <c r="AI249" s="42"/>
      <c r="AJ249" s="463"/>
      <c r="AK249" s="42"/>
      <c r="AL249" s="44"/>
      <c r="AM249" s="42"/>
      <c r="AN249" s="44"/>
      <c r="AO249" s="45"/>
      <c r="AP249" s="42"/>
      <c r="AQ249" s="44"/>
      <c r="AR249" s="705" t="str">
        <f>IF(AQ249="","",IF(AQ249="A",'7.パネルラジエーター設備費用算出シート'!$G$12,IF(AQ249="B",'7.パネルラジエーター設備費用算出シート'!$N$12,IF(AQ249="C",'7.パネルラジエーター設備費用算出シート'!$G$22,IF(AQ249="D",'7.パネルラジエーター設備費用算出シート'!$N$22,IF(AQ249="E",'7.パネルラジエーター設備費用算出シート'!$G$32,IF(AQ249="F",'7.パネルラジエーター設備費用算出シート'!$N$32,IF(AQ249="G",'7.パネルラジエーター設備費用算出シート'!$G$42,IF(AQ249="H",'7.パネルラジエーター設備費用算出シート'!$N$42,IF(AQ249="I",'7.パネルラジエーター設備費用算出シート'!$G$52,'7.パネルラジエーター設備費用算出シート'!$N$52))))))))))</f>
        <v/>
      </c>
      <c r="AS249" s="42"/>
      <c r="AT249" s="44"/>
      <c r="AU249" s="45"/>
      <c r="AV249" s="42"/>
      <c r="AW249" s="28"/>
      <c r="AX249" s="28"/>
      <c r="AY249" s="28"/>
      <c r="AZ249" s="28"/>
      <c r="BA249" s="28"/>
      <c r="BB249" s="28"/>
      <c r="BC249" s="28"/>
      <c r="BD249" s="28"/>
      <c r="BE249" s="28"/>
      <c r="BF249" s="28"/>
      <c r="BG249" s="28"/>
      <c r="BH249" s="28"/>
    </row>
    <row r="250" spans="1:60" s="29" customFormat="1">
      <c r="A250" s="66"/>
      <c r="B250" s="39">
        <v>239</v>
      </c>
      <c r="C250" s="158"/>
      <c r="D250" s="159"/>
      <c r="E250" s="40"/>
      <c r="F250" s="686"/>
      <c r="G250" s="685"/>
      <c r="H250" s="683"/>
      <c r="I250" s="156"/>
      <c r="J250" s="160"/>
      <c r="K250" s="156"/>
      <c r="L250" s="693" t="str">
        <f t="shared" si="12"/>
        <v/>
      </c>
      <c r="M250" s="694" t="str">
        <f t="shared" si="13"/>
        <v/>
      </c>
      <c r="N250" s="693" t="str">
        <f t="shared" si="14"/>
        <v/>
      </c>
      <c r="O250" s="701">
        <f t="shared" si="15"/>
        <v>0</v>
      </c>
      <c r="P250" s="157"/>
      <c r="Q250" s="41"/>
      <c r="R250" s="167"/>
      <c r="S250" s="168"/>
      <c r="T250" s="43"/>
      <c r="U250" s="167"/>
      <c r="V250" s="157"/>
      <c r="W250" s="394"/>
      <c r="X250" s="42"/>
      <c r="Y250" s="41"/>
      <c r="Z250" s="42"/>
      <c r="AA250" s="41"/>
      <c r="AB250" s="42"/>
      <c r="AC250" s="41"/>
      <c r="AD250" s="43"/>
      <c r="AE250" s="42"/>
      <c r="AF250" s="44"/>
      <c r="AG250" s="42"/>
      <c r="AH250" s="463"/>
      <c r="AI250" s="42"/>
      <c r="AJ250" s="463"/>
      <c r="AK250" s="42"/>
      <c r="AL250" s="44"/>
      <c r="AM250" s="42"/>
      <c r="AN250" s="44"/>
      <c r="AO250" s="45"/>
      <c r="AP250" s="42"/>
      <c r="AQ250" s="44"/>
      <c r="AR250" s="705" t="str">
        <f>IF(AQ250="","",IF(AQ250="A",'7.パネルラジエーター設備費用算出シート'!$G$12,IF(AQ250="B",'7.パネルラジエーター設備費用算出シート'!$N$12,IF(AQ250="C",'7.パネルラジエーター設備費用算出シート'!$G$22,IF(AQ250="D",'7.パネルラジエーター設備費用算出シート'!$N$22,IF(AQ250="E",'7.パネルラジエーター設備費用算出シート'!$G$32,IF(AQ250="F",'7.パネルラジエーター設備費用算出シート'!$N$32,IF(AQ250="G",'7.パネルラジエーター設備費用算出シート'!$G$42,IF(AQ250="H",'7.パネルラジエーター設備費用算出シート'!$N$42,IF(AQ250="I",'7.パネルラジエーター設備費用算出シート'!$G$52,'7.パネルラジエーター設備費用算出シート'!$N$52))))))))))</f>
        <v/>
      </c>
      <c r="AS250" s="42"/>
      <c r="AT250" s="44"/>
      <c r="AU250" s="45"/>
      <c r="AV250" s="42"/>
      <c r="AW250" s="28"/>
      <c r="AX250" s="28"/>
      <c r="AY250" s="28"/>
      <c r="AZ250" s="28"/>
      <c r="BA250" s="28"/>
      <c r="BB250" s="28"/>
      <c r="BC250" s="28"/>
      <c r="BD250" s="28"/>
      <c r="BE250" s="28"/>
      <c r="BF250" s="28"/>
      <c r="BG250" s="28"/>
      <c r="BH250" s="28"/>
    </row>
    <row r="251" spans="1:60" s="29" customFormat="1">
      <c r="A251" s="66"/>
      <c r="B251" s="39">
        <v>240</v>
      </c>
      <c r="C251" s="158"/>
      <c r="D251" s="159"/>
      <c r="E251" s="40"/>
      <c r="F251" s="686"/>
      <c r="G251" s="685"/>
      <c r="H251" s="683"/>
      <c r="I251" s="156"/>
      <c r="J251" s="160"/>
      <c r="K251" s="156"/>
      <c r="L251" s="693" t="str">
        <f t="shared" si="12"/>
        <v/>
      </c>
      <c r="M251" s="694" t="str">
        <f t="shared" si="13"/>
        <v/>
      </c>
      <c r="N251" s="693" t="str">
        <f t="shared" si="14"/>
        <v/>
      </c>
      <c r="O251" s="701">
        <f t="shared" si="15"/>
        <v>0</v>
      </c>
      <c r="P251" s="157"/>
      <c r="Q251" s="41"/>
      <c r="R251" s="167"/>
      <c r="S251" s="168"/>
      <c r="T251" s="43"/>
      <c r="U251" s="167"/>
      <c r="V251" s="157"/>
      <c r="W251" s="394"/>
      <c r="X251" s="42"/>
      <c r="Y251" s="41"/>
      <c r="Z251" s="42"/>
      <c r="AA251" s="41"/>
      <c r="AB251" s="42"/>
      <c r="AC251" s="41"/>
      <c r="AD251" s="43"/>
      <c r="AE251" s="42"/>
      <c r="AF251" s="44"/>
      <c r="AG251" s="42"/>
      <c r="AH251" s="463"/>
      <c r="AI251" s="42"/>
      <c r="AJ251" s="463"/>
      <c r="AK251" s="42"/>
      <c r="AL251" s="44"/>
      <c r="AM251" s="42"/>
      <c r="AN251" s="44"/>
      <c r="AO251" s="45"/>
      <c r="AP251" s="42"/>
      <c r="AQ251" s="44"/>
      <c r="AR251" s="705" t="str">
        <f>IF(AQ251="","",IF(AQ251="A",'7.パネルラジエーター設備費用算出シート'!$G$12,IF(AQ251="B",'7.パネルラジエーター設備費用算出シート'!$N$12,IF(AQ251="C",'7.パネルラジエーター設備費用算出シート'!$G$22,IF(AQ251="D",'7.パネルラジエーター設備費用算出シート'!$N$22,IF(AQ251="E",'7.パネルラジエーター設備費用算出シート'!$G$32,IF(AQ251="F",'7.パネルラジエーター設備費用算出シート'!$N$32,IF(AQ251="G",'7.パネルラジエーター設備費用算出シート'!$G$42,IF(AQ251="H",'7.パネルラジエーター設備費用算出シート'!$N$42,IF(AQ251="I",'7.パネルラジエーター設備費用算出シート'!$G$52,'7.パネルラジエーター設備費用算出シート'!$N$52))))))))))</f>
        <v/>
      </c>
      <c r="AS251" s="42"/>
      <c r="AT251" s="44"/>
      <c r="AU251" s="45"/>
      <c r="AV251" s="42"/>
      <c r="AW251" s="28"/>
      <c r="AX251" s="28"/>
      <c r="AY251" s="28"/>
      <c r="AZ251" s="28"/>
      <c r="BA251" s="28"/>
      <c r="BB251" s="28"/>
      <c r="BC251" s="28"/>
      <c r="BD251" s="28"/>
      <c r="BE251" s="28"/>
      <c r="BF251" s="28"/>
      <c r="BG251" s="28"/>
      <c r="BH251" s="28"/>
    </row>
    <row r="252" spans="1:60" s="29" customFormat="1">
      <c r="A252" s="66"/>
      <c r="B252" s="39">
        <v>241</v>
      </c>
      <c r="C252" s="158"/>
      <c r="D252" s="159"/>
      <c r="E252" s="40"/>
      <c r="F252" s="686"/>
      <c r="G252" s="685"/>
      <c r="H252" s="683"/>
      <c r="I252" s="156"/>
      <c r="J252" s="160"/>
      <c r="K252" s="156"/>
      <c r="L252" s="693" t="str">
        <f t="shared" si="12"/>
        <v/>
      </c>
      <c r="M252" s="694" t="str">
        <f t="shared" si="13"/>
        <v/>
      </c>
      <c r="N252" s="693" t="str">
        <f t="shared" si="14"/>
        <v/>
      </c>
      <c r="O252" s="701">
        <f t="shared" si="15"/>
        <v>0</v>
      </c>
      <c r="P252" s="157"/>
      <c r="Q252" s="41"/>
      <c r="R252" s="167"/>
      <c r="S252" s="168"/>
      <c r="T252" s="43"/>
      <c r="U252" s="167"/>
      <c r="V252" s="157"/>
      <c r="W252" s="394"/>
      <c r="X252" s="42"/>
      <c r="Y252" s="41"/>
      <c r="Z252" s="42"/>
      <c r="AA252" s="41"/>
      <c r="AB252" s="42"/>
      <c r="AC252" s="41"/>
      <c r="AD252" s="43"/>
      <c r="AE252" s="42"/>
      <c r="AF252" s="44"/>
      <c r="AG252" s="42"/>
      <c r="AH252" s="463"/>
      <c r="AI252" s="42"/>
      <c r="AJ252" s="463"/>
      <c r="AK252" s="42"/>
      <c r="AL252" s="44"/>
      <c r="AM252" s="42"/>
      <c r="AN252" s="44"/>
      <c r="AO252" s="45"/>
      <c r="AP252" s="42"/>
      <c r="AQ252" s="44"/>
      <c r="AR252" s="705" t="str">
        <f>IF(AQ252="","",IF(AQ252="A",'7.パネルラジエーター設備費用算出シート'!$G$12,IF(AQ252="B",'7.パネルラジエーター設備費用算出シート'!$N$12,IF(AQ252="C",'7.パネルラジエーター設備費用算出シート'!$G$22,IF(AQ252="D",'7.パネルラジエーター設備費用算出シート'!$N$22,IF(AQ252="E",'7.パネルラジエーター設備費用算出シート'!$G$32,IF(AQ252="F",'7.パネルラジエーター設備費用算出シート'!$N$32,IF(AQ252="G",'7.パネルラジエーター設備費用算出シート'!$G$42,IF(AQ252="H",'7.パネルラジエーター設備費用算出シート'!$N$42,IF(AQ252="I",'7.パネルラジエーター設備費用算出シート'!$G$52,'7.パネルラジエーター設備費用算出シート'!$N$52))))))))))</f>
        <v/>
      </c>
      <c r="AS252" s="42"/>
      <c r="AT252" s="44"/>
      <c r="AU252" s="45"/>
      <c r="AV252" s="42"/>
      <c r="AW252" s="28"/>
      <c r="AX252" s="28"/>
      <c r="AY252" s="28"/>
      <c r="AZ252" s="28"/>
      <c r="BA252" s="28"/>
      <c r="BB252" s="28"/>
      <c r="BC252" s="28"/>
      <c r="BD252" s="28"/>
      <c r="BE252" s="28"/>
      <c r="BF252" s="28"/>
      <c r="BG252" s="28"/>
      <c r="BH252" s="28"/>
    </row>
    <row r="253" spans="1:60" s="29" customFormat="1">
      <c r="A253" s="66"/>
      <c r="B253" s="39">
        <v>242</v>
      </c>
      <c r="C253" s="158"/>
      <c r="D253" s="159"/>
      <c r="E253" s="40"/>
      <c r="F253" s="686"/>
      <c r="G253" s="685"/>
      <c r="H253" s="683"/>
      <c r="I253" s="156"/>
      <c r="J253" s="160"/>
      <c r="K253" s="156"/>
      <c r="L253" s="693" t="str">
        <f t="shared" si="12"/>
        <v/>
      </c>
      <c r="M253" s="694" t="str">
        <f t="shared" si="13"/>
        <v/>
      </c>
      <c r="N253" s="693" t="str">
        <f t="shared" si="14"/>
        <v/>
      </c>
      <c r="O253" s="701">
        <f t="shared" si="15"/>
        <v>0</v>
      </c>
      <c r="P253" s="157"/>
      <c r="Q253" s="41"/>
      <c r="R253" s="167"/>
      <c r="S253" s="168"/>
      <c r="T253" s="43"/>
      <c r="U253" s="167"/>
      <c r="V253" s="157"/>
      <c r="W253" s="394"/>
      <c r="X253" s="42"/>
      <c r="Y253" s="41"/>
      <c r="Z253" s="42"/>
      <c r="AA253" s="41"/>
      <c r="AB253" s="42"/>
      <c r="AC253" s="41"/>
      <c r="AD253" s="43"/>
      <c r="AE253" s="42"/>
      <c r="AF253" s="44"/>
      <c r="AG253" s="42"/>
      <c r="AH253" s="463"/>
      <c r="AI253" s="42"/>
      <c r="AJ253" s="463"/>
      <c r="AK253" s="42"/>
      <c r="AL253" s="44"/>
      <c r="AM253" s="42"/>
      <c r="AN253" s="44"/>
      <c r="AO253" s="45"/>
      <c r="AP253" s="42"/>
      <c r="AQ253" s="44"/>
      <c r="AR253" s="705" t="str">
        <f>IF(AQ253="","",IF(AQ253="A",'7.パネルラジエーター設備費用算出シート'!$G$12,IF(AQ253="B",'7.パネルラジエーター設備費用算出シート'!$N$12,IF(AQ253="C",'7.パネルラジエーター設備費用算出シート'!$G$22,IF(AQ253="D",'7.パネルラジエーター設備費用算出シート'!$N$22,IF(AQ253="E",'7.パネルラジエーター設備費用算出シート'!$G$32,IF(AQ253="F",'7.パネルラジエーター設備費用算出シート'!$N$32,IF(AQ253="G",'7.パネルラジエーター設備費用算出シート'!$G$42,IF(AQ253="H",'7.パネルラジエーター設備費用算出シート'!$N$42,IF(AQ253="I",'7.パネルラジエーター設備費用算出シート'!$G$52,'7.パネルラジエーター設備費用算出シート'!$N$52))))))))))</f>
        <v/>
      </c>
      <c r="AS253" s="42"/>
      <c r="AT253" s="44"/>
      <c r="AU253" s="45"/>
      <c r="AV253" s="42"/>
      <c r="AW253" s="28"/>
      <c r="AX253" s="28"/>
      <c r="AY253" s="28"/>
      <c r="AZ253" s="28"/>
      <c r="BA253" s="28"/>
      <c r="BB253" s="28"/>
      <c r="BC253" s="28"/>
      <c r="BD253" s="28"/>
      <c r="BE253" s="28"/>
      <c r="BF253" s="28"/>
      <c r="BG253" s="28"/>
      <c r="BH253" s="28"/>
    </row>
    <row r="254" spans="1:60" s="29" customFormat="1">
      <c r="A254" s="66"/>
      <c r="B254" s="39">
        <v>243</v>
      </c>
      <c r="C254" s="158"/>
      <c r="D254" s="159"/>
      <c r="E254" s="40"/>
      <c r="F254" s="686"/>
      <c r="G254" s="685"/>
      <c r="H254" s="683"/>
      <c r="I254" s="156"/>
      <c r="J254" s="160"/>
      <c r="K254" s="156"/>
      <c r="L254" s="693" t="str">
        <f t="shared" si="12"/>
        <v/>
      </c>
      <c r="M254" s="694" t="str">
        <f t="shared" si="13"/>
        <v/>
      </c>
      <c r="N254" s="693" t="str">
        <f t="shared" si="14"/>
        <v/>
      </c>
      <c r="O254" s="701">
        <f t="shared" si="15"/>
        <v>0</v>
      </c>
      <c r="P254" s="157"/>
      <c r="Q254" s="41"/>
      <c r="R254" s="167"/>
      <c r="S254" s="168"/>
      <c r="T254" s="43"/>
      <c r="U254" s="167"/>
      <c r="V254" s="157"/>
      <c r="W254" s="394"/>
      <c r="X254" s="42"/>
      <c r="Y254" s="41"/>
      <c r="Z254" s="42"/>
      <c r="AA254" s="41"/>
      <c r="AB254" s="42"/>
      <c r="AC254" s="41"/>
      <c r="AD254" s="43"/>
      <c r="AE254" s="42"/>
      <c r="AF254" s="44"/>
      <c r="AG254" s="42"/>
      <c r="AH254" s="463"/>
      <c r="AI254" s="42"/>
      <c r="AJ254" s="463"/>
      <c r="AK254" s="42"/>
      <c r="AL254" s="44"/>
      <c r="AM254" s="42"/>
      <c r="AN254" s="44"/>
      <c r="AO254" s="45"/>
      <c r="AP254" s="42"/>
      <c r="AQ254" s="44"/>
      <c r="AR254" s="705" t="str">
        <f>IF(AQ254="","",IF(AQ254="A",'7.パネルラジエーター設備費用算出シート'!$G$12,IF(AQ254="B",'7.パネルラジエーター設備費用算出シート'!$N$12,IF(AQ254="C",'7.パネルラジエーター設備費用算出シート'!$G$22,IF(AQ254="D",'7.パネルラジエーター設備費用算出シート'!$N$22,IF(AQ254="E",'7.パネルラジエーター設備費用算出シート'!$G$32,IF(AQ254="F",'7.パネルラジエーター設備費用算出シート'!$N$32,IF(AQ254="G",'7.パネルラジエーター設備費用算出シート'!$G$42,IF(AQ254="H",'7.パネルラジエーター設備費用算出シート'!$N$42,IF(AQ254="I",'7.パネルラジエーター設備費用算出シート'!$G$52,'7.パネルラジエーター設備費用算出シート'!$N$52))))))))))</f>
        <v/>
      </c>
      <c r="AS254" s="42"/>
      <c r="AT254" s="44"/>
      <c r="AU254" s="45"/>
      <c r="AV254" s="42"/>
      <c r="AW254" s="28"/>
      <c r="AX254" s="28"/>
      <c r="AY254" s="28"/>
      <c r="AZ254" s="28"/>
      <c r="BA254" s="28"/>
      <c r="BB254" s="28"/>
      <c r="BC254" s="28"/>
      <c r="BD254" s="28"/>
      <c r="BE254" s="28"/>
      <c r="BF254" s="28"/>
      <c r="BG254" s="28"/>
      <c r="BH254" s="28"/>
    </row>
    <row r="255" spans="1:60" s="29" customFormat="1">
      <c r="A255" s="66"/>
      <c r="B255" s="39">
        <v>244</v>
      </c>
      <c r="C255" s="158"/>
      <c r="D255" s="159"/>
      <c r="E255" s="40"/>
      <c r="F255" s="686"/>
      <c r="G255" s="685"/>
      <c r="H255" s="683"/>
      <c r="I255" s="156"/>
      <c r="J255" s="160"/>
      <c r="K255" s="156"/>
      <c r="L255" s="693" t="str">
        <f t="shared" si="12"/>
        <v/>
      </c>
      <c r="M255" s="694" t="str">
        <f t="shared" si="13"/>
        <v/>
      </c>
      <c r="N255" s="693" t="str">
        <f t="shared" si="14"/>
        <v/>
      </c>
      <c r="O255" s="701">
        <f t="shared" si="15"/>
        <v>0</v>
      </c>
      <c r="P255" s="157"/>
      <c r="Q255" s="41"/>
      <c r="R255" s="167"/>
      <c r="S255" s="168"/>
      <c r="T255" s="43"/>
      <c r="U255" s="167"/>
      <c r="V255" s="157"/>
      <c r="W255" s="394"/>
      <c r="X255" s="42"/>
      <c r="Y255" s="41"/>
      <c r="Z255" s="42"/>
      <c r="AA255" s="41"/>
      <c r="AB255" s="42"/>
      <c r="AC255" s="41"/>
      <c r="AD255" s="43"/>
      <c r="AE255" s="42"/>
      <c r="AF255" s="44"/>
      <c r="AG255" s="42"/>
      <c r="AH255" s="463"/>
      <c r="AI255" s="42"/>
      <c r="AJ255" s="463"/>
      <c r="AK255" s="42"/>
      <c r="AL255" s="44"/>
      <c r="AM255" s="42"/>
      <c r="AN255" s="44"/>
      <c r="AO255" s="45"/>
      <c r="AP255" s="42"/>
      <c r="AQ255" s="44"/>
      <c r="AR255" s="705" t="str">
        <f>IF(AQ255="","",IF(AQ255="A",'7.パネルラジエーター設備費用算出シート'!$G$12,IF(AQ255="B",'7.パネルラジエーター設備費用算出シート'!$N$12,IF(AQ255="C",'7.パネルラジエーター設備費用算出シート'!$G$22,IF(AQ255="D",'7.パネルラジエーター設備費用算出シート'!$N$22,IF(AQ255="E",'7.パネルラジエーター設備費用算出シート'!$G$32,IF(AQ255="F",'7.パネルラジエーター設備費用算出シート'!$N$32,IF(AQ255="G",'7.パネルラジエーター設備費用算出シート'!$G$42,IF(AQ255="H",'7.パネルラジエーター設備費用算出シート'!$N$42,IF(AQ255="I",'7.パネルラジエーター設備費用算出シート'!$G$52,'7.パネルラジエーター設備費用算出シート'!$N$52))))))))))</f>
        <v/>
      </c>
      <c r="AS255" s="42"/>
      <c r="AT255" s="44"/>
      <c r="AU255" s="45"/>
      <c r="AV255" s="42"/>
      <c r="AW255" s="28"/>
      <c r="AX255" s="28"/>
      <c r="AY255" s="28"/>
      <c r="AZ255" s="28"/>
      <c r="BA255" s="28"/>
      <c r="BB255" s="28"/>
      <c r="BC255" s="28"/>
      <c r="BD255" s="28"/>
      <c r="BE255" s="28"/>
      <c r="BF255" s="28"/>
      <c r="BG255" s="28"/>
      <c r="BH255" s="28"/>
    </row>
    <row r="256" spans="1:60" s="29" customFormat="1">
      <c r="A256" s="66"/>
      <c r="B256" s="39">
        <v>245</v>
      </c>
      <c r="C256" s="158"/>
      <c r="D256" s="159"/>
      <c r="E256" s="40"/>
      <c r="F256" s="686"/>
      <c r="G256" s="685"/>
      <c r="H256" s="683"/>
      <c r="I256" s="156"/>
      <c r="J256" s="160"/>
      <c r="K256" s="156"/>
      <c r="L256" s="693" t="str">
        <f t="shared" si="12"/>
        <v/>
      </c>
      <c r="M256" s="694" t="str">
        <f t="shared" si="13"/>
        <v/>
      </c>
      <c r="N256" s="693" t="str">
        <f t="shared" si="14"/>
        <v/>
      </c>
      <c r="O256" s="701">
        <f t="shared" si="15"/>
        <v>0</v>
      </c>
      <c r="P256" s="157"/>
      <c r="Q256" s="41"/>
      <c r="R256" s="167"/>
      <c r="S256" s="168"/>
      <c r="T256" s="43"/>
      <c r="U256" s="167"/>
      <c r="V256" s="157"/>
      <c r="W256" s="394"/>
      <c r="X256" s="42"/>
      <c r="Y256" s="41"/>
      <c r="Z256" s="42"/>
      <c r="AA256" s="41"/>
      <c r="AB256" s="42"/>
      <c r="AC256" s="41"/>
      <c r="AD256" s="43"/>
      <c r="AE256" s="42"/>
      <c r="AF256" s="44"/>
      <c r="AG256" s="42"/>
      <c r="AH256" s="463"/>
      <c r="AI256" s="42"/>
      <c r="AJ256" s="463"/>
      <c r="AK256" s="42"/>
      <c r="AL256" s="44"/>
      <c r="AM256" s="42"/>
      <c r="AN256" s="44"/>
      <c r="AO256" s="45"/>
      <c r="AP256" s="42"/>
      <c r="AQ256" s="44"/>
      <c r="AR256" s="705" t="str">
        <f>IF(AQ256="","",IF(AQ256="A",'7.パネルラジエーター設備費用算出シート'!$G$12,IF(AQ256="B",'7.パネルラジエーター設備費用算出シート'!$N$12,IF(AQ256="C",'7.パネルラジエーター設備費用算出シート'!$G$22,IF(AQ256="D",'7.パネルラジエーター設備費用算出シート'!$N$22,IF(AQ256="E",'7.パネルラジエーター設備費用算出シート'!$G$32,IF(AQ256="F",'7.パネルラジエーター設備費用算出シート'!$N$32,IF(AQ256="G",'7.パネルラジエーター設備費用算出シート'!$G$42,IF(AQ256="H",'7.パネルラジエーター設備費用算出シート'!$N$42,IF(AQ256="I",'7.パネルラジエーター設備費用算出シート'!$G$52,'7.パネルラジエーター設備費用算出シート'!$N$52))))))))))</f>
        <v/>
      </c>
      <c r="AS256" s="42"/>
      <c r="AT256" s="44"/>
      <c r="AU256" s="45"/>
      <c r="AV256" s="42"/>
      <c r="AW256" s="28"/>
      <c r="AX256" s="28"/>
      <c r="AY256" s="28"/>
      <c r="AZ256" s="28"/>
      <c r="BA256" s="28"/>
      <c r="BB256" s="28"/>
      <c r="BC256" s="28"/>
      <c r="BD256" s="28"/>
      <c r="BE256" s="28"/>
      <c r="BF256" s="28"/>
      <c r="BG256" s="28"/>
      <c r="BH256" s="28"/>
    </row>
    <row r="257" spans="1:60" s="29" customFormat="1">
      <c r="A257" s="66"/>
      <c r="B257" s="39">
        <v>246</v>
      </c>
      <c r="C257" s="158"/>
      <c r="D257" s="159"/>
      <c r="E257" s="40"/>
      <c r="F257" s="686"/>
      <c r="G257" s="685"/>
      <c r="H257" s="683"/>
      <c r="I257" s="156"/>
      <c r="J257" s="160"/>
      <c r="K257" s="156"/>
      <c r="L257" s="693" t="str">
        <f t="shared" si="12"/>
        <v/>
      </c>
      <c r="M257" s="694" t="str">
        <f t="shared" si="13"/>
        <v/>
      </c>
      <c r="N257" s="693" t="str">
        <f t="shared" si="14"/>
        <v/>
      </c>
      <c r="O257" s="701">
        <f t="shared" si="15"/>
        <v>0</v>
      </c>
      <c r="P257" s="157"/>
      <c r="Q257" s="41"/>
      <c r="R257" s="167"/>
      <c r="S257" s="168"/>
      <c r="T257" s="43"/>
      <c r="U257" s="167"/>
      <c r="V257" s="157"/>
      <c r="W257" s="394"/>
      <c r="X257" s="42"/>
      <c r="Y257" s="41"/>
      <c r="Z257" s="42"/>
      <c r="AA257" s="41"/>
      <c r="AB257" s="42"/>
      <c r="AC257" s="41"/>
      <c r="AD257" s="43"/>
      <c r="AE257" s="42"/>
      <c r="AF257" s="44"/>
      <c r="AG257" s="42"/>
      <c r="AH257" s="463"/>
      <c r="AI257" s="42"/>
      <c r="AJ257" s="463"/>
      <c r="AK257" s="42"/>
      <c r="AL257" s="44"/>
      <c r="AM257" s="42"/>
      <c r="AN257" s="44"/>
      <c r="AO257" s="45"/>
      <c r="AP257" s="42"/>
      <c r="AQ257" s="44"/>
      <c r="AR257" s="705" t="str">
        <f>IF(AQ257="","",IF(AQ257="A",'7.パネルラジエーター設備費用算出シート'!$G$12,IF(AQ257="B",'7.パネルラジエーター設備費用算出シート'!$N$12,IF(AQ257="C",'7.パネルラジエーター設備費用算出シート'!$G$22,IF(AQ257="D",'7.パネルラジエーター設備費用算出シート'!$N$22,IF(AQ257="E",'7.パネルラジエーター設備費用算出シート'!$G$32,IF(AQ257="F",'7.パネルラジエーター設備費用算出シート'!$N$32,IF(AQ257="G",'7.パネルラジエーター設備費用算出シート'!$G$42,IF(AQ257="H",'7.パネルラジエーター設備費用算出シート'!$N$42,IF(AQ257="I",'7.パネルラジエーター設備費用算出シート'!$G$52,'7.パネルラジエーター設備費用算出シート'!$N$52))))))))))</f>
        <v/>
      </c>
      <c r="AS257" s="42"/>
      <c r="AT257" s="44"/>
      <c r="AU257" s="45"/>
      <c r="AV257" s="42"/>
      <c r="AW257" s="28"/>
      <c r="AX257" s="28"/>
      <c r="AY257" s="28"/>
      <c r="AZ257" s="28"/>
      <c r="BA257" s="28"/>
      <c r="BB257" s="28"/>
      <c r="BC257" s="28"/>
      <c r="BD257" s="28"/>
      <c r="BE257" s="28"/>
      <c r="BF257" s="28"/>
      <c r="BG257" s="28"/>
      <c r="BH257" s="28"/>
    </row>
    <row r="258" spans="1:60" s="29" customFormat="1">
      <c r="A258" s="66"/>
      <c r="B258" s="39">
        <v>247</v>
      </c>
      <c r="C258" s="158"/>
      <c r="D258" s="159"/>
      <c r="E258" s="40"/>
      <c r="F258" s="686"/>
      <c r="G258" s="685"/>
      <c r="H258" s="683"/>
      <c r="I258" s="156"/>
      <c r="J258" s="160"/>
      <c r="K258" s="156"/>
      <c r="L258" s="693" t="str">
        <f t="shared" si="12"/>
        <v/>
      </c>
      <c r="M258" s="694" t="str">
        <f t="shared" si="13"/>
        <v/>
      </c>
      <c r="N258" s="693" t="str">
        <f t="shared" si="14"/>
        <v/>
      </c>
      <c r="O258" s="701">
        <f t="shared" si="15"/>
        <v>0</v>
      </c>
      <c r="P258" s="157"/>
      <c r="Q258" s="41"/>
      <c r="R258" s="167"/>
      <c r="S258" s="168"/>
      <c r="T258" s="43"/>
      <c r="U258" s="167"/>
      <c r="V258" s="157"/>
      <c r="W258" s="394"/>
      <c r="X258" s="42"/>
      <c r="Y258" s="41"/>
      <c r="Z258" s="42"/>
      <c r="AA258" s="41"/>
      <c r="AB258" s="42"/>
      <c r="AC258" s="41"/>
      <c r="AD258" s="43"/>
      <c r="AE258" s="42"/>
      <c r="AF258" s="44"/>
      <c r="AG258" s="42"/>
      <c r="AH258" s="463"/>
      <c r="AI258" s="42"/>
      <c r="AJ258" s="463"/>
      <c r="AK258" s="42"/>
      <c r="AL258" s="44"/>
      <c r="AM258" s="42"/>
      <c r="AN258" s="44"/>
      <c r="AO258" s="45"/>
      <c r="AP258" s="42"/>
      <c r="AQ258" s="44"/>
      <c r="AR258" s="705" t="str">
        <f>IF(AQ258="","",IF(AQ258="A",'7.パネルラジエーター設備費用算出シート'!$G$12,IF(AQ258="B",'7.パネルラジエーター設備費用算出シート'!$N$12,IF(AQ258="C",'7.パネルラジエーター設備費用算出シート'!$G$22,IF(AQ258="D",'7.パネルラジエーター設備費用算出シート'!$N$22,IF(AQ258="E",'7.パネルラジエーター設備費用算出シート'!$G$32,IF(AQ258="F",'7.パネルラジエーター設備費用算出シート'!$N$32,IF(AQ258="G",'7.パネルラジエーター設備費用算出シート'!$G$42,IF(AQ258="H",'7.パネルラジエーター設備費用算出シート'!$N$42,IF(AQ258="I",'7.パネルラジエーター設備費用算出シート'!$G$52,'7.パネルラジエーター設備費用算出シート'!$N$52))))))))))</f>
        <v/>
      </c>
      <c r="AS258" s="42"/>
      <c r="AT258" s="44"/>
      <c r="AU258" s="45"/>
      <c r="AV258" s="42"/>
      <c r="AW258" s="28"/>
      <c r="AX258" s="28"/>
      <c r="AY258" s="28"/>
      <c r="AZ258" s="28"/>
      <c r="BA258" s="28"/>
      <c r="BB258" s="28"/>
      <c r="BC258" s="28"/>
      <c r="BD258" s="28"/>
      <c r="BE258" s="28"/>
      <c r="BF258" s="28"/>
      <c r="BG258" s="28"/>
      <c r="BH258" s="28"/>
    </row>
    <row r="259" spans="1:60" s="29" customFormat="1">
      <c r="A259" s="66"/>
      <c r="B259" s="39">
        <v>248</v>
      </c>
      <c r="C259" s="158"/>
      <c r="D259" s="159"/>
      <c r="E259" s="40"/>
      <c r="F259" s="686"/>
      <c r="G259" s="685"/>
      <c r="H259" s="683"/>
      <c r="I259" s="156"/>
      <c r="J259" s="160"/>
      <c r="K259" s="156"/>
      <c r="L259" s="693" t="str">
        <f t="shared" si="12"/>
        <v/>
      </c>
      <c r="M259" s="694" t="str">
        <f t="shared" si="13"/>
        <v/>
      </c>
      <c r="N259" s="693" t="str">
        <f t="shared" si="14"/>
        <v/>
      </c>
      <c r="O259" s="701">
        <f t="shared" si="15"/>
        <v>0</v>
      </c>
      <c r="P259" s="157"/>
      <c r="Q259" s="41"/>
      <c r="R259" s="167"/>
      <c r="S259" s="168"/>
      <c r="T259" s="43"/>
      <c r="U259" s="167"/>
      <c r="V259" s="157"/>
      <c r="W259" s="394"/>
      <c r="X259" s="42"/>
      <c r="Y259" s="41"/>
      <c r="Z259" s="42"/>
      <c r="AA259" s="41"/>
      <c r="AB259" s="42"/>
      <c r="AC259" s="41"/>
      <c r="AD259" s="43"/>
      <c r="AE259" s="42"/>
      <c r="AF259" s="44"/>
      <c r="AG259" s="42"/>
      <c r="AH259" s="463"/>
      <c r="AI259" s="42"/>
      <c r="AJ259" s="463"/>
      <c r="AK259" s="42"/>
      <c r="AL259" s="44"/>
      <c r="AM259" s="42"/>
      <c r="AN259" s="44"/>
      <c r="AO259" s="45"/>
      <c r="AP259" s="42"/>
      <c r="AQ259" s="44"/>
      <c r="AR259" s="705" t="str">
        <f>IF(AQ259="","",IF(AQ259="A",'7.パネルラジエーター設備費用算出シート'!$G$12,IF(AQ259="B",'7.パネルラジエーター設備費用算出シート'!$N$12,IF(AQ259="C",'7.パネルラジエーター設備費用算出シート'!$G$22,IF(AQ259="D",'7.パネルラジエーター設備費用算出シート'!$N$22,IF(AQ259="E",'7.パネルラジエーター設備費用算出シート'!$G$32,IF(AQ259="F",'7.パネルラジエーター設備費用算出シート'!$N$32,IF(AQ259="G",'7.パネルラジエーター設備費用算出シート'!$G$42,IF(AQ259="H",'7.パネルラジエーター設備費用算出シート'!$N$42,IF(AQ259="I",'7.パネルラジエーター設備費用算出シート'!$G$52,'7.パネルラジエーター設備費用算出シート'!$N$52))))))))))</f>
        <v/>
      </c>
      <c r="AS259" s="42"/>
      <c r="AT259" s="44"/>
      <c r="AU259" s="45"/>
      <c r="AV259" s="42"/>
      <c r="AW259" s="28"/>
      <c r="AX259" s="28"/>
      <c r="AY259" s="28"/>
      <c r="AZ259" s="28"/>
      <c r="BA259" s="28"/>
      <c r="BB259" s="28"/>
      <c r="BC259" s="28"/>
      <c r="BD259" s="28"/>
      <c r="BE259" s="28"/>
      <c r="BF259" s="28"/>
      <c r="BG259" s="28"/>
      <c r="BH259" s="28"/>
    </row>
    <row r="260" spans="1:60" s="29" customFormat="1">
      <c r="A260" s="66"/>
      <c r="B260" s="39">
        <v>249</v>
      </c>
      <c r="C260" s="158"/>
      <c r="D260" s="159"/>
      <c r="E260" s="40"/>
      <c r="F260" s="686"/>
      <c r="G260" s="685"/>
      <c r="H260" s="683"/>
      <c r="I260" s="156"/>
      <c r="J260" s="160"/>
      <c r="K260" s="156"/>
      <c r="L260" s="693" t="str">
        <f t="shared" si="12"/>
        <v/>
      </c>
      <c r="M260" s="694" t="str">
        <f t="shared" si="13"/>
        <v/>
      </c>
      <c r="N260" s="693" t="str">
        <f t="shared" si="14"/>
        <v/>
      </c>
      <c r="O260" s="701">
        <f t="shared" si="15"/>
        <v>0</v>
      </c>
      <c r="P260" s="157"/>
      <c r="Q260" s="41"/>
      <c r="R260" s="167"/>
      <c r="S260" s="168"/>
      <c r="T260" s="43"/>
      <c r="U260" s="167"/>
      <c r="V260" s="157"/>
      <c r="W260" s="394"/>
      <c r="X260" s="42"/>
      <c r="Y260" s="41"/>
      <c r="Z260" s="42"/>
      <c r="AA260" s="41"/>
      <c r="AB260" s="42"/>
      <c r="AC260" s="41"/>
      <c r="AD260" s="43"/>
      <c r="AE260" s="42"/>
      <c r="AF260" s="44"/>
      <c r="AG260" s="42"/>
      <c r="AH260" s="463"/>
      <c r="AI260" s="42"/>
      <c r="AJ260" s="463"/>
      <c r="AK260" s="42"/>
      <c r="AL260" s="44"/>
      <c r="AM260" s="42"/>
      <c r="AN260" s="44"/>
      <c r="AO260" s="45"/>
      <c r="AP260" s="42"/>
      <c r="AQ260" s="44"/>
      <c r="AR260" s="705" t="str">
        <f>IF(AQ260="","",IF(AQ260="A",'7.パネルラジエーター設備費用算出シート'!$G$12,IF(AQ260="B",'7.パネルラジエーター設備費用算出シート'!$N$12,IF(AQ260="C",'7.パネルラジエーター設備費用算出シート'!$G$22,IF(AQ260="D",'7.パネルラジエーター設備費用算出シート'!$N$22,IF(AQ260="E",'7.パネルラジエーター設備費用算出シート'!$G$32,IF(AQ260="F",'7.パネルラジエーター設備費用算出シート'!$N$32,IF(AQ260="G",'7.パネルラジエーター設備費用算出シート'!$G$42,IF(AQ260="H",'7.パネルラジエーター設備費用算出シート'!$N$42,IF(AQ260="I",'7.パネルラジエーター設備費用算出シート'!$G$52,'7.パネルラジエーター設備費用算出シート'!$N$52))))))))))</f>
        <v/>
      </c>
      <c r="AS260" s="42"/>
      <c r="AT260" s="44"/>
      <c r="AU260" s="45"/>
      <c r="AV260" s="42"/>
      <c r="AW260" s="28"/>
      <c r="AX260" s="28"/>
      <c r="AY260" s="28"/>
      <c r="AZ260" s="28"/>
      <c r="BA260" s="28"/>
      <c r="BB260" s="28"/>
      <c r="BC260" s="28"/>
      <c r="BD260" s="28"/>
      <c r="BE260" s="28"/>
      <c r="BF260" s="28"/>
      <c r="BG260" s="28"/>
      <c r="BH260" s="28"/>
    </row>
    <row r="261" spans="1:60" s="29" customFormat="1">
      <c r="A261" s="66"/>
      <c r="B261" s="39">
        <v>250</v>
      </c>
      <c r="C261" s="158"/>
      <c r="D261" s="159"/>
      <c r="E261" s="40"/>
      <c r="F261" s="686"/>
      <c r="G261" s="685"/>
      <c r="H261" s="683"/>
      <c r="I261" s="156"/>
      <c r="J261" s="160"/>
      <c r="K261" s="156"/>
      <c r="L261" s="693" t="str">
        <f t="shared" si="12"/>
        <v/>
      </c>
      <c r="M261" s="694" t="str">
        <f t="shared" si="13"/>
        <v/>
      </c>
      <c r="N261" s="693" t="str">
        <f t="shared" si="14"/>
        <v/>
      </c>
      <c r="O261" s="701">
        <f t="shared" si="15"/>
        <v>0</v>
      </c>
      <c r="P261" s="157"/>
      <c r="Q261" s="41"/>
      <c r="R261" s="167"/>
      <c r="S261" s="168"/>
      <c r="T261" s="43"/>
      <c r="U261" s="167"/>
      <c r="V261" s="157"/>
      <c r="W261" s="394"/>
      <c r="X261" s="42"/>
      <c r="Y261" s="41"/>
      <c r="Z261" s="42"/>
      <c r="AA261" s="41"/>
      <c r="AB261" s="42"/>
      <c r="AC261" s="41"/>
      <c r="AD261" s="43"/>
      <c r="AE261" s="42"/>
      <c r="AF261" s="44"/>
      <c r="AG261" s="42"/>
      <c r="AH261" s="463"/>
      <c r="AI261" s="42"/>
      <c r="AJ261" s="463"/>
      <c r="AK261" s="42"/>
      <c r="AL261" s="44"/>
      <c r="AM261" s="42"/>
      <c r="AN261" s="44"/>
      <c r="AO261" s="45"/>
      <c r="AP261" s="42"/>
      <c r="AQ261" s="44"/>
      <c r="AR261" s="705" t="str">
        <f>IF(AQ261="","",IF(AQ261="A",'7.パネルラジエーター設備費用算出シート'!$G$12,IF(AQ261="B",'7.パネルラジエーター設備費用算出シート'!$N$12,IF(AQ261="C",'7.パネルラジエーター設備費用算出シート'!$G$22,IF(AQ261="D",'7.パネルラジエーター設備費用算出シート'!$N$22,IF(AQ261="E",'7.パネルラジエーター設備費用算出シート'!$G$32,IF(AQ261="F",'7.パネルラジエーター設備費用算出シート'!$N$32,IF(AQ261="G",'7.パネルラジエーター設備費用算出シート'!$G$42,IF(AQ261="H",'7.パネルラジエーター設備費用算出シート'!$N$42,IF(AQ261="I",'7.パネルラジエーター設備費用算出シート'!$G$52,'7.パネルラジエーター設備費用算出シート'!$N$52))))))))))</f>
        <v/>
      </c>
      <c r="AS261" s="42"/>
      <c r="AT261" s="44"/>
      <c r="AU261" s="45"/>
      <c r="AV261" s="42"/>
      <c r="AW261" s="28"/>
      <c r="AX261" s="28"/>
      <c r="AY261" s="28"/>
      <c r="AZ261" s="28"/>
      <c r="BA261" s="28"/>
      <c r="BB261" s="28"/>
      <c r="BC261" s="28"/>
      <c r="BD261" s="28"/>
      <c r="BE261" s="28"/>
      <c r="BF261" s="28"/>
      <c r="BG261" s="28"/>
      <c r="BH261" s="28"/>
    </row>
    <row r="262" spans="1:60" s="29" customFormat="1">
      <c r="A262" s="66"/>
      <c r="B262" s="39">
        <v>251</v>
      </c>
      <c r="C262" s="158"/>
      <c r="D262" s="159"/>
      <c r="E262" s="40"/>
      <c r="F262" s="686"/>
      <c r="G262" s="685"/>
      <c r="H262" s="683"/>
      <c r="I262" s="156"/>
      <c r="J262" s="160"/>
      <c r="K262" s="156"/>
      <c r="L262" s="693" t="str">
        <f t="shared" si="12"/>
        <v/>
      </c>
      <c r="M262" s="694" t="str">
        <f t="shared" si="13"/>
        <v/>
      </c>
      <c r="N262" s="693" t="str">
        <f t="shared" si="14"/>
        <v/>
      </c>
      <c r="O262" s="701">
        <f t="shared" si="15"/>
        <v>0</v>
      </c>
      <c r="P262" s="157"/>
      <c r="Q262" s="41"/>
      <c r="R262" s="167"/>
      <c r="S262" s="168"/>
      <c r="T262" s="43"/>
      <c r="U262" s="167"/>
      <c r="V262" s="157"/>
      <c r="W262" s="394"/>
      <c r="X262" s="42"/>
      <c r="Y262" s="41"/>
      <c r="Z262" s="42"/>
      <c r="AA262" s="41"/>
      <c r="AB262" s="42"/>
      <c r="AC262" s="41"/>
      <c r="AD262" s="43"/>
      <c r="AE262" s="42"/>
      <c r="AF262" s="44"/>
      <c r="AG262" s="42"/>
      <c r="AH262" s="463"/>
      <c r="AI262" s="42"/>
      <c r="AJ262" s="463"/>
      <c r="AK262" s="42"/>
      <c r="AL262" s="44"/>
      <c r="AM262" s="42"/>
      <c r="AN262" s="44"/>
      <c r="AO262" s="45"/>
      <c r="AP262" s="42"/>
      <c r="AQ262" s="44"/>
      <c r="AR262" s="705" t="str">
        <f>IF(AQ262="","",IF(AQ262="A",'7.パネルラジエーター設備費用算出シート'!$G$12,IF(AQ262="B",'7.パネルラジエーター設備費用算出シート'!$N$12,IF(AQ262="C",'7.パネルラジエーター設備費用算出シート'!$G$22,IF(AQ262="D",'7.パネルラジエーター設備費用算出シート'!$N$22,IF(AQ262="E",'7.パネルラジエーター設備費用算出シート'!$G$32,IF(AQ262="F",'7.パネルラジエーター設備費用算出シート'!$N$32,IF(AQ262="G",'7.パネルラジエーター設備費用算出シート'!$G$42,IF(AQ262="H",'7.パネルラジエーター設備費用算出シート'!$N$42,IF(AQ262="I",'7.パネルラジエーター設備費用算出シート'!$G$52,'7.パネルラジエーター設備費用算出シート'!$N$52))))))))))</f>
        <v/>
      </c>
      <c r="AS262" s="42"/>
      <c r="AT262" s="44"/>
      <c r="AU262" s="45"/>
      <c r="AV262" s="42"/>
      <c r="AW262" s="28"/>
      <c r="AX262" s="28"/>
      <c r="AY262" s="28"/>
      <c r="AZ262" s="28"/>
      <c r="BA262" s="28"/>
      <c r="BB262" s="28"/>
      <c r="BC262" s="28"/>
      <c r="BD262" s="28"/>
      <c r="BE262" s="28"/>
      <c r="BF262" s="28"/>
      <c r="BG262" s="28"/>
      <c r="BH262" s="28"/>
    </row>
    <row r="263" spans="1:60" s="29" customFormat="1">
      <c r="A263" s="66"/>
      <c r="B263" s="39">
        <v>252</v>
      </c>
      <c r="C263" s="158"/>
      <c r="D263" s="159"/>
      <c r="E263" s="40"/>
      <c r="F263" s="686"/>
      <c r="G263" s="685"/>
      <c r="H263" s="683"/>
      <c r="I263" s="156"/>
      <c r="J263" s="160"/>
      <c r="K263" s="156"/>
      <c r="L263" s="693" t="str">
        <f t="shared" si="12"/>
        <v/>
      </c>
      <c r="M263" s="694" t="str">
        <f t="shared" si="13"/>
        <v/>
      </c>
      <c r="N263" s="693" t="str">
        <f t="shared" si="14"/>
        <v/>
      </c>
      <c r="O263" s="701">
        <f t="shared" si="15"/>
        <v>0</v>
      </c>
      <c r="P263" s="157"/>
      <c r="Q263" s="41"/>
      <c r="R263" s="167"/>
      <c r="S263" s="168"/>
      <c r="T263" s="43"/>
      <c r="U263" s="167"/>
      <c r="V263" s="157"/>
      <c r="W263" s="394"/>
      <c r="X263" s="42"/>
      <c r="Y263" s="41"/>
      <c r="Z263" s="42"/>
      <c r="AA263" s="41"/>
      <c r="AB263" s="42"/>
      <c r="AC263" s="41"/>
      <c r="AD263" s="43"/>
      <c r="AE263" s="42"/>
      <c r="AF263" s="44"/>
      <c r="AG263" s="42"/>
      <c r="AH263" s="463"/>
      <c r="AI263" s="42"/>
      <c r="AJ263" s="463"/>
      <c r="AK263" s="42"/>
      <c r="AL263" s="44"/>
      <c r="AM263" s="42"/>
      <c r="AN263" s="44"/>
      <c r="AO263" s="45"/>
      <c r="AP263" s="42"/>
      <c r="AQ263" s="44"/>
      <c r="AR263" s="705" t="str">
        <f>IF(AQ263="","",IF(AQ263="A",'7.パネルラジエーター設備費用算出シート'!$G$12,IF(AQ263="B",'7.パネルラジエーター設備費用算出シート'!$N$12,IF(AQ263="C",'7.パネルラジエーター設備費用算出シート'!$G$22,IF(AQ263="D",'7.パネルラジエーター設備費用算出シート'!$N$22,IF(AQ263="E",'7.パネルラジエーター設備費用算出シート'!$G$32,IF(AQ263="F",'7.パネルラジエーター設備費用算出シート'!$N$32,IF(AQ263="G",'7.パネルラジエーター設備費用算出シート'!$G$42,IF(AQ263="H",'7.パネルラジエーター設備費用算出シート'!$N$42,IF(AQ263="I",'7.パネルラジエーター設備費用算出シート'!$G$52,'7.パネルラジエーター設備費用算出シート'!$N$52))))))))))</f>
        <v/>
      </c>
      <c r="AS263" s="42"/>
      <c r="AT263" s="44"/>
      <c r="AU263" s="45"/>
      <c r="AV263" s="42"/>
      <c r="AW263" s="28"/>
      <c r="AX263" s="28"/>
      <c r="AY263" s="28"/>
      <c r="AZ263" s="28"/>
      <c r="BA263" s="28"/>
      <c r="BB263" s="28"/>
      <c r="BC263" s="28"/>
      <c r="BD263" s="28"/>
      <c r="BE263" s="28"/>
      <c r="BF263" s="28"/>
      <c r="BG263" s="28"/>
      <c r="BH263" s="28"/>
    </row>
    <row r="264" spans="1:60" s="29" customFormat="1">
      <c r="A264" s="66"/>
      <c r="B264" s="39">
        <v>253</v>
      </c>
      <c r="C264" s="158"/>
      <c r="D264" s="159"/>
      <c r="E264" s="40"/>
      <c r="F264" s="686"/>
      <c r="G264" s="685"/>
      <c r="H264" s="683"/>
      <c r="I264" s="156"/>
      <c r="J264" s="160"/>
      <c r="K264" s="156"/>
      <c r="L264" s="693" t="str">
        <f t="shared" si="12"/>
        <v/>
      </c>
      <c r="M264" s="694" t="str">
        <f t="shared" si="13"/>
        <v/>
      </c>
      <c r="N264" s="693" t="str">
        <f t="shared" si="14"/>
        <v/>
      </c>
      <c r="O264" s="701">
        <f t="shared" si="15"/>
        <v>0</v>
      </c>
      <c r="P264" s="157"/>
      <c r="Q264" s="41"/>
      <c r="R264" s="167"/>
      <c r="S264" s="168"/>
      <c r="T264" s="43"/>
      <c r="U264" s="167"/>
      <c r="V264" s="157"/>
      <c r="W264" s="394"/>
      <c r="X264" s="42"/>
      <c r="Y264" s="41"/>
      <c r="Z264" s="42"/>
      <c r="AA264" s="41"/>
      <c r="AB264" s="42"/>
      <c r="AC264" s="41"/>
      <c r="AD264" s="43"/>
      <c r="AE264" s="42"/>
      <c r="AF264" s="44"/>
      <c r="AG264" s="42"/>
      <c r="AH264" s="463"/>
      <c r="AI264" s="42"/>
      <c r="AJ264" s="463"/>
      <c r="AK264" s="42"/>
      <c r="AL264" s="44"/>
      <c r="AM264" s="42"/>
      <c r="AN264" s="44"/>
      <c r="AO264" s="45"/>
      <c r="AP264" s="42"/>
      <c r="AQ264" s="44"/>
      <c r="AR264" s="705" t="str">
        <f>IF(AQ264="","",IF(AQ264="A",'7.パネルラジエーター設備費用算出シート'!$G$12,IF(AQ264="B",'7.パネルラジエーター設備費用算出シート'!$N$12,IF(AQ264="C",'7.パネルラジエーター設備費用算出シート'!$G$22,IF(AQ264="D",'7.パネルラジエーター設備費用算出シート'!$N$22,IF(AQ264="E",'7.パネルラジエーター設備費用算出シート'!$G$32,IF(AQ264="F",'7.パネルラジエーター設備費用算出シート'!$N$32,IF(AQ264="G",'7.パネルラジエーター設備費用算出シート'!$G$42,IF(AQ264="H",'7.パネルラジエーター設備費用算出シート'!$N$42,IF(AQ264="I",'7.パネルラジエーター設備費用算出シート'!$G$52,'7.パネルラジエーター設備費用算出シート'!$N$52))))))))))</f>
        <v/>
      </c>
      <c r="AS264" s="42"/>
      <c r="AT264" s="44"/>
      <c r="AU264" s="45"/>
      <c r="AV264" s="42"/>
      <c r="AW264" s="28"/>
      <c r="AX264" s="28"/>
      <c r="AY264" s="28"/>
      <c r="AZ264" s="28"/>
      <c r="BA264" s="28"/>
      <c r="BB264" s="28"/>
      <c r="BC264" s="28"/>
      <c r="BD264" s="28"/>
      <c r="BE264" s="28"/>
      <c r="BF264" s="28"/>
      <c r="BG264" s="28"/>
      <c r="BH264" s="28"/>
    </row>
    <row r="265" spans="1:60" s="29" customFormat="1">
      <c r="A265" s="66"/>
      <c r="B265" s="39">
        <v>254</v>
      </c>
      <c r="C265" s="158"/>
      <c r="D265" s="159"/>
      <c r="E265" s="40"/>
      <c r="F265" s="686"/>
      <c r="G265" s="685"/>
      <c r="H265" s="683"/>
      <c r="I265" s="156"/>
      <c r="J265" s="160"/>
      <c r="K265" s="156"/>
      <c r="L265" s="693" t="str">
        <f t="shared" si="12"/>
        <v/>
      </c>
      <c r="M265" s="694" t="str">
        <f t="shared" si="13"/>
        <v/>
      </c>
      <c r="N265" s="693" t="str">
        <f t="shared" si="14"/>
        <v/>
      </c>
      <c r="O265" s="701">
        <f t="shared" si="15"/>
        <v>0</v>
      </c>
      <c r="P265" s="157"/>
      <c r="Q265" s="41"/>
      <c r="R265" s="167"/>
      <c r="S265" s="168"/>
      <c r="T265" s="43"/>
      <c r="U265" s="167"/>
      <c r="V265" s="157"/>
      <c r="W265" s="394"/>
      <c r="X265" s="42"/>
      <c r="Y265" s="41"/>
      <c r="Z265" s="42"/>
      <c r="AA265" s="41"/>
      <c r="AB265" s="42"/>
      <c r="AC265" s="41"/>
      <c r="AD265" s="43"/>
      <c r="AE265" s="42"/>
      <c r="AF265" s="44"/>
      <c r="AG265" s="42"/>
      <c r="AH265" s="463"/>
      <c r="AI265" s="42"/>
      <c r="AJ265" s="463"/>
      <c r="AK265" s="42"/>
      <c r="AL265" s="44"/>
      <c r="AM265" s="42"/>
      <c r="AN265" s="44"/>
      <c r="AO265" s="45"/>
      <c r="AP265" s="42"/>
      <c r="AQ265" s="44"/>
      <c r="AR265" s="705" t="str">
        <f>IF(AQ265="","",IF(AQ265="A",'7.パネルラジエーター設備費用算出シート'!$G$12,IF(AQ265="B",'7.パネルラジエーター設備費用算出シート'!$N$12,IF(AQ265="C",'7.パネルラジエーター設備費用算出シート'!$G$22,IF(AQ265="D",'7.パネルラジエーター設備費用算出シート'!$N$22,IF(AQ265="E",'7.パネルラジエーター設備費用算出シート'!$G$32,IF(AQ265="F",'7.パネルラジエーター設備費用算出シート'!$N$32,IF(AQ265="G",'7.パネルラジエーター設備費用算出シート'!$G$42,IF(AQ265="H",'7.パネルラジエーター設備費用算出シート'!$N$42,IF(AQ265="I",'7.パネルラジエーター設備費用算出シート'!$G$52,'7.パネルラジエーター設備費用算出シート'!$N$52))))))))))</f>
        <v/>
      </c>
      <c r="AS265" s="42"/>
      <c r="AT265" s="44"/>
      <c r="AU265" s="45"/>
      <c r="AV265" s="42"/>
      <c r="AW265" s="28"/>
      <c r="AX265" s="28"/>
      <c r="AY265" s="28"/>
      <c r="AZ265" s="28"/>
      <c r="BA265" s="28"/>
      <c r="BB265" s="28"/>
      <c r="BC265" s="28"/>
      <c r="BD265" s="28"/>
      <c r="BE265" s="28"/>
      <c r="BF265" s="28"/>
      <c r="BG265" s="28"/>
      <c r="BH265" s="28"/>
    </row>
    <row r="266" spans="1:60" s="29" customFormat="1">
      <c r="A266" s="66"/>
      <c r="B266" s="39">
        <v>255</v>
      </c>
      <c r="C266" s="158"/>
      <c r="D266" s="159"/>
      <c r="E266" s="40"/>
      <c r="F266" s="686"/>
      <c r="G266" s="685"/>
      <c r="H266" s="683"/>
      <c r="I266" s="156"/>
      <c r="J266" s="160"/>
      <c r="K266" s="156"/>
      <c r="L266" s="693" t="str">
        <f t="shared" si="12"/>
        <v/>
      </c>
      <c r="M266" s="694" t="str">
        <f t="shared" si="13"/>
        <v/>
      </c>
      <c r="N266" s="693" t="str">
        <f t="shared" si="14"/>
        <v/>
      </c>
      <c r="O266" s="701">
        <f t="shared" si="15"/>
        <v>0</v>
      </c>
      <c r="P266" s="157"/>
      <c r="Q266" s="41"/>
      <c r="R266" s="167"/>
      <c r="S266" s="168"/>
      <c r="T266" s="43"/>
      <c r="U266" s="167"/>
      <c r="V266" s="157"/>
      <c r="W266" s="394"/>
      <c r="X266" s="42"/>
      <c r="Y266" s="41"/>
      <c r="Z266" s="42"/>
      <c r="AA266" s="41"/>
      <c r="AB266" s="42"/>
      <c r="AC266" s="41"/>
      <c r="AD266" s="43"/>
      <c r="AE266" s="42"/>
      <c r="AF266" s="44"/>
      <c r="AG266" s="42"/>
      <c r="AH266" s="463"/>
      <c r="AI266" s="42"/>
      <c r="AJ266" s="463"/>
      <c r="AK266" s="42"/>
      <c r="AL266" s="44"/>
      <c r="AM266" s="42"/>
      <c r="AN266" s="44"/>
      <c r="AO266" s="45"/>
      <c r="AP266" s="42"/>
      <c r="AQ266" s="44"/>
      <c r="AR266" s="705" t="str">
        <f>IF(AQ266="","",IF(AQ266="A",'7.パネルラジエーター設備費用算出シート'!$G$12,IF(AQ266="B",'7.パネルラジエーター設備費用算出シート'!$N$12,IF(AQ266="C",'7.パネルラジエーター設備費用算出シート'!$G$22,IF(AQ266="D",'7.パネルラジエーター設備費用算出シート'!$N$22,IF(AQ266="E",'7.パネルラジエーター設備費用算出シート'!$G$32,IF(AQ266="F",'7.パネルラジエーター設備費用算出シート'!$N$32,IF(AQ266="G",'7.パネルラジエーター設備費用算出シート'!$G$42,IF(AQ266="H",'7.パネルラジエーター設備費用算出シート'!$N$42,IF(AQ266="I",'7.パネルラジエーター設備費用算出シート'!$G$52,'7.パネルラジエーター設備費用算出シート'!$N$52))))))))))</f>
        <v/>
      </c>
      <c r="AS266" s="42"/>
      <c r="AT266" s="44"/>
      <c r="AU266" s="45"/>
      <c r="AV266" s="42"/>
      <c r="AW266" s="28"/>
      <c r="AX266" s="28"/>
      <c r="AY266" s="28"/>
      <c r="AZ266" s="28"/>
      <c r="BA266" s="28"/>
      <c r="BB266" s="28"/>
      <c r="BC266" s="28"/>
      <c r="BD266" s="28"/>
      <c r="BE266" s="28"/>
      <c r="BF266" s="28"/>
      <c r="BG266" s="28"/>
      <c r="BH266" s="28"/>
    </row>
    <row r="267" spans="1:60" s="29" customFormat="1">
      <c r="A267" s="66"/>
      <c r="B267" s="39">
        <v>256</v>
      </c>
      <c r="C267" s="158"/>
      <c r="D267" s="159"/>
      <c r="E267" s="40"/>
      <c r="F267" s="686"/>
      <c r="G267" s="685"/>
      <c r="H267" s="683"/>
      <c r="I267" s="156"/>
      <c r="J267" s="160"/>
      <c r="K267" s="156"/>
      <c r="L267" s="693" t="str">
        <f t="shared" si="12"/>
        <v/>
      </c>
      <c r="M267" s="694" t="str">
        <f t="shared" si="13"/>
        <v/>
      </c>
      <c r="N267" s="693" t="str">
        <f t="shared" si="14"/>
        <v/>
      </c>
      <c r="O267" s="701">
        <f t="shared" si="15"/>
        <v>0</v>
      </c>
      <c r="P267" s="157"/>
      <c r="Q267" s="41"/>
      <c r="R267" s="167"/>
      <c r="S267" s="168"/>
      <c r="T267" s="43"/>
      <c r="U267" s="167"/>
      <c r="V267" s="157"/>
      <c r="W267" s="394"/>
      <c r="X267" s="42"/>
      <c r="Y267" s="41"/>
      <c r="Z267" s="42"/>
      <c r="AA267" s="41"/>
      <c r="AB267" s="42"/>
      <c r="AC267" s="41"/>
      <c r="AD267" s="43"/>
      <c r="AE267" s="42"/>
      <c r="AF267" s="44"/>
      <c r="AG267" s="42"/>
      <c r="AH267" s="463"/>
      <c r="AI267" s="42"/>
      <c r="AJ267" s="463"/>
      <c r="AK267" s="42"/>
      <c r="AL267" s="44"/>
      <c r="AM267" s="42"/>
      <c r="AN267" s="44"/>
      <c r="AO267" s="45"/>
      <c r="AP267" s="42"/>
      <c r="AQ267" s="44"/>
      <c r="AR267" s="705" t="str">
        <f>IF(AQ267="","",IF(AQ267="A",'7.パネルラジエーター設備費用算出シート'!$G$12,IF(AQ267="B",'7.パネルラジエーター設備費用算出シート'!$N$12,IF(AQ267="C",'7.パネルラジエーター設備費用算出シート'!$G$22,IF(AQ267="D",'7.パネルラジエーター設備費用算出シート'!$N$22,IF(AQ267="E",'7.パネルラジエーター設備費用算出シート'!$G$32,IF(AQ267="F",'7.パネルラジエーター設備費用算出シート'!$N$32,IF(AQ267="G",'7.パネルラジエーター設備費用算出シート'!$G$42,IF(AQ267="H",'7.パネルラジエーター設備費用算出シート'!$N$42,IF(AQ267="I",'7.パネルラジエーター設備費用算出シート'!$G$52,'7.パネルラジエーター設備費用算出シート'!$N$52))))))))))</f>
        <v/>
      </c>
      <c r="AS267" s="42"/>
      <c r="AT267" s="44"/>
      <c r="AU267" s="45"/>
      <c r="AV267" s="42"/>
      <c r="AW267" s="28"/>
      <c r="AX267" s="28"/>
      <c r="AY267" s="28"/>
      <c r="AZ267" s="28"/>
      <c r="BA267" s="28"/>
      <c r="BB267" s="28"/>
      <c r="BC267" s="28"/>
      <c r="BD267" s="28"/>
      <c r="BE267" s="28"/>
      <c r="BF267" s="28"/>
      <c r="BG267" s="28"/>
      <c r="BH267" s="28"/>
    </row>
    <row r="268" spans="1:60" s="29" customFormat="1">
      <c r="A268" s="66"/>
      <c r="B268" s="39">
        <v>257</v>
      </c>
      <c r="C268" s="158"/>
      <c r="D268" s="159"/>
      <c r="E268" s="40"/>
      <c r="F268" s="686"/>
      <c r="G268" s="685"/>
      <c r="H268" s="683"/>
      <c r="I268" s="156"/>
      <c r="J268" s="160"/>
      <c r="K268" s="156"/>
      <c r="L268" s="693" t="str">
        <f t="shared" ref="L268:L331" si="16">IF($F268="","",VLOOKUP($F268,$AY$12:$AZ$16,2,TRUE))</f>
        <v/>
      </c>
      <c r="M268" s="694" t="str">
        <f t="shared" ref="M268:M331" si="17">IF($G268="","",INDEX($BC$12:$BC$15,MATCH($G268,$BB$12:$BB$15,-1)))</f>
        <v/>
      </c>
      <c r="N268" s="693" t="str">
        <f t="shared" ref="N268:N331" si="18">IF(OR($F268="",$I268="",$J268=""),"",VLOOKUP($I268&amp;$J268,$BE$12:$BH$17,IF($F268&lt;50,2,IF(AND($K268="該当",$I268="角住戸"),4,3)),FALSE))</f>
        <v/>
      </c>
      <c r="O268" s="701">
        <f t="shared" ref="O268:O312" si="19">IF(OR(L268="",M268="",N268=""),0,(800000*L268*M268*N268))</f>
        <v>0</v>
      </c>
      <c r="P268" s="157"/>
      <c r="Q268" s="41"/>
      <c r="R268" s="167"/>
      <c r="S268" s="168"/>
      <c r="T268" s="43"/>
      <c r="U268" s="167"/>
      <c r="V268" s="157"/>
      <c r="W268" s="394"/>
      <c r="X268" s="42"/>
      <c r="Y268" s="41"/>
      <c r="Z268" s="42"/>
      <c r="AA268" s="41"/>
      <c r="AB268" s="42"/>
      <c r="AC268" s="41"/>
      <c r="AD268" s="43"/>
      <c r="AE268" s="42"/>
      <c r="AF268" s="44"/>
      <c r="AG268" s="42"/>
      <c r="AH268" s="463"/>
      <c r="AI268" s="42"/>
      <c r="AJ268" s="463"/>
      <c r="AK268" s="42"/>
      <c r="AL268" s="44"/>
      <c r="AM268" s="42"/>
      <c r="AN268" s="44"/>
      <c r="AO268" s="45"/>
      <c r="AP268" s="42"/>
      <c r="AQ268" s="44"/>
      <c r="AR268" s="705" t="str">
        <f>IF(AQ268="","",IF(AQ268="A",'7.パネルラジエーター設備費用算出シート'!$G$12,IF(AQ268="B",'7.パネルラジエーター設備費用算出シート'!$N$12,IF(AQ268="C",'7.パネルラジエーター設備費用算出シート'!$G$22,IF(AQ268="D",'7.パネルラジエーター設備費用算出シート'!$N$22,IF(AQ268="E",'7.パネルラジエーター設備費用算出シート'!$G$32,IF(AQ268="F",'7.パネルラジエーター設備費用算出シート'!$N$32,IF(AQ268="G",'7.パネルラジエーター設備費用算出シート'!$G$42,IF(AQ268="H",'7.パネルラジエーター設備費用算出シート'!$N$42,IF(AQ268="I",'7.パネルラジエーター設備費用算出シート'!$G$52,'7.パネルラジエーター設備費用算出シート'!$N$52))))))))))</f>
        <v/>
      </c>
      <c r="AS268" s="42"/>
      <c r="AT268" s="44"/>
      <c r="AU268" s="45"/>
      <c r="AV268" s="42"/>
      <c r="AW268" s="28"/>
      <c r="AX268" s="28"/>
      <c r="AY268" s="28"/>
      <c r="AZ268" s="28"/>
      <c r="BA268" s="28"/>
      <c r="BB268" s="28"/>
      <c r="BC268" s="28"/>
      <c r="BD268" s="28"/>
      <c r="BE268" s="28"/>
      <c r="BF268" s="28"/>
      <c r="BG268" s="28"/>
      <c r="BH268" s="28"/>
    </row>
    <row r="269" spans="1:60" s="29" customFormat="1">
      <c r="A269" s="66"/>
      <c r="B269" s="39">
        <v>258</v>
      </c>
      <c r="C269" s="158"/>
      <c r="D269" s="159"/>
      <c r="E269" s="40"/>
      <c r="F269" s="686"/>
      <c r="G269" s="685"/>
      <c r="H269" s="683"/>
      <c r="I269" s="156"/>
      <c r="J269" s="160"/>
      <c r="K269" s="156"/>
      <c r="L269" s="693" t="str">
        <f t="shared" si="16"/>
        <v/>
      </c>
      <c r="M269" s="694" t="str">
        <f t="shared" si="17"/>
        <v/>
      </c>
      <c r="N269" s="693" t="str">
        <f t="shared" si="18"/>
        <v/>
      </c>
      <c r="O269" s="701">
        <f t="shared" si="19"/>
        <v>0</v>
      </c>
      <c r="P269" s="157"/>
      <c r="Q269" s="41"/>
      <c r="R269" s="167"/>
      <c r="S269" s="168"/>
      <c r="T269" s="43"/>
      <c r="U269" s="167"/>
      <c r="V269" s="157"/>
      <c r="W269" s="394"/>
      <c r="X269" s="42"/>
      <c r="Y269" s="41"/>
      <c r="Z269" s="42"/>
      <c r="AA269" s="41"/>
      <c r="AB269" s="42"/>
      <c r="AC269" s="41"/>
      <c r="AD269" s="43"/>
      <c r="AE269" s="42"/>
      <c r="AF269" s="44"/>
      <c r="AG269" s="42"/>
      <c r="AH269" s="463"/>
      <c r="AI269" s="42"/>
      <c r="AJ269" s="463"/>
      <c r="AK269" s="42"/>
      <c r="AL269" s="44"/>
      <c r="AM269" s="42"/>
      <c r="AN269" s="44"/>
      <c r="AO269" s="45"/>
      <c r="AP269" s="42"/>
      <c r="AQ269" s="44"/>
      <c r="AR269" s="705" t="str">
        <f>IF(AQ269="","",IF(AQ269="A",'7.パネルラジエーター設備費用算出シート'!$G$12,IF(AQ269="B",'7.パネルラジエーター設備費用算出シート'!$N$12,IF(AQ269="C",'7.パネルラジエーター設備費用算出シート'!$G$22,IF(AQ269="D",'7.パネルラジエーター設備費用算出シート'!$N$22,IF(AQ269="E",'7.パネルラジエーター設備費用算出シート'!$G$32,IF(AQ269="F",'7.パネルラジエーター設備費用算出シート'!$N$32,IF(AQ269="G",'7.パネルラジエーター設備費用算出シート'!$G$42,IF(AQ269="H",'7.パネルラジエーター設備費用算出シート'!$N$42,IF(AQ269="I",'7.パネルラジエーター設備費用算出シート'!$G$52,'7.パネルラジエーター設備費用算出シート'!$N$52))))))))))</f>
        <v/>
      </c>
      <c r="AS269" s="42"/>
      <c r="AT269" s="44"/>
      <c r="AU269" s="45"/>
      <c r="AV269" s="42"/>
      <c r="AW269" s="28"/>
      <c r="AX269" s="28"/>
      <c r="AY269" s="28"/>
      <c r="AZ269" s="28"/>
      <c r="BA269" s="28"/>
      <c r="BB269" s="28"/>
      <c r="BC269" s="28"/>
      <c r="BD269" s="28"/>
      <c r="BE269" s="28"/>
      <c r="BF269" s="28"/>
      <c r="BG269" s="28"/>
      <c r="BH269" s="28"/>
    </row>
    <row r="270" spans="1:60" s="29" customFormat="1">
      <c r="A270" s="66"/>
      <c r="B270" s="39">
        <v>259</v>
      </c>
      <c r="C270" s="158"/>
      <c r="D270" s="159"/>
      <c r="E270" s="40"/>
      <c r="F270" s="686"/>
      <c r="G270" s="685"/>
      <c r="H270" s="683"/>
      <c r="I270" s="156"/>
      <c r="J270" s="160"/>
      <c r="K270" s="156"/>
      <c r="L270" s="693" t="str">
        <f t="shared" si="16"/>
        <v/>
      </c>
      <c r="M270" s="694" t="str">
        <f t="shared" si="17"/>
        <v/>
      </c>
      <c r="N270" s="693" t="str">
        <f t="shared" si="18"/>
        <v/>
      </c>
      <c r="O270" s="701">
        <f t="shared" si="19"/>
        <v>0</v>
      </c>
      <c r="P270" s="157"/>
      <c r="Q270" s="41"/>
      <c r="R270" s="167"/>
      <c r="S270" s="168"/>
      <c r="T270" s="43"/>
      <c r="U270" s="167"/>
      <c r="V270" s="157"/>
      <c r="W270" s="394"/>
      <c r="X270" s="42"/>
      <c r="Y270" s="41"/>
      <c r="Z270" s="42"/>
      <c r="AA270" s="41"/>
      <c r="AB270" s="42"/>
      <c r="AC270" s="41"/>
      <c r="AD270" s="43"/>
      <c r="AE270" s="42"/>
      <c r="AF270" s="44"/>
      <c r="AG270" s="42"/>
      <c r="AH270" s="463"/>
      <c r="AI270" s="42"/>
      <c r="AJ270" s="463"/>
      <c r="AK270" s="42"/>
      <c r="AL270" s="44"/>
      <c r="AM270" s="42"/>
      <c r="AN270" s="44"/>
      <c r="AO270" s="45"/>
      <c r="AP270" s="42"/>
      <c r="AQ270" s="44"/>
      <c r="AR270" s="705" t="str">
        <f>IF(AQ270="","",IF(AQ270="A",'7.パネルラジエーター設備費用算出シート'!$G$12,IF(AQ270="B",'7.パネルラジエーター設備費用算出シート'!$N$12,IF(AQ270="C",'7.パネルラジエーター設備費用算出シート'!$G$22,IF(AQ270="D",'7.パネルラジエーター設備費用算出シート'!$N$22,IF(AQ270="E",'7.パネルラジエーター設備費用算出シート'!$G$32,IF(AQ270="F",'7.パネルラジエーター設備費用算出シート'!$N$32,IF(AQ270="G",'7.パネルラジエーター設備費用算出シート'!$G$42,IF(AQ270="H",'7.パネルラジエーター設備費用算出シート'!$N$42,IF(AQ270="I",'7.パネルラジエーター設備費用算出シート'!$G$52,'7.パネルラジエーター設備費用算出シート'!$N$52))))))))))</f>
        <v/>
      </c>
      <c r="AS270" s="42"/>
      <c r="AT270" s="44"/>
      <c r="AU270" s="45"/>
      <c r="AV270" s="42"/>
      <c r="AW270" s="28"/>
      <c r="AX270" s="28"/>
      <c r="AY270" s="28"/>
      <c r="AZ270" s="28"/>
      <c r="BA270" s="28"/>
      <c r="BB270" s="28"/>
      <c r="BC270" s="28"/>
      <c r="BD270" s="28"/>
      <c r="BE270" s="28"/>
      <c r="BF270" s="28"/>
      <c r="BG270" s="28"/>
      <c r="BH270" s="28"/>
    </row>
    <row r="271" spans="1:60" s="29" customFormat="1">
      <c r="A271" s="66"/>
      <c r="B271" s="39">
        <v>260</v>
      </c>
      <c r="C271" s="158"/>
      <c r="D271" s="159"/>
      <c r="E271" s="40"/>
      <c r="F271" s="686"/>
      <c r="G271" s="685"/>
      <c r="H271" s="683"/>
      <c r="I271" s="156"/>
      <c r="J271" s="160"/>
      <c r="K271" s="156"/>
      <c r="L271" s="693" t="str">
        <f t="shared" si="16"/>
        <v/>
      </c>
      <c r="M271" s="694" t="str">
        <f t="shared" si="17"/>
        <v/>
      </c>
      <c r="N271" s="693" t="str">
        <f t="shared" si="18"/>
        <v/>
      </c>
      <c r="O271" s="701">
        <f t="shared" si="19"/>
        <v>0</v>
      </c>
      <c r="P271" s="157"/>
      <c r="Q271" s="41"/>
      <c r="R271" s="167"/>
      <c r="S271" s="168"/>
      <c r="T271" s="43"/>
      <c r="U271" s="167"/>
      <c r="V271" s="157"/>
      <c r="W271" s="394"/>
      <c r="X271" s="42"/>
      <c r="Y271" s="41"/>
      <c r="Z271" s="42"/>
      <c r="AA271" s="41"/>
      <c r="AB271" s="42"/>
      <c r="AC271" s="41"/>
      <c r="AD271" s="43"/>
      <c r="AE271" s="42"/>
      <c r="AF271" s="44"/>
      <c r="AG271" s="42"/>
      <c r="AH271" s="463"/>
      <c r="AI271" s="42"/>
      <c r="AJ271" s="463"/>
      <c r="AK271" s="42"/>
      <c r="AL271" s="44"/>
      <c r="AM271" s="42"/>
      <c r="AN271" s="44"/>
      <c r="AO271" s="45"/>
      <c r="AP271" s="42"/>
      <c r="AQ271" s="44"/>
      <c r="AR271" s="705" t="str">
        <f>IF(AQ271="","",IF(AQ271="A",'7.パネルラジエーター設備費用算出シート'!$G$12,IF(AQ271="B",'7.パネルラジエーター設備費用算出シート'!$N$12,IF(AQ271="C",'7.パネルラジエーター設備費用算出シート'!$G$22,IF(AQ271="D",'7.パネルラジエーター設備費用算出シート'!$N$22,IF(AQ271="E",'7.パネルラジエーター設備費用算出シート'!$G$32,IF(AQ271="F",'7.パネルラジエーター設備費用算出シート'!$N$32,IF(AQ271="G",'7.パネルラジエーター設備費用算出シート'!$G$42,IF(AQ271="H",'7.パネルラジエーター設備費用算出シート'!$N$42,IF(AQ271="I",'7.パネルラジエーター設備費用算出シート'!$G$52,'7.パネルラジエーター設備費用算出シート'!$N$52))))))))))</f>
        <v/>
      </c>
      <c r="AS271" s="42"/>
      <c r="AT271" s="44"/>
      <c r="AU271" s="45"/>
      <c r="AV271" s="42"/>
      <c r="AW271" s="28"/>
      <c r="AX271" s="28"/>
      <c r="AY271" s="28"/>
      <c r="AZ271" s="28"/>
      <c r="BA271" s="28"/>
      <c r="BB271" s="28"/>
      <c r="BC271" s="28"/>
      <c r="BD271" s="28"/>
      <c r="BE271" s="28"/>
      <c r="BF271" s="28"/>
      <c r="BG271" s="28"/>
      <c r="BH271" s="28"/>
    </row>
    <row r="272" spans="1:60" s="29" customFormat="1">
      <c r="A272" s="66"/>
      <c r="B272" s="39">
        <v>261</v>
      </c>
      <c r="C272" s="158"/>
      <c r="D272" s="159"/>
      <c r="E272" s="40"/>
      <c r="F272" s="686"/>
      <c r="G272" s="685"/>
      <c r="H272" s="683"/>
      <c r="I272" s="156"/>
      <c r="J272" s="160"/>
      <c r="K272" s="156"/>
      <c r="L272" s="693" t="str">
        <f t="shared" si="16"/>
        <v/>
      </c>
      <c r="M272" s="694" t="str">
        <f t="shared" si="17"/>
        <v/>
      </c>
      <c r="N272" s="693" t="str">
        <f t="shared" si="18"/>
        <v/>
      </c>
      <c r="O272" s="701">
        <f t="shared" si="19"/>
        <v>0</v>
      </c>
      <c r="P272" s="157"/>
      <c r="Q272" s="41"/>
      <c r="R272" s="167"/>
      <c r="S272" s="168"/>
      <c r="T272" s="43"/>
      <c r="U272" s="167"/>
      <c r="V272" s="157"/>
      <c r="W272" s="394"/>
      <c r="X272" s="42"/>
      <c r="Y272" s="41"/>
      <c r="Z272" s="42"/>
      <c r="AA272" s="41"/>
      <c r="AB272" s="42"/>
      <c r="AC272" s="41"/>
      <c r="AD272" s="43"/>
      <c r="AE272" s="42"/>
      <c r="AF272" s="44"/>
      <c r="AG272" s="42"/>
      <c r="AH272" s="463"/>
      <c r="AI272" s="42"/>
      <c r="AJ272" s="463"/>
      <c r="AK272" s="42"/>
      <c r="AL272" s="44"/>
      <c r="AM272" s="42"/>
      <c r="AN272" s="44"/>
      <c r="AO272" s="45"/>
      <c r="AP272" s="42"/>
      <c r="AQ272" s="44"/>
      <c r="AR272" s="705" t="str">
        <f>IF(AQ272="","",IF(AQ272="A",'7.パネルラジエーター設備費用算出シート'!$G$12,IF(AQ272="B",'7.パネルラジエーター設備費用算出シート'!$N$12,IF(AQ272="C",'7.パネルラジエーター設備費用算出シート'!$G$22,IF(AQ272="D",'7.パネルラジエーター設備費用算出シート'!$N$22,IF(AQ272="E",'7.パネルラジエーター設備費用算出シート'!$G$32,IF(AQ272="F",'7.パネルラジエーター設備費用算出シート'!$N$32,IF(AQ272="G",'7.パネルラジエーター設備費用算出シート'!$G$42,IF(AQ272="H",'7.パネルラジエーター設備費用算出シート'!$N$42,IF(AQ272="I",'7.パネルラジエーター設備費用算出シート'!$G$52,'7.パネルラジエーター設備費用算出シート'!$N$52))))))))))</f>
        <v/>
      </c>
      <c r="AS272" s="42"/>
      <c r="AT272" s="44"/>
      <c r="AU272" s="45"/>
      <c r="AV272" s="42"/>
      <c r="AW272" s="28"/>
      <c r="AX272" s="28"/>
      <c r="AY272" s="28"/>
      <c r="AZ272" s="28"/>
      <c r="BA272" s="28"/>
      <c r="BB272" s="28"/>
      <c r="BC272" s="28"/>
      <c r="BD272" s="28"/>
      <c r="BE272" s="28"/>
      <c r="BF272" s="28"/>
      <c r="BG272" s="28"/>
      <c r="BH272" s="28"/>
    </row>
    <row r="273" spans="1:60" s="29" customFormat="1">
      <c r="A273" s="66"/>
      <c r="B273" s="39">
        <v>262</v>
      </c>
      <c r="C273" s="158"/>
      <c r="D273" s="159"/>
      <c r="E273" s="40"/>
      <c r="F273" s="686"/>
      <c r="G273" s="685"/>
      <c r="H273" s="683"/>
      <c r="I273" s="156"/>
      <c r="J273" s="160"/>
      <c r="K273" s="156"/>
      <c r="L273" s="693" t="str">
        <f t="shared" si="16"/>
        <v/>
      </c>
      <c r="M273" s="694" t="str">
        <f t="shared" si="17"/>
        <v/>
      </c>
      <c r="N273" s="693" t="str">
        <f t="shared" si="18"/>
        <v/>
      </c>
      <c r="O273" s="701">
        <f t="shared" si="19"/>
        <v>0</v>
      </c>
      <c r="P273" s="157"/>
      <c r="Q273" s="41"/>
      <c r="R273" s="167"/>
      <c r="S273" s="168"/>
      <c r="T273" s="43"/>
      <c r="U273" s="167"/>
      <c r="V273" s="157"/>
      <c r="W273" s="394"/>
      <c r="X273" s="42"/>
      <c r="Y273" s="41"/>
      <c r="Z273" s="42"/>
      <c r="AA273" s="41"/>
      <c r="AB273" s="42"/>
      <c r="AC273" s="41"/>
      <c r="AD273" s="43"/>
      <c r="AE273" s="42"/>
      <c r="AF273" s="44"/>
      <c r="AG273" s="42"/>
      <c r="AH273" s="463"/>
      <c r="AI273" s="42"/>
      <c r="AJ273" s="463"/>
      <c r="AK273" s="42"/>
      <c r="AL273" s="44"/>
      <c r="AM273" s="42"/>
      <c r="AN273" s="44"/>
      <c r="AO273" s="45"/>
      <c r="AP273" s="42"/>
      <c r="AQ273" s="44"/>
      <c r="AR273" s="705" t="str">
        <f>IF(AQ273="","",IF(AQ273="A",'7.パネルラジエーター設備費用算出シート'!$G$12,IF(AQ273="B",'7.パネルラジエーター設備費用算出シート'!$N$12,IF(AQ273="C",'7.パネルラジエーター設備費用算出シート'!$G$22,IF(AQ273="D",'7.パネルラジエーター設備費用算出シート'!$N$22,IF(AQ273="E",'7.パネルラジエーター設備費用算出シート'!$G$32,IF(AQ273="F",'7.パネルラジエーター設備費用算出シート'!$N$32,IF(AQ273="G",'7.パネルラジエーター設備費用算出シート'!$G$42,IF(AQ273="H",'7.パネルラジエーター設備費用算出シート'!$N$42,IF(AQ273="I",'7.パネルラジエーター設備費用算出シート'!$G$52,'7.パネルラジエーター設備費用算出シート'!$N$52))))))))))</f>
        <v/>
      </c>
      <c r="AS273" s="42"/>
      <c r="AT273" s="44"/>
      <c r="AU273" s="45"/>
      <c r="AV273" s="42"/>
      <c r="AW273" s="28"/>
      <c r="AX273" s="28"/>
      <c r="AY273" s="28"/>
      <c r="AZ273" s="28"/>
      <c r="BA273" s="28"/>
      <c r="BB273" s="28"/>
      <c r="BC273" s="28"/>
      <c r="BD273" s="28"/>
      <c r="BE273" s="28"/>
      <c r="BF273" s="28"/>
      <c r="BG273" s="28"/>
      <c r="BH273" s="28"/>
    </row>
    <row r="274" spans="1:60" s="29" customFormat="1">
      <c r="A274" s="66"/>
      <c r="B274" s="39">
        <v>263</v>
      </c>
      <c r="C274" s="158"/>
      <c r="D274" s="159"/>
      <c r="E274" s="40"/>
      <c r="F274" s="686"/>
      <c r="G274" s="685"/>
      <c r="H274" s="683"/>
      <c r="I274" s="156"/>
      <c r="J274" s="160"/>
      <c r="K274" s="156"/>
      <c r="L274" s="693" t="str">
        <f t="shared" si="16"/>
        <v/>
      </c>
      <c r="M274" s="694" t="str">
        <f t="shared" si="17"/>
        <v/>
      </c>
      <c r="N274" s="693" t="str">
        <f t="shared" si="18"/>
        <v/>
      </c>
      <c r="O274" s="701">
        <f t="shared" si="19"/>
        <v>0</v>
      </c>
      <c r="P274" s="157"/>
      <c r="Q274" s="41"/>
      <c r="R274" s="167"/>
      <c r="S274" s="168"/>
      <c r="T274" s="43"/>
      <c r="U274" s="167"/>
      <c r="V274" s="157"/>
      <c r="W274" s="394"/>
      <c r="X274" s="42"/>
      <c r="Y274" s="41"/>
      <c r="Z274" s="42"/>
      <c r="AA274" s="41"/>
      <c r="AB274" s="42"/>
      <c r="AC274" s="41"/>
      <c r="AD274" s="43"/>
      <c r="AE274" s="42"/>
      <c r="AF274" s="44"/>
      <c r="AG274" s="42"/>
      <c r="AH274" s="463"/>
      <c r="AI274" s="42"/>
      <c r="AJ274" s="463"/>
      <c r="AK274" s="42"/>
      <c r="AL274" s="44"/>
      <c r="AM274" s="42"/>
      <c r="AN274" s="44"/>
      <c r="AO274" s="45"/>
      <c r="AP274" s="42"/>
      <c r="AQ274" s="44"/>
      <c r="AR274" s="705" t="str">
        <f>IF(AQ274="","",IF(AQ274="A",'7.パネルラジエーター設備費用算出シート'!$G$12,IF(AQ274="B",'7.パネルラジエーター設備費用算出シート'!$N$12,IF(AQ274="C",'7.パネルラジエーター設備費用算出シート'!$G$22,IF(AQ274="D",'7.パネルラジエーター設備費用算出シート'!$N$22,IF(AQ274="E",'7.パネルラジエーター設備費用算出シート'!$G$32,IF(AQ274="F",'7.パネルラジエーター設備費用算出シート'!$N$32,IF(AQ274="G",'7.パネルラジエーター設備費用算出シート'!$G$42,IF(AQ274="H",'7.パネルラジエーター設備費用算出シート'!$N$42,IF(AQ274="I",'7.パネルラジエーター設備費用算出シート'!$G$52,'7.パネルラジエーター設備費用算出シート'!$N$52))))))))))</f>
        <v/>
      </c>
      <c r="AS274" s="42"/>
      <c r="AT274" s="44"/>
      <c r="AU274" s="45"/>
      <c r="AV274" s="42"/>
      <c r="AW274" s="28"/>
      <c r="AX274" s="28"/>
      <c r="AY274" s="28"/>
      <c r="AZ274" s="28"/>
      <c r="BA274" s="28"/>
      <c r="BB274" s="28"/>
      <c r="BC274" s="28"/>
      <c r="BD274" s="28"/>
      <c r="BE274" s="28"/>
      <c r="BF274" s="28"/>
      <c r="BG274" s="28"/>
      <c r="BH274" s="28"/>
    </row>
    <row r="275" spans="1:60" s="29" customFormat="1">
      <c r="A275" s="66"/>
      <c r="B275" s="39">
        <v>264</v>
      </c>
      <c r="C275" s="158"/>
      <c r="D275" s="159"/>
      <c r="E275" s="40"/>
      <c r="F275" s="686"/>
      <c r="G275" s="685"/>
      <c r="H275" s="683"/>
      <c r="I275" s="156"/>
      <c r="J275" s="160"/>
      <c r="K275" s="156"/>
      <c r="L275" s="693" t="str">
        <f t="shared" si="16"/>
        <v/>
      </c>
      <c r="M275" s="694" t="str">
        <f t="shared" si="17"/>
        <v/>
      </c>
      <c r="N275" s="693" t="str">
        <f t="shared" si="18"/>
        <v/>
      </c>
      <c r="O275" s="701">
        <f t="shared" si="19"/>
        <v>0</v>
      </c>
      <c r="P275" s="157"/>
      <c r="Q275" s="41"/>
      <c r="R275" s="167"/>
      <c r="S275" s="168"/>
      <c r="T275" s="43"/>
      <c r="U275" s="167"/>
      <c r="V275" s="157"/>
      <c r="W275" s="394"/>
      <c r="X275" s="42"/>
      <c r="Y275" s="41"/>
      <c r="Z275" s="42"/>
      <c r="AA275" s="41"/>
      <c r="AB275" s="42"/>
      <c r="AC275" s="41"/>
      <c r="AD275" s="43"/>
      <c r="AE275" s="42"/>
      <c r="AF275" s="44"/>
      <c r="AG275" s="42"/>
      <c r="AH275" s="463"/>
      <c r="AI275" s="42"/>
      <c r="AJ275" s="463"/>
      <c r="AK275" s="42"/>
      <c r="AL275" s="44"/>
      <c r="AM275" s="42"/>
      <c r="AN275" s="44"/>
      <c r="AO275" s="45"/>
      <c r="AP275" s="42"/>
      <c r="AQ275" s="44"/>
      <c r="AR275" s="705" t="str">
        <f>IF(AQ275="","",IF(AQ275="A",'7.パネルラジエーター設備費用算出シート'!$G$12,IF(AQ275="B",'7.パネルラジエーター設備費用算出シート'!$N$12,IF(AQ275="C",'7.パネルラジエーター設備費用算出シート'!$G$22,IF(AQ275="D",'7.パネルラジエーター設備費用算出シート'!$N$22,IF(AQ275="E",'7.パネルラジエーター設備費用算出シート'!$G$32,IF(AQ275="F",'7.パネルラジエーター設備費用算出シート'!$N$32,IF(AQ275="G",'7.パネルラジエーター設備費用算出シート'!$G$42,IF(AQ275="H",'7.パネルラジエーター設備費用算出シート'!$N$42,IF(AQ275="I",'7.パネルラジエーター設備費用算出シート'!$G$52,'7.パネルラジエーター設備費用算出シート'!$N$52))))))))))</f>
        <v/>
      </c>
      <c r="AS275" s="42"/>
      <c r="AT275" s="44"/>
      <c r="AU275" s="45"/>
      <c r="AV275" s="42"/>
      <c r="AW275" s="28"/>
      <c r="AX275" s="28"/>
      <c r="AY275" s="28"/>
      <c r="AZ275" s="28"/>
      <c r="BA275" s="28"/>
      <c r="BB275" s="28"/>
      <c r="BC275" s="28"/>
      <c r="BD275" s="28"/>
      <c r="BE275" s="28"/>
      <c r="BF275" s="28"/>
      <c r="BG275" s="28"/>
      <c r="BH275" s="28"/>
    </row>
    <row r="276" spans="1:60" s="29" customFormat="1">
      <c r="A276" s="66"/>
      <c r="B276" s="39">
        <v>265</v>
      </c>
      <c r="C276" s="158"/>
      <c r="D276" s="159"/>
      <c r="E276" s="40"/>
      <c r="F276" s="686"/>
      <c r="G276" s="685"/>
      <c r="H276" s="683"/>
      <c r="I276" s="156"/>
      <c r="J276" s="160"/>
      <c r="K276" s="156"/>
      <c r="L276" s="693" t="str">
        <f t="shared" si="16"/>
        <v/>
      </c>
      <c r="M276" s="694" t="str">
        <f t="shared" si="17"/>
        <v/>
      </c>
      <c r="N276" s="693" t="str">
        <f t="shared" si="18"/>
        <v/>
      </c>
      <c r="O276" s="701">
        <f t="shared" si="19"/>
        <v>0</v>
      </c>
      <c r="P276" s="157"/>
      <c r="Q276" s="41"/>
      <c r="R276" s="167"/>
      <c r="S276" s="168"/>
      <c r="T276" s="43"/>
      <c r="U276" s="167"/>
      <c r="V276" s="157"/>
      <c r="W276" s="394"/>
      <c r="X276" s="42"/>
      <c r="Y276" s="41"/>
      <c r="Z276" s="42"/>
      <c r="AA276" s="41"/>
      <c r="AB276" s="42"/>
      <c r="AC276" s="41"/>
      <c r="AD276" s="43"/>
      <c r="AE276" s="42"/>
      <c r="AF276" s="44"/>
      <c r="AG276" s="42"/>
      <c r="AH276" s="463"/>
      <c r="AI276" s="42"/>
      <c r="AJ276" s="463"/>
      <c r="AK276" s="42"/>
      <c r="AL276" s="44"/>
      <c r="AM276" s="42"/>
      <c r="AN276" s="44"/>
      <c r="AO276" s="45"/>
      <c r="AP276" s="42"/>
      <c r="AQ276" s="44"/>
      <c r="AR276" s="705" t="str">
        <f>IF(AQ276="","",IF(AQ276="A",'7.パネルラジエーター設備費用算出シート'!$G$12,IF(AQ276="B",'7.パネルラジエーター設備費用算出シート'!$N$12,IF(AQ276="C",'7.パネルラジエーター設備費用算出シート'!$G$22,IF(AQ276="D",'7.パネルラジエーター設備費用算出シート'!$N$22,IF(AQ276="E",'7.パネルラジエーター設備費用算出シート'!$G$32,IF(AQ276="F",'7.パネルラジエーター設備費用算出シート'!$N$32,IF(AQ276="G",'7.パネルラジエーター設備費用算出シート'!$G$42,IF(AQ276="H",'7.パネルラジエーター設備費用算出シート'!$N$42,IF(AQ276="I",'7.パネルラジエーター設備費用算出シート'!$G$52,'7.パネルラジエーター設備費用算出シート'!$N$52))))))))))</f>
        <v/>
      </c>
      <c r="AS276" s="42"/>
      <c r="AT276" s="44"/>
      <c r="AU276" s="45"/>
      <c r="AV276" s="42"/>
      <c r="AW276" s="28"/>
      <c r="AX276" s="28"/>
      <c r="AY276" s="28"/>
      <c r="AZ276" s="28"/>
      <c r="BA276" s="28"/>
      <c r="BB276" s="28"/>
      <c r="BC276" s="28"/>
      <c r="BD276" s="28"/>
      <c r="BE276" s="28"/>
      <c r="BF276" s="28"/>
      <c r="BG276" s="28"/>
      <c r="BH276" s="28"/>
    </row>
    <row r="277" spans="1:60" s="29" customFormat="1">
      <c r="A277" s="66"/>
      <c r="B277" s="39">
        <v>266</v>
      </c>
      <c r="C277" s="158"/>
      <c r="D277" s="159"/>
      <c r="E277" s="40"/>
      <c r="F277" s="686"/>
      <c r="G277" s="685"/>
      <c r="H277" s="683"/>
      <c r="I277" s="156"/>
      <c r="J277" s="160"/>
      <c r="K277" s="156"/>
      <c r="L277" s="693" t="str">
        <f t="shared" si="16"/>
        <v/>
      </c>
      <c r="M277" s="694" t="str">
        <f t="shared" si="17"/>
        <v/>
      </c>
      <c r="N277" s="693" t="str">
        <f t="shared" si="18"/>
        <v/>
      </c>
      <c r="O277" s="701">
        <f t="shared" si="19"/>
        <v>0</v>
      </c>
      <c r="P277" s="157"/>
      <c r="Q277" s="41"/>
      <c r="R277" s="167"/>
      <c r="S277" s="168"/>
      <c r="T277" s="43"/>
      <c r="U277" s="167"/>
      <c r="V277" s="157"/>
      <c r="W277" s="394"/>
      <c r="X277" s="42"/>
      <c r="Y277" s="41"/>
      <c r="Z277" s="42"/>
      <c r="AA277" s="41"/>
      <c r="AB277" s="42"/>
      <c r="AC277" s="41"/>
      <c r="AD277" s="43"/>
      <c r="AE277" s="42"/>
      <c r="AF277" s="44"/>
      <c r="AG277" s="42"/>
      <c r="AH277" s="463"/>
      <c r="AI277" s="42"/>
      <c r="AJ277" s="463"/>
      <c r="AK277" s="42"/>
      <c r="AL277" s="44"/>
      <c r="AM277" s="42"/>
      <c r="AN277" s="44"/>
      <c r="AO277" s="45"/>
      <c r="AP277" s="42"/>
      <c r="AQ277" s="44"/>
      <c r="AR277" s="705" t="str">
        <f>IF(AQ277="","",IF(AQ277="A",'7.パネルラジエーター設備費用算出シート'!$G$12,IF(AQ277="B",'7.パネルラジエーター設備費用算出シート'!$N$12,IF(AQ277="C",'7.パネルラジエーター設備費用算出シート'!$G$22,IF(AQ277="D",'7.パネルラジエーター設備費用算出シート'!$N$22,IF(AQ277="E",'7.パネルラジエーター設備費用算出シート'!$G$32,IF(AQ277="F",'7.パネルラジエーター設備費用算出シート'!$N$32,IF(AQ277="G",'7.パネルラジエーター設備費用算出シート'!$G$42,IF(AQ277="H",'7.パネルラジエーター設備費用算出シート'!$N$42,IF(AQ277="I",'7.パネルラジエーター設備費用算出シート'!$G$52,'7.パネルラジエーター設備費用算出シート'!$N$52))))))))))</f>
        <v/>
      </c>
      <c r="AS277" s="42"/>
      <c r="AT277" s="44"/>
      <c r="AU277" s="45"/>
      <c r="AV277" s="42"/>
      <c r="AW277" s="28"/>
      <c r="AX277" s="28"/>
      <c r="AY277" s="28"/>
      <c r="AZ277" s="28"/>
      <c r="BA277" s="28"/>
      <c r="BB277" s="28"/>
      <c r="BC277" s="28"/>
      <c r="BD277" s="28"/>
      <c r="BE277" s="28"/>
      <c r="BF277" s="28"/>
      <c r="BG277" s="28"/>
      <c r="BH277" s="28"/>
    </row>
    <row r="278" spans="1:60" s="29" customFormat="1">
      <c r="A278" s="66"/>
      <c r="B278" s="39">
        <v>267</v>
      </c>
      <c r="C278" s="158"/>
      <c r="D278" s="159"/>
      <c r="E278" s="40"/>
      <c r="F278" s="686"/>
      <c r="G278" s="685"/>
      <c r="H278" s="683"/>
      <c r="I278" s="156"/>
      <c r="J278" s="160"/>
      <c r="K278" s="156"/>
      <c r="L278" s="693" t="str">
        <f t="shared" si="16"/>
        <v/>
      </c>
      <c r="M278" s="694" t="str">
        <f t="shared" si="17"/>
        <v/>
      </c>
      <c r="N278" s="693" t="str">
        <f t="shared" si="18"/>
        <v/>
      </c>
      <c r="O278" s="701">
        <f t="shared" si="19"/>
        <v>0</v>
      </c>
      <c r="P278" s="157"/>
      <c r="Q278" s="41"/>
      <c r="R278" s="167"/>
      <c r="S278" s="168"/>
      <c r="T278" s="43"/>
      <c r="U278" s="167"/>
      <c r="V278" s="157"/>
      <c r="W278" s="394"/>
      <c r="X278" s="42"/>
      <c r="Y278" s="41"/>
      <c r="Z278" s="42"/>
      <c r="AA278" s="41"/>
      <c r="AB278" s="42"/>
      <c r="AC278" s="41"/>
      <c r="AD278" s="43"/>
      <c r="AE278" s="42"/>
      <c r="AF278" s="44"/>
      <c r="AG278" s="42"/>
      <c r="AH278" s="463"/>
      <c r="AI278" s="42"/>
      <c r="AJ278" s="463"/>
      <c r="AK278" s="42"/>
      <c r="AL278" s="44"/>
      <c r="AM278" s="42"/>
      <c r="AN278" s="44"/>
      <c r="AO278" s="45"/>
      <c r="AP278" s="42"/>
      <c r="AQ278" s="44"/>
      <c r="AR278" s="705" t="str">
        <f>IF(AQ278="","",IF(AQ278="A",'7.パネルラジエーター設備費用算出シート'!$G$12,IF(AQ278="B",'7.パネルラジエーター設備費用算出シート'!$N$12,IF(AQ278="C",'7.パネルラジエーター設備費用算出シート'!$G$22,IF(AQ278="D",'7.パネルラジエーター設備費用算出シート'!$N$22,IF(AQ278="E",'7.パネルラジエーター設備費用算出シート'!$G$32,IF(AQ278="F",'7.パネルラジエーター設備費用算出シート'!$N$32,IF(AQ278="G",'7.パネルラジエーター設備費用算出シート'!$G$42,IF(AQ278="H",'7.パネルラジエーター設備費用算出シート'!$N$42,IF(AQ278="I",'7.パネルラジエーター設備費用算出シート'!$G$52,'7.パネルラジエーター設備費用算出シート'!$N$52))))))))))</f>
        <v/>
      </c>
      <c r="AS278" s="42"/>
      <c r="AT278" s="44"/>
      <c r="AU278" s="45"/>
      <c r="AV278" s="42"/>
      <c r="AW278" s="28"/>
      <c r="AX278" s="28"/>
      <c r="AY278" s="28"/>
      <c r="AZ278" s="28"/>
      <c r="BA278" s="28"/>
      <c r="BB278" s="28"/>
      <c r="BC278" s="28"/>
      <c r="BD278" s="28"/>
      <c r="BE278" s="28"/>
      <c r="BF278" s="28"/>
      <c r="BG278" s="28"/>
      <c r="BH278" s="28"/>
    </row>
    <row r="279" spans="1:60" s="29" customFormat="1">
      <c r="A279" s="66"/>
      <c r="B279" s="39">
        <v>268</v>
      </c>
      <c r="C279" s="158"/>
      <c r="D279" s="159"/>
      <c r="E279" s="40"/>
      <c r="F279" s="686"/>
      <c r="G279" s="685"/>
      <c r="H279" s="683"/>
      <c r="I279" s="156"/>
      <c r="J279" s="160"/>
      <c r="K279" s="156"/>
      <c r="L279" s="693" t="str">
        <f t="shared" si="16"/>
        <v/>
      </c>
      <c r="M279" s="694" t="str">
        <f t="shared" si="17"/>
        <v/>
      </c>
      <c r="N279" s="693" t="str">
        <f t="shared" si="18"/>
        <v/>
      </c>
      <c r="O279" s="701">
        <f t="shared" si="19"/>
        <v>0</v>
      </c>
      <c r="P279" s="157"/>
      <c r="Q279" s="41"/>
      <c r="R279" s="167"/>
      <c r="S279" s="168"/>
      <c r="T279" s="43"/>
      <c r="U279" s="167"/>
      <c r="V279" s="157"/>
      <c r="W279" s="394"/>
      <c r="X279" s="42"/>
      <c r="Y279" s="41"/>
      <c r="Z279" s="42"/>
      <c r="AA279" s="41"/>
      <c r="AB279" s="42"/>
      <c r="AC279" s="41"/>
      <c r="AD279" s="43"/>
      <c r="AE279" s="42"/>
      <c r="AF279" s="44"/>
      <c r="AG279" s="42"/>
      <c r="AH279" s="463"/>
      <c r="AI279" s="42"/>
      <c r="AJ279" s="463"/>
      <c r="AK279" s="42"/>
      <c r="AL279" s="44"/>
      <c r="AM279" s="42"/>
      <c r="AN279" s="44"/>
      <c r="AO279" s="45"/>
      <c r="AP279" s="42"/>
      <c r="AQ279" s="44"/>
      <c r="AR279" s="705" t="str">
        <f>IF(AQ279="","",IF(AQ279="A",'7.パネルラジエーター設備費用算出シート'!$G$12,IF(AQ279="B",'7.パネルラジエーター設備費用算出シート'!$N$12,IF(AQ279="C",'7.パネルラジエーター設備費用算出シート'!$G$22,IF(AQ279="D",'7.パネルラジエーター設備費用算出シート'!$N$22,IF(AQ279="E",'7.パネルラジエーター設備費用算出シート'!$G$32,IF(AQ279="F",'7.パネルラジエーター設備費用算出シート'!$N$32,IF(AQ279="G",'7.パネルラジエーター設備費用算出シート'!$G$42,IF(AQ279="H",'7.パネルラジエーター設備費用算出シート'!$N$42,IF(AQ279="I",'7.パネルラジエーター設備費用算出シート'!$G$52,'7.パネルラジエーター設備費用算出シート'!$N$52))))))))))</f>
        <v/>
      </c>
      <c r="AS279" s="42"/>
      <c r="AT279" s="44"/>
      <c r="AU279" s="45"/>
      <c r="AV279" s="42"/>
      <c r="AW279" s="28"/>
      <c r="AX279" s="28"/>
      <c r="AY279" s="28"/>
      <c r="AZ279" s="28"/>
      <c r="BA279" s="28"/>
      <c r="BB279" s="28"/>
      <c r="BC279" s="28"/>
      <c r="BD279" s="28"/>
      <c r="BE279" s="28"/>
      <c r="BF279" s="28"/>
      <c r="BG279" s="28"/>
      <c r="BH279" s="28"/>
    </row>
    <row r="280" spans="1:60" s="29" customFormat="1">
      <c r="A280" s="66"/>
      <c r="B280" s="39">
        <v>269</v>
      </c>
      <c r="C280" s="158"/>
      <c r="D280" s="159"/>
      <c r="E280" s="40"/>
      <c r="F280" s="686"/>
      <c r="G280" s="685"/>
      <c r="H280" s="683"/>
      <c r="I280" s="156"/>
      <c r="J280" s="160"/>
      <c r="K280" s="156"/>
      <c r="L280" s="693" t="str">
        <f t="shared" si="16"/>
        <v/>
      </c>
      <c r="M280" s="694" t="str">
        <f t="shared" si="17"/>
        <v/>
      </c>
      <c r="N280" s="693" t="str">
        <f t="shared" si="18"/>
        <v/>
      </c>
      <c r="O280" s="701">
        <f t="shared" si="19"/>
        <v>0</v>
      </c>
      <c r="P280" s="157"/>
      <c r="Q280" s="41"/>
      <c r="R280" s="167"/>
      <c r="S280" s="168"/>
      <c r="T280" s="43"/>
      <c r="U280" s="167"/>
      <c r="V280" s="157"/>
      <c r="W280" s="394"/>
      <c r="X280" s="42"/>
      <c r="Y280" s="41"/>
      <c r="Z280" s="42"/>
      <c r="AA280" s="41"/>
      <c r="AB280" s="42"/>
      <c r="AC280" s="41"/>
      <c r="AD280" s="43"/>
      <c r="AE280" s="42"/>
      <c r="AF280" s="44"/>
      <c r="AG280" s="42"/>
      <c r="AH280" s="463"/>
      <c r="AI280" s="42"/>
      <c r="AJ280" s="463"/>
      <c r="AK280" s="42"/>
      <c r="AL280" s="44"/>
      <c r="AM280" s="42"/>
      <c r="AN280" s="44"/>
      <c r="AO280" s="45"/>
      <c r="AP280" s="42"/>
      <c r="AQ280" s="44"/>
      <c r="AR280" s="705" t="str">
        <f>IF(AQ280="","",IF(AQ280="A",'7.パネルラジエーター設備費用算出シート'!$G$12,IF(AQ280="B",'7.パネルラジエーター設備費用算出シート'!$N$12,IF(AQ280="C",'7.パネルラジエーター設備費用算出シート'!$G$22,IF(AQ280="D",'7.パネルラジエーター設備費用算出シート'!$N$22,IF(AQ280="E",'7.パネルラジエーター設備費用算出シート'!$G$32,IF(AQ280="F",'7.パネルラジエーター設備費用算出シート'!$N$32,IF(AQ280="G",'7.パネルラジエーター設備費用算出シート'!$G$42,IF(AQ280="H",'7.パネルラジエーター設備費用算出シート'!$N$42,IF(AQ280="I",'7.パネルラジエーター設備費用算出シート'!$G$52,'7.パネルラジエーター設備費用算出シート'!$N$52))))))))))</f>
        <v/>
      </c>
      <c r="AS280" s="42"/>
      <c r="AT280" s="44"/>
      <c r="AU280" s="45"/>
      <c r="AV280" s="42"/>
      <c r="AW280" s="28"/>
      <c r="AX280" s="28"/>
      <c r="AY280" s="28"/>
      <c r="AZ280" s="28"/>
      <c r="BA280" s="28"/>
      <c r="BB280" s="28"/>
      <c r="BC280" s="28"/>
      <c r="BD280" s="28"/>
      <c r="BE280" s="28"/>
      <c r="BF280" s="28"/>
      <c r="BG280" s="28"/>
      <c r="BH280" s="28"/>
    </row>
    <row r="281" spans="1:60" s="29" customFormat="1">
      <c r="A281" s="66"/>
      <c r="B281" s="39">
        <v>270</v>
      </c>
      <c r="C281" s="158"/>
      <c r="D281" s="159"/>
      <c r="E281" s="40"/>
      <c r="F281" s="686"/>
      <c r="G281" s="685"/>
      <c r="H281" s="683"/>
      <c r="I281" s="156"/>
      <c r="J281" s="160"/>
      <c r="K281" s="156"/>
      <c r="L281" s="693" t="str">
        <f t="shared" si="16"/>
        <v/>
      </c>
      <c r="M281" s="694" t="str">
        <f t="shared" si="17"/>
        <v/>
      </c>
      <c r="N281" s="693" t="str">
        <f t="shared" si="18"/>
        <v/>
      </c>
      <c r="O281" s="701">
        <f t="shared" si="19"/>
        <v>0</v>
      </c>
      <c r="P281" s="157"/>
      <c r="Q281" s="41"/>
      <c r="R281" s="167"/>
      <c r="S281" s="168"/>
      <c r="T281" s="43"/>
      <c r="U281" s="167"/>
      <c r="V281" s="157"/>
      <c r="W281" s="394"/>
      <c r="X281" s="42"/>
      <c r="Y281" s="41"/>
      <c r="Z281" s="42"/>
      <c r="AA281" s="41"/>
      <c r="AB281" s="42"/>
      <c r="AC281" s="41"/>
      <c r="AD281" s="43"/>
      <c r="AE281" s="42"/>
      <c r="AF281" s="44"/>
      <c r="AG281" s="42"/>
      <c r="AH281" s="463"/>
      <c r="AI281" s="42"/>
      <c r="AJ281" s="463"/>
      <c r="AK281" s="42"/>
      <c r="AL281" s="44"/>
      <c r="AM281" s="42"/>
      <c r="AN281" s="44"/>
      <c r="AO281" s="45"/>
      <c r="AP281" s="42"/>
      <c r="AQ281" s="44"/>
      <c r="AR281" s="705" t="str">
        <f>IF(AQ281="","",IF(AQ281="A",'7.パネルラジエーター設備費用算出シート'!$G$12,IF(AQ281="B",'7.パネルラジエーター設備費用算出シート'!$N$12,IF(AQ281="C",'7.パネルラジエーター設備費用算出シート'!$G$22,IF(AQ281="D",'7.パネルラジエーター設備費用算出シート'!$N$22,IF(AQ281="E",'7.パネルラジエーター設備費用算出シート'!$G$32,IF(AQ281="F",'7.パネルラジエーター設備費用算出シート'!$N$32,IF(AQ281="G",'7.パネルラジエーター設備費用算出シート'!$G$42,IF(AQ281="H",'7.パネルラジエーター設備費用算出シート'!$N$42,IF(AQ281="I",'7.パネルラジエーター設備費用算出シート'!$G$52,'7.パネルラジエーター設備費用算出シート'!$N$52))))))))))</f>
        <v/>
      </c>
      <c r="AS281" s="42"/>
      <c r="AT281" s="44"/>
      <c r="AU281" s="45"/>
      <c r="AV281" s="42"/>
      <c r="AW281" s="28"/>
      <c r="AX281" s="28"/>
      <c r="AY281" s="28"/>
      <c r="AZ281" s="28"/>
      <c r="BA281" s="28"/>
      <c r="BB281" s="28"/>
      <c r="BC281" s="28"/>
      <c r="BD281" s="28"/>
      <c r="BE281" s="28"/>
      <c r="BF281" s="28"/>
      <c r="BG281" s="28"/>
      <c r="BH281" s="28"/>
    </row>
    <row r="282" spans="1:60" s="29" customFormat="1">
      <c r="A282" s="66"/>
      <c r="B282" s="39">
        <v>271</v>
      </c>
      <c r="C282" s="158"/>
      <c r="D282" s="159"/>
      <c r="E282" s="40"/>
      <c r="F282" s="686"/>
      <c r="G282" s="685"/>
      <c r="H282" s="683"/>
      <c r="I282" s="156"/>
      <c r="J282" s="160"/>
      <c r="K282" s="156"/>
      <c r="L282" s="693" t="str">
        <f t="shared" si="16"/>
        <v/>
      </c>
      <c r="M282" s="694" t="str">
        <f t="shared" si="17"/>
        <v/>
      </c>
      <c r="N282" s="693" t="str">
        <f t="shared" si="18"/>
        <v/>
      </c>
      <c r="O282" s="701">
        <f t="shared" si="19"/>
        <v>0</v>
      </c>
      <c r="P282" s="157"/>
      <c r="Q282" s="41"/>
      <c r="R282" s="167"/>
      <c r="S282" s="168"/>
      <c r="T282" s="43"/>
      <c r="U282" s="167"/>
      <c r="V282" s="157"/>
      <c r="W282" s="394"/>
      <c r="X282" s="42"/>
      <c r="Y282" s="41"/>
      <c r="Z282" s="42"/>
      <c r="AA282" s="41"/>
      <c r="AB282" s="42"/>
      <c r="AC282" s="41"/>
      <c r="AD282" s="43"/>
      <c r="AE282" s="42"/>
      <c r="AF282" s="44"/>
      <c r="AG282" s="42"/>
      <c r="AH282" s="463"/>
      <c r="AI282" s="42"/>
      <c r="AJ282" s="463"/>
      <c r="AK282" s="42"/>
      <c r="AL282" s="44"/>
      <c r="AM282" s="42"/>
      <c r="AN282" s="44"/>
      <c r="AO282" s="45"/>
      <c r="AP282" s="42"/>
      <c r="AQ282" s="44"/>
      <c r="AR282" s="705" t="str">
        <f>IF(AQ282="","",IF(AQ282="A",'7.パネルラジエーター設備費用算出シート'!$G$12,IF(AQ282="B",'7.パネルラジエーター設備費用算出シート'!$N$12,IF(AQ282="C",'7.パネルラジエーター設備費用算出シート'!$G$22,IF(AQ282="D",'7.パネルラジエーター設備費用算出シート'!$N$22,IF(AQ282="E",'7.パネルラジエーター設備費用算出シート'!$G$32,IF(AQ282="F",'7.パネルラジエーター設備費用算出シート'!$N$32,IF(AQ282="G",'7.パネルラジエーター設備費用算出シート'!$G$42,IF(AQ282="H",'7.パネルラジエーター設備費用算出シート'!$N$42,IF(AQ282="I",'7.パネルラジエーター設備費用算出シート'!$G$52,'7.パネルラジエーター設備費用算出シート'!$N$52))))))))))</f>
        <v/>
      </c>
      <c r="AS282" s="42"/>
      <c r="AT282" s="44"/>
      <c r="AU282" s="45"/>
      <c r="AV282" s="42"/>
      <c r="AW282" s="28"/>
      <c r="AX282" s="28"/>
      <c r="AY282" s="28"/>
      <c r="AZ282" s="28"/>
      <c r="BA282" s="28"/>
      <c r="BB282" s="28"/>
      <c r="BC282" s="28"/>
      <c r="BD282" s="28"/>
      <c r="BE282" s="28"/>
      <c r="BF282" s="28"/>
      <c r="BG282" s="28"/>
      <c r="BH282" s="28"/>
    </row>
    <row r="283" spans="1:60" s="29" customFormat="1">
      <c r="A283" s="66"/>
      <c r="B283" s="39">
        <v>272</v>
      </c>
      <c r="C283" s="158"/>
      <c r="D283" s="159"/>
      <c r="E283" s="40"/>
      <c r="F283" s="686"/>
      <c r="G283" s="685"/>
      <c r="H283" s="683"/>
      <c r="I283" s="156"/>
      <c r="J283" s="160"/>
      <c r="K283" s="156"/>
      <c r="L283" s="693" t="str">
        <f t="shared" si="16"/>
        <v/>
      </c>
      <c r="M283" s="694" t="str">
        <f t="shared" si="17"/>
        <v/>
      </c>
      <c r="N283" s="693" t="str">
        <f t="shared" si="18"/>
        <v/>
      </c>
      <c r="O283" s="701">
        <f t="shared" si="19"/>
        <v>0</v>
      </c>
      <c r="P283" s="157"/>
      <c r="Q283" s="41"/>
      <c r="R283" s="167"/>
      <c r="S283" s="168"/>
      <c r="T283" s="43"/>
      <c r="U283" s="167"/>
      <c r="V283" s="157"/>
      <c r="W283" s="394"/>
      <c r="X283" s="42"/>
      <c r="Y283" s="41"/>
      <c r="Z283" s="42"/>
      <c r="AA283" s="41"/>
      <c r="AB283" s="42"/>
      <c r="AC283" s="41"/>
      <c r="AD283" s="43"/>
      <c r="AE283" s="42"/>
      <c r="AF283" s="44"/>
      <c r="AG283" s="42"/>
      <c r="AH283" s="463"/>
      <c r="AI283" s="42"/>
      <c r="AJ283" s="463"/>
      <c r="AK283" s="42"/>
      <c r="AL283" s="44"/>
      <c r="AM283" s="42"/>
      <c r="AN283" s="44"/>
      <c r="AO283" s="45"/>
      <c r="AP283" s="42"/>
      <c r="AQ283" s="44"/>
      <c r="AR283" s="705" t="str">
        <f>IF(AQ283="","",IF(AQ283="A",'7.パネルラジエーター設備費用算出シート'!$G$12,IF(AQ283="B",'7.パネルラジエーター設備費用算出シート'!$N$12,IF(AQ283="C",'7.パネルラジエーター設備費用算出シート'!$G$22,IF(AQ283="D",'7.パネルラジエーター設備費用算出シート'!$N$22,IF(AQ283="E",'7.パネルラジエーター設備費用算出シート'!$G$32,IF(AQ283="F",'7.パネルラジエーター設備費用算出シート'!$N$32,IF(AQ283="G",'7.パネルラジエーター設備費用算出シート'!$G$42,IF(AQ283="H",'7.パネルラジエーター設備費用算出シート'!$N$42,IF(AQ283="I",'7.パネルラジエーター設備費用算出シート'!$G$52,'7.パネルラジエーター設備費用算出シート'!$N$52))))))))))</f>
        <v/>
      </c>
      <c r="AS283" s="42"/>
      <c r="AT283" s="44"/>
      <c r="AU283" s="45"/>
      <c r="AV283" s="42"/>
      <c r="AW283" s="28"/>
      <c r="AX283" s="28"/>
      <c r="AY283" s="28"/>
      <c r="AZ283" s="28"/>
      <c r="BA283" s="28"/>
      <c r="BB283" s="28"/>
      <c r="BC283" s="28"/>
      <c r="BD283" s="28"/>
      <c r="BE283" s="28"/>
      <c r="BF283" s="28"/>
      <c r="BG283" s="28"/>
      <c r="BH283" s="28"/>
    </row>
    <row r="284" spans="1:60" s="29" customFormat="1">
      <c r="A284" s="66"/>
      <c r="B284" s="39">
        <v>273</v>
      </c>
      <c r="C284" s="158"/>
      <c r="D284" s="159"/>
      <c r="E284" s="40"/>
      <c r="F284" s="686"/>
      <c r="G284" s="685"/>
      <c r="H284" s="683"/>
      <c r="I284" s="156"/>
      <c r="J284" s="160"/>
      <c r="K284" s="156"/>
      <c r="L284" s="693" t="str">
        <f t="shared" si="16"/>
        <v/>
      </c>
      <c r="M284" s="694" t="str">
        <f t="shared" si="17"/>
        <v/>
      </c>
      <c r="N284" s="693" t="str">
        <f t="shared" si="18"/>
        <v/>
      </c>
      <c r="O284" s="701">
        <f t="shared" si="19"/>
        <v>0</v>
      </c>
      <c r="P284" s="157"/>
      <c r="Q284" s="41"/>
      <c r="R284" s="167"/>
      <c r="S284" s="168"/>
      <c r="T284" s="43"/>
      <c r="U284" s="167"/>
      <c r="V284" s="157"/>
      <c r="W284" s="394"/>
      <c r="X284" s="42"/>
      <c r="Y284" s="41"/>
      <c r="Z284" s="42"/>
      <c r="AA284" s="41"/>
      <c r="AB284" s="42"/>
      <c r="AC284" s="41"/>
      <c r="AD284" s="43"/>
      <c r="AE284" s="42"/>
      <c r="AF284" s="44"/>
      <c r="AG284" s="42"/>
      <c r="AH284" s="463"/>
      <c r="AI284" s="42"/>
      <c r="AJ284" s="463"/>
      <c r="AK284" s="42"/>
      <c r="AL284" s="44"/>
      <c r="AM284" s="42"/>
      <c r="AN284" s="44"/>
      <c r="AO284" s="45"/>
      <c r="AP284" s="42"/>
      <c r="AQ284" s="44"/>
      <c r="AR284" s="705" t="str">
        <f>IF(AQ284="","",IF(AQ284="A",'7.パネルラジエーター設備費用算出シート'!$G$12,IF(AQ284="B",'7.パネルラジエーター設備費用算出シート'!$N$12,IF(AQ284="C",'7.パネルラジエーター設備費用算出シート'!$G$22,IF(AQ284="D",'7.パネルラジエーター設備費用算出シート'!$N$22,IF(AQ284="E",'7.パネルラジエーター設備費用算出シート'!$G$32,IF(AQ284="F",'7.パネルラジエーター設備費用算出シート'!$N$32,IF(AQ284="G",'7.パネルラジエーター設備費用算出シート'!$G$42,IF(AQ284="H",'7.パネルラジエーター設備費用算出シート'!$N$42,IF(AQ284="I",'7.パネルラジエーター設備費用算出シート'!$G$52,'7.パネルラジエーター設備費用算出シート'!$N$52))))))))))</f>
        <v/>
      </c>
      <c r="AS284" s="42"/>
      <c r="AT284" s="44"/>
      <c r="AU284" s="45"/>
      <c r="AV284" s="42"/>
      <c r="AW284" s="28"/>
      <c r="AX284" s="28"/>
      <c r="AY284" s="28"/>
      <c r="AZ284" s="28"/>
      <c r="BA284" s="28"/>
      <c r="BB284" s="28"/>
      <c r="BC284" s="28"/>
      <c r="BD284" s="28"/>
      <c r="BE284" s="28"/>
      <c r="BF284" s="28"/>
      <c r="BG284" s="28"/>
      <c r="BH284" s="28"/>
    </row>
    <row r="285" spans="1:60" s="29" customFormat="1">
      <c r="A285" s="66"/>
      <c r="B285" s="39">
        <v>274</v>
      </c>
      <c r="C285" s="158"/>
      <c r="D285" s="159"/>
      <c r="E285" s="40"/>
      <c r="F285" s="686"/>
      <c r="G285" s="685"/>
      <c r="H285" s="683"/>
      <c r="I285" s="156"/>
      <c r="J285" s="160"/>
      <c r="K285" s="156"/>
      <c r="L285" s="693" t="str">
        <f t="shared" si="16"/>
        <v/>
      </c>
      <c r="M285" s="694" t="str">
        <f t="shared" si="17"/>
        <v/>
      </c>
      <c r="N285" s="693" t="str">
        <f t="shared" si="18"/>
        <v/>
      </c>
      <c r="O285" s="701">
        <f t="shared" si="19"/>
        <v>0</v>
      </c>
      <c r="P285" s="157"/>
      <c r="Q285" s="41"/>
      <c r="R285" s="167"/>
      <c r="S285" s="168"/>
      <c r="T285" s="43"/>
      <c r="U285" s="167"/>
      <c r="V285" s="157"/>
      <c r="W285" s="394"/>
      <c r="X285" s="42"/>
      <c r="Y285" s="41"/>
      <c r="Z285" s="42"/>
      <c r="AA285" s="41"/>
      <c r="AB285" s="42"/>
      <c r="AC285" s="41"/>
      <c r="AD285" s="43"/>
      <c r="AE285" s="42"/>
      <c r="AF285" s="44"/>
      <c r="AG285" s="42"/>
      <c r="AH285" s="463"/>
      <c r="AI285" s="42"/>
      <c r="AJ285" s="463"/>
      <c r="AK285" s="42"/>
      <c r="AL285" s="44"/>
      <c r="AM285" s="42"/>
      <c r="AN285" s="44"/>
      <c r="AO285" s="45"/>
      <c r="AP285" s="42"/>
      <c r="AQ285" s="44"/>
      <c r="AR285" s="705" t="str">
        <f>IF(AQ285="","",IF(AQ285="A",'7.パネルラジエーター設備費用算出シート'!$G$12,IF(AQ285="B",'7.パネルラジエーター設備費用算出シート'!$N$12,IF(AQ285="C",'7.パネルラジエーター設備費用算出シート'!$G$22,IF(AQ285="D",'7.パネルラジエーター設備費用算出シート'!$N$22,IF(AQ285="E",'7.パネルラジエーター設備費用算出シート'!$G$32,IF(AQ285="F",'7.パネルラジエーター設備費用算出シート'!$N$32,IF(AQ285="G",'7.パネルラジエーター設備費用算出シート'!$G$42,IF(AQ285="H",'7.パネルラジエーター設備費用算出シート'!$N$42,IF(AQ285="I",'7.パネルラジエーター設備費用算出シート'!$G$52,'7.パネルラジエーター設備費用算出シート'!$N$52))))))))))</f>
        <v/>
      </c>
      <c r="AS285" s="42"/>
      <c r="AT285" s="44"/>
      <c r="AU285" s="45"/>
      <c r="AV285" s="42"/>
      <c r="AW285" s="28"/>
      <c r="AX285" s="28"/>
      <c r="AY285" s="28"/>
      <c r="AZ285" s="28"/>
      <c r="BA285" s="28"/>
      <c r="BB285" s="28"/>
      <c r="BC285" s="28"/>
      <c r="BD285" s="28"/>
      <c r="BE285" s="28"/>
      <c r="BF285" s="28"/>
      <c r="BG285" s="28"/>
      <c r="BH285" s="28"/>
    </row>
    <row r="286" spans="1:60" s="29" customFormat="1">
      <c r="A286" s="66"/>
      <c r="B286" s="39">
        <v>275</v>
      </c>
      <c r="C286" s="158"/>
      <c r="D286" s="159"/>
      <c r="E286" s="40"/>
      <c r="F286" s="686"/>
      <c r="G286" s="685"/>
      <c r="H286" s="683"/>
      <c r="I286" s="156"/>
      <c r="J286" s="160"/>
      <c r="K286" s="156"/>
      <c r="L286" s="693" t="str">
        <f t="shared" si="16"/>
        <v/>
      </c>
      <c r="M286" s="694" t="str">
        <f t="shared" si="17"/>
        <v/>
      </c>
      <c r="N286" s="693" t="str">
        <f t="shared" si="18"/>
        <v/>
      </c>
      <c r="O286" s="701">
        <f t="shared" si="19"/>
        <v>0</v>
      </c>
      <c r="P286" s="157"/>
      <c r="Q286" s="41"/>
      <c r="R286" s="167"/>
      <c r="S286" s="168"/>
      <c r="T286" s="43"/>
      <c r="U286" s="167"/>
      <c r="V286" s="157"/>
      <c r="W286" s="394"/>
      <c r="X286" s="42"/>
      <c r="Y286" s="41"/>
      <c r="Z286" s="42"/>
      <c r="AA286" s="41"/>
      <c r="AB286" s="42"/>
      <c r="AC286" s="41"/>
      <c r="AD286" s="43"/>
      <c r="AE286" s="42"/>
      <c r="AF286" s="44"/>
      <c r="AG286" s="42"/>
      <c r="AH286" s="463"/>
      <c r="AI286" s="42"/>
      <c r="AJ286" s="463"/>
      <c r="AK286" s="42"/>
      <c r="AL286" s="44"/>
      <c r="AM286" s="42"/>
      <c r="AN286" s="44"/>
      <c r="AO286" s="45"/>
      <c r="AP286" s="42"/>
      <c r="AQ286" s="44"/>
      <c r="AR286" s="705" t="str">
        <f>IF(AQ286="","",IF(AQ286="A",'7.パネルラジエーター設備費用算出シート'!$G$12,IF(AQ286="B",'7.パネルラジエーター設備費用算出シート'!$N$12,IF(AQ286="C",'7.パネルラジエーター設備費用算出シート'!$G$22,IF(AQ286="D",'7.パネルラジエーター設備費用算出シート'!$N$22,IF(AQ286="E",'7.パネルラジエーター設備費用算出シート'!$G$32,IF(AQ286="F",'7.パネルラジエーター設備費用算出シート'!$N$32,IF(AQ286="G",'7.パネルラジエーター設備費用算出シート'!$G$42,IF(AQ286="H",'7.パネルラジエーター設備費用算出シート'!$N$42,IF(AQ286="I",'7.パネルラジエーター設備費用算出シート'!$G$52,'7.パネルラジエーター設備費用算出シート'!$N$52))))))))))</f>
        <v/>
      </c>
      <c r="AS286" s="42"/>
      <c r="AT286" s="44"/>
      <c r="AU286" s="45"/>
      <c r="AV286" s="42"/>
      <c r="AW286" s="28"/>
      <c r="AX286" s="28"/>
      <c r="AY286" s="28"/>
      <c r="AZ286" s="28"/>
      <c r="BA286" s="28"/>
      <c r="BB286" s="28"/>
      <c r="BC286" s="28"/>
      <c r="BD286" s="28"/>
      <c r="BE286" s="28"/>
      <c r="BF286" s="28"/>
      <c r="BG286" s="28"/>
      <c r="BH286" s="28"/>
    </row>
    <row r="287" spans="1:60" s="29" customFormat="1">
      <c r="A287" s="66"/>
      <c r="B287" s="39">
        <v>276</v>
      </c>
      <c r="C287" s="158"/>
      <c r="D287" s="159"/>
      <c r="E287" s="40"/>
      <c r="F287" s="686"/>
      <c r="G287" s="685"/>
      <c r="H287" s="683"/>
      <c r="I287" s="156"/>
      <c r="J287" s="160"/>
      <c r="K287" s="156"/>
      <c r="L287" s="693" t="str">
        <f t="shared" si="16"/>
        <v/>
      </c>
      <c r="M287" s="694" t="str">
        <f t="shared" si="17"/>
        <v/>
      </c>
      <c r="N287" s="693" t="str">
        <f t="shared" si="18"/>
        <v/>
      </c>
      <c r="O287" s="701">
        <f t="shared" si="19"/>
        <v>0</v>
      </c>
      <c r="P287" s="157"/>
      <c r="Q287" s="41"/>
      <c r="R287" s="167"/>
      <c r="S287" s="168"/>
      <c r="T287" s="43"/>
      <c r="U287" s="167"/>
      <c r="V287" s="157"/>
      <c r="W287" s="394"/>
      <c r="X287" s="42"/>
      <c r="Y287" s="41"/>
      <c r="Z287" s="42"/>
      <c r="AA287" s="41"/>
      <c r="AB287" s="42"/>
      <c r="AC287" s="41"/>
      <c r="AD287" s="43"/>
      <c r="AE287" s="42"/>
      <c r="AF287" s="44"/>
      <c r="AG287" s="42"/>
      <c r="AH287" s="463"/>
      <c r="AI287" s="42"/>
      <c r="AJ287" s="463"/>
      <c r="AK287" s="42"/>
      <c r="AL287" s="44"/>
      <c r="AM287" s="42"/>
      <c r="AN287" s="44"/>
      <c r="AO287" s="45"/>
      <c r="AP287" s="42"/>
      <c r="AQ287" s="44"/>
      <c r="AR287" s="705" t="str">
        <f>IF(AQ287="","",IF(AQ287="A",'7.パネルラジエーター設備費用算出シート'!$G$12,IF(AQ287="B",'7.パネルラジエーター設備費用算出シート'!$N$12,IF(AQ287="C",'7.パネルラジエーター設備費用算出シート'!$G$22,IF(AQ287="D",'7.パネルラジエーター設備費用算出シート'!$N$22,IF(AQ287="E",'7.パネルラジエーター設備費用算出シート'!$G$32,IF(AQ287="F",'7.パネルラジエーター設備費用算出シート'!$N$32,IF(AQ287="G",'7.パネルラジエーター設備費用算出シート'!$G$42,IF(AQ287="H",'7.パネルラジエーター設備費用算出シート'!$N$42,IF(AQ287="I",'7.パネルラジエーター設備費用算出シート'!$G$52,'7.パネルラジエーター設備費用算出シート'!$N$52))))))))))</f>
        <v/>
      </c>
      <c r="AS287" s="42"/>
      <c r="AT287" s="44"/>
      <c r="AU287" s="45"/>
      <c r="AV287" s="42"/>
      <c r="AW287" s="28"/>
      <c r="AX287" s="28"/>
      <c r="AY287" s="28"/>
      <c r="AZ287" s="28"/>
      <c r="BA287" s="28"/>
      <c r="BB287" s="28"/>
      <c r="BC287" s="28"/>
      <c r="BD287" s="28"/>
      <c r="BE287" s="28"/>
      <c r="BF287" s="28"/>
      <c r="BG287" s="28"/>
      <c r="BH287" s="28"/>
    </row>
    <row r="288" spans="1:60" s="29" customFormat="1">
      <c r="A288" s="66"/>
      <c r="B288" s="39">
        <v>277</v>
      </c>
      <c r="C288" s="158"/>
      <c r="D288" s="159"/>
      <c r="E288" s="40"/>
      <c r="F288" s="686"/>
      <c r="G288" s="685"/>
      <c r="H288" s="683"/>
      <c r="I288" s="156"/>
      <c r="J288" s="160"/>
      <c r="K288" s="156"/>
      <c r="L288" s="693" t="str">
        <f t="shared" si="16"/>
        <v/>
      </c>
      <c r="M288" s="694" t="str">
        <f t="shared" si="17"/>
        <v/>
      </c>
      <c r="N288" s="693" t="str">
        <f t="shared" si="18"/>
        <v/>
      </c>
      <c r="O288" s="701">
        <f t="shared" si="19"/>
        <v>0</v>
      </c>
      <c r="P288" s="157"/>
      <c r="Q288" s="41"/>
      <c r="R288" s="167"/>
      <c r="S288" s="168"/>
      <c r="T288" s="43"/>
      <c r="U288" s="167"/>
      <c r="V288" s="157"/>
      <c r="W288" s="394"/>
      <c r="X288" s="42"/>
      <c r="Y288" s="41"/>
      <c r="Z288" s="42"/>
      <c r="AA288" s="41"/>
      <c r="AB288" s="42"/>
      <c r="AC288" s="41"/>
      <c r="AD288" s="43"/>
      <c r="AE288" s="42"/>
      <c r="AF288" s="44"/>
      <c r="AG288" s="42"/>
      <c r="AH288" s="463"/>
      <c r="AI288" s="42"/>
      <c r="AJ288" s="463"/>
      <c r="AK288" s="42"/>
      <c r="AL288" s="44"/>
      <c r="AM288" s="42"/>
      <c r="AN288" s="44"/>
      <c r="AO288" s="45"/>
      <c r="AP288" s="42"/>
      <c r="AQ288" s="44"/>
      <c r="AR288" s="705" t="str">
        <f>IF(AQ288="","",IF(AQ288="A",'7.パネルラジエーター設備費用算出シート'!$G$12,IF(AQ288="B",'7.パネルラジエーター設備費用算出シート'!$N$12,IF(AQ288="C",'7.パネルラジエーター設備費用算出シート'!$G$22,IF(AQ288="D",'7.パネルラジエーター設備費用算出シート'!$N$22,IF(AQ288="E",'7.パネルラジエーター設備費用算出シート'!$G$32,IF(AQ288="F",'7.パネルラジエーター設備費用算出シート'!$N$32,IF(AQ288="G",'7.パネルラジエーター設備費用算出シート'!$G$42,IF(AQ288="H",'7.パネルラジエーター設備費用算出シート'!$N$42,IF(AQ288="I",'7.パネルラジエーター設備費用算出シート'!$G$52,'7.パネルラジエーター設備費用算出シート'!$N$52))))))))))</f>
        <v/>
      </c>
      <c r="AS288" s="42"/>
      <c r="AT288" s="44"/>
      <c r="AU288" s="45"/>
      <c r="AV288" s="42"/>
      <c r="AW288" s="28"/>
      <c r="AX288" s="28"/>
      <c r="AY288" s="28"/>
      <c r="AZ288" s="28"/>
      <c r="BA288" s="28"/>
      <c r="BB288" s="28"/>
      <c r="BC288" s="28"/>
      <c r="BD288" s="28"/>
      <c r="BE288" s="28"/>
      <c r="BF288" s="28"/>
      <c r="BG288" s="28"/>
      <c r="BH288" s="28"/>
    </row>
    <row r="289" spans="1:60" s="29" customFormat="1">
      <c r="A289" s="66"/>
      <c r="B289" s="39">
        <v>278</v>
      </c>
      <c r="C289" s="158"/>
      <c r="D289" s="159"/>
      <c r="E289" s="40"/>
      <c r="F289" s="686"/>
      <c r="G289" s="685"/>
      <c r="H289" s="683"/>
      <c r="I289" s="156"/>
      <c r="J289" s="160"/>
      <c r="K289" s="156"/>
      <c r="L289" s="693" t="str">
        <f t="shared" si="16"/>
        <v/>
      </c>
      <c r="M289" s="694" t="str">
        <f t="shared" si="17"/>
        <v/>
      </c>
      <c r="N289" s="693" t="str">
        <f t="shared" si="18"/>
        <v/>
      </c>
      <c r="O289" s="701">
        <f t="shared" si="19"/>
        <v>0</v>
      </c>
      <c r="P289" s="157"/>
      <c r="Q289" s="41"/>
      <c r="R289" s="167"/>
      <c r="S289" s="168"/>
      <c r="T289" s="43"/>
      <c r="U289" s="167"/>
      <c r="V289" s="157"/>
      <c r="W289" s="394"/>
      <c r="X289" s="42"/>
      <c r="Y289" s="41"/>
      <c r="Z289" s="42"/>
      <c r="AA289" s="41"/>
      <c r="AB289" s="42"/>
      <c r="AC289" s="41"/>
      <c r="AD289" s="43"/>
      <c r="AE289" s="42"/>
      <c r="AF289" s="44"/>
      <c r="AG289" s="42"/>
      <c r="AH289" s="463"/>
      <c r="AI289" s="42"/>
      <c r="AJ289" s="463"/>
      <c r="AK289" s="42"/>
      <c r="AL289" s="44"/>
      <c r="AM289" s="42"/>
      <c r="AN289" s="44"/>
      <c r="AO289" s="45"/>
      <c r="AP289" s="42"/>
      <c r="AQ289" s="44"/>
      <c r="AR289" s="705" t="str">
        <f>IF(AQ289="","",IF(AQ289="A",'7.パネルラジエーター設備費用算出シート'!$G$12,IF(AQ289="B",'7.パネルラジエーター設備費用算出シート'!$N$12,IF(AQ289="C",'7.パネルラジエーター設備費用算出シート'!$G$22,IF(AQ289="D",'7.パネルラジエーター設備費用算出シート'!$N$22,IF(AQ289="E",'7.パネルラジエーター設備費用算出シート'!$G$32,IF(AQ289="F",'7.パネルラジエーター設備費用算出シート'!$N$32,IF(AQ289="G",'7.パネルラジエーター設備費用算出シート'!$G$42,IF(AQ289="H",'7.パネルラジエーター設備費用算出シート'!$N$42,IF(AQ289="I",'7.パネルラジエーター設備費用算出シート'!$G$52,'7.パネルラジエーター設備費用算出シート'!$N$52))))))))))</f>
        <v/>
      </c>
      <c r="AS289" s="42"/>
      <c r="AT289" s="44"/>
      <c r="AU289" s="45"/>
      <c r="AV289" s="42"/>
      <c r="AW289" s="28"/>
      <c r="AX289" s="28"/>
      <c r="AY289" s="28"/>
      <c r="AZ289" s="28"/>
      <c r="BA289" s="28"/>
      <c r="BB289" s="28"/>
      <c r="BC289" s="28"/>
      <c r="BD289" s="28"/>
      <c r="BE289" s="28"/>
      <c r="BF289" s="28"/>
      <c r="BG289" s="28"/>
      <c r="BH289" s="28"/>
    </row>
    <row r="290" spans="1:60" s="29" customFormat="1">
      <c r="A290" s="66"/>
      <c r="B290" s="39">
        <v>279</v>
      </c>
      <c r="C290" s="158"/>
      <c r="D290" s="159"/>
      <c r="E290" s="40"/>
      <c r="F290" s="686"/>
      <c r="G290" s="685"/>
      <c r="H290" s="683"/>
      <c r="I290" s="156"/>
      <c r="J290" s="160"/>
      <c r="K290" s="156"/>
      <c r="L290" s="693" t="str">
        <f t="shared" si="16"/>
        <v/>
      </c>
      <c r="M290" s="694" t="str">
        <f t="shared" si="17"/>
        <v/>
      </c>
      <c r="N290" s="693" t="str">
        <f t="shared" si="18"/>
        <v/>
      </c>
      <c r="O290" s="701">
        <f t="shared" si="19"/>
        <v>0</v>
      </c>
      <c r="P290" s="157"/>
      <c r="Q290" s="41"/>
      <c r="R290" s="167"/>
      <c r="S290" s="168"/>
      <c r="T290" s="43"/>
      <c r="U290" s="167"/>
      <c r="V290" s="157"/>
      <c r="W290" s="394"/>
      <c r="X290" s="42"/>
      <c r="Y290" s="41"/>
      <c r="Z290" s="42"/>
      <c r="AA290" s="41"/>
      <c r="AB290" s="42"/>
      <c r="AC290" s="41"/>
      <c r="AD290" s="43"/>
      <c r="AE290" s="42"/>
      <c r="AF290" s="44"/>
      <c r="AG290" s="42"/>
      <c r="AH290" s="463"/>
      <c r="AI290" s="42"/>
      <c r="AJ290" s="463"/>
      <c r="AK290" s="42"/>
      <c r="AL290" s="44"/>
      <c r="AM290" s="42"/>
      <c r="AN290" s="44"/>
      <c r="AO290" s="45"/>
      <c r="AP290" s="42"/>
      <c r="AQ290" s="44"/>
      <c r="AR290" s="705" t="str">
        <f>IF(AQ290="","",IF(AQ290="A",'7.パネルラジエーター設備費用算出シート'!$G$12,IF(AQ290="B",'7.パネルラジエーター設備費用算出シート'!$N$12,IF(AQ290="C",'7.パネルラジエーター設備費用算出シート'!$G$22,IF(AQ290="D",'7.パネルラジエーター設備費用算出シート'!$N$22,IF(AQ290="E",'7.パネルラジエーター設備費用算出シート'!$G$32,IF(AQ290="F",'7.パネルラジエーター設備費用算出シート'!$N$32,IF(AQ290="G",'7.パネルラジエーター設備費用算出シート'!$G$42,IF(AQ290="H",'7.パネルラジエーター設備費用算出シート'!$N$42,IF(AQ290="I",'7.パネルラジエーター設備費用算出シート'!$G$52,'7.パネルラジエーター設備費用算出シート'!$N$52))))))))))</f>
        <v/>
      </c>
      <c r="AS290" s="42"/>
      <c r="AT290" s="44"/>
      <c r="AU290" s="45"/>
      <c r="AV290" s="42"/>
      <c r="AW290" s="28"/>
      <c r="AX290" s="28"/>
      <c r="AY290" s="28"/>
      <c r="AZ290" s="28"/>
      <c r="BA290" s="28"/>
      <c r="BB290" s="28"/>
      <c r="BC290" s="28"/>
      <c r="BD290" s="28"/>
      <c r="BE290" s="28"/>
      <c r="BF290" s="28"/>
      <c r="BG290" s="28"/>
      <c r="BH290" s="28"/>
    </row>
    <row r="291" spans="1:60" s="29" customFormat="1">
      <c r="A291" s="66"/>
      <c r="B291" s="39">
        <v>280</v>
      </c>
      <c r="C291" s="158"/>
      <c r="D291" s="159"/>
      <c r="E291" s="40"/>
      <c r="F291" s="686"/>
      <c r="G291" s="685"/>
      <c r="H291" s="683"/>
      <c r="I291" s="156"/>
      <c r="J291" s="160"/>
      <c r="K291" s="156"/>
      <c r="L291" s="693" t="str">
        <f t="shared" si="16"/>
        <v/>
      </c>
      <c r="M291" s="694" t="str">
        <f t="shared" si="17"/>
        <v/>
      </c>
      <c r="N291" s="693" t="str">
        <f t="shared" si="18"/>
        <v/>
      </c>
      <c r="O291" s="701">
        <f t="shared" si="19"/>
        <v>0</v>
      </c>
      <c r="P291" s="157"/>
      <c r="Q291" s="41"/>
      <c r="R291" s="167"/>
      <c r="S291" s="168"/>
      <c r="T291" s="43"/>
      <c r="U291" s="167"/>
      <c r="V291" s="157"/>
      <c r="W291" s="394"/>
      <c r="X291" s="42"/>
      <c r="Y291" s="41"/>
      <c r="Z291" s="42"/>
      <c r="AA291" s="41"/>
      <c r="AB291" s="42"/>
      <c r="AC291" s="41"/>
      <c r="AD291" s="43"/>
      <c r="AE291" s="42"/>
      <c r="AF291" s="44"/>
      <c r="AG291" s="42"/>
      <c r="AH291" s="463"/>
      <c r="AI291" s="42"/>
      <c r="AJ291" s="463"/>
      <c r="AK291" s="42"/>
      <c r="AL291" s="44"/>
      <c r="AM291" s="42"/>
      <c r="AN291" s="44"/>
      <c r="AO291" s="45"/>
      <c r="AP291" s="42"/>
      <c r="AQ291" s="44"/>
      <c r="AR291" s="705" t="str">
        <f>IF(AQ291="","",IF(AQ291="A",'7.パネルラジエーター設備費用算出シート'!$G$12,IF(AQ291="B",'7.パネルラジエーター設備費用算出シート'!$N$12,IF(AQ291="C",'7.パネルラジエーター設備費用算出シート'!$G$22,IF(AQ291="D",'7.パネルラジエーター設備費用算出シート'!$N$22,IF(AQ291="E",'7.パネルラジエーター設備費用算出シート'!$G$32,IF(AQ291="F",'7.パネルラジエーター設備費用算出シート'!$N$32,IF(AQ291="G",'7.パネルラジエーター設備費用算出シート'!$G$42,IF(AQ291="H",'7.パネルラジエーター設備費用算出シート'!$N$42,IF(AQ291="I",'7.パネルラジエーター設備費用算出シート'!$G$52,'7.パネルラジエーター設備費用算出シート'!$N$52))))))))))</f>
        <v/>
      </c>
      <c r="AS291" s="42"/>
      <c r="AT291" s="44"/>
      <c r="AU291" s="45"/>
      <c r="AV291" s="42"/>
      <c r="AW291" s="28"/>
      <c r="AX291" s="28"/>
      <c r="AY291" s="28"/>
      <c r="AZ291" s="28"/>
      <c r="BA291" s="28"/>
      <c r="BB291" s="28"/>
      <c r="BC291" s="28"/>
      <c r="BD291" s="28"/>
      <c r="BE291" s="28"/>
      <c r="BF291" s="28"/>
      <c r="BG291" s="28"/>
      <c r="BH291" s="28"/>
    </row>
    <row r="292" spans="1:60" s="29" customFormat="1">
      <c r="A292" s="66"/>
      <c r="B292" s="39">
        <v>281</v>
      </c>
      <c r="C292" s="158"/>
      <c r="D292" s="159"/>
      <c r="E292" s="40"/>
      <c r="F292" s="686"/>
      <c r="G292" s="685"/>
      <c r="H292" s="683"/>
      <c r="I292" s="156"/>
      <c r="J292" s="160"/>
      <c r="K292" s="156"/>
      <c r="L292" s="693" t="str">
        <f t="shared" si="16"/>
        <v/>
      </c>
      <c r="M292" s="694" t="str">
        <f t="shared" si="17"/>
        <v/>
      </c>
      <c r="N292" s="693" t="str">
        <f t="shared" si="18"/>
        <v/>
      </c>
      <c r="O292" s="701">
        <f t="shared" si="19"/>
        <v>0</v>
      </c>
      <c r="P292" s="157"/>
      <c r="Q292" s="41"/>
      <c r="R292" s="167"/>
      <c r="S292" s="168"/>
      <c r="T292" s="43"/>
      <c r="U292" s="167"/>
      <c r="V292" s="157"/>
      <c r="W292" s="394"/>
      <c r="X292" s="42"/>
      <c r="Y292" s="41"/>
      <c r="Z292" s="42"/>
      <c r="AA292" s="41"/>
      <c r="AB292" s="42"/>
      <c r="AC292" s="41"/>
      <c r="AD292" s="43"/>
      <c r="AE292" s="42"/>
      <c r="AF292" s="44"/>
      <c r="AG292" s="42"/>
      <c r="AH292" s="463"/>
      <c r="AI292" s="42"/>
      <c r="AJ292" s="463"/>
      <c r="AK292" s="42"/>
      <c r="AL292" s="44"/>
      <c r="AM292" s="42"/>
      <c r="AN292" s="44"/>
      <c r="AO292" s="45"/>
      <c r="AP292" s="42"/>
      <c r="AQ292" s="44"/>
      <c r="AR292" s="705" t="str">
        <f>IF(AQ292="","",IF(AQ292="A",'7.パネルラジエーター設備費用算出シート'!$G$12,IF(AQ292="B",'7.パネルラジエーター設備費用算出シート'!$N$12,IF(AQ292="C",'7.パネルラジエーター設備費用算出シート'!$G$22,IF(AQ292="D",'7.パネルラジエーター設備費用算出シート'!$N$22,IF(AQ292="E",'7.パネルラジエーター設備費用算出シート'!$G$32,IF(AQ292="F",'7.パネルラジエーター設備費用算出シート'!$N$32,IF(AQ292="G",'7.パネルラジエーター設備費用算出シート'!$G$42,IF(AQ292="H",'7.パネルラジエーター設備費用算出シート'!$N$42,IF(AQ292="I",'7.パネルラジエーター設備費用算出シート'!$G$52,'7.パネルラジエーター設備費用算出シート'!$N$52))))))))))</f>
        <v/>
      </c>
      <c r="AS292" s="42"/>
      <c r="AT292" s="44"/>
      <c r="AU292" s="45"/>
      <c r="AV292" s="42"/>
      <c r="AW292" s="28"/>
      <c r="AX292" s="28"/>
      <c r="AY292" s="28"/>
      <c r="AZ292" s="28"/>
      <c r="BA292" s="28"/>
      <c r="BB292" s="28"/>
      <c r="BC292" s="28"/>
      <c r="BD292" s="28"/>
      <c r="BE292" s="28"/>
      <c r="BF292" s="28"/>
      <c r="BG292" s="28"/>
      <c r="BH292" s="28"/>
    </row>
    <row r="293" spans="1:60" s="29" customFormat="1">
      <c r="A293" s="66"/>
      <c r="B293" s="39">
        <v>282</v>
      </c>
      <c r="C293" s="158"/>
      <c r="D293" s="159"/>
      <c r="E293" s="40"/>
      <c r="F293" s="686"/>
      <c r="G293" s="685"/>
      <c r="H293" s="683"/>
      <c r="I293" s="156"/>
      <c r="J293" s="160"/>
      <c r="K293" s="156"/>
      <c r="L293" s="693" t="str">
        <f t="shared" si="16"/>
        <v/>
      </c>
      <c r="M293" s="694" t="str">
        <f t="shared" si="17"/>
        <v/>
      </c>
      <c r="N293" s="693" t="str">
        <f t="shared" si="18"/>
        <v/>
      </c>
      <c r="O293" s="701">
        <f t="shared" si="19"/>
        <v>0</v>
      </c>
      <c r="P293" s="157"/>
      <c r="Q293" s="41"/>
      <c r="R293" s="167"/>
      <c r="S293" s="168"/>
      <c r="T293" s="43"/>
      <c r="U293" s="167"/>
      <c r="V293" s="157"/>
      <c r="W293" s="394"/>
      <c r="X293" s="42"/>
      <c r="Y293" s="41"/>
      <c r="Z293" s="42"/>
      <c r="AA293" s="41"/>
      <c r="AB293" s="42"/>
      <c r="AC293" s="41"/>
      <c r="AD293" s="43"/>
      <c r="AE293" s="42"/>
      <c r="AF293" s="44"/>
      <c r="AG293" s="42"/>
      <c r="AH293" s="463"/>
      <c r="AI293" s="42"/>
      <c r="AJ293" s="463"/>
      <c r="AK293" s="42"/>
      <c r="AL293" s="44"/>
      <c r="AM293" s="42"/>
      <c r="AN293" s="44"/>
      <c r="AO293" s="45"/>
      <c r="AP293" s="42"/>
      <c r="AQ293" s="44"/>
      <c r="AR293" s="705" t="str">
        <f>IF(AQ293="","",IF(AQ293="A",'7.パネルラジエーター設備費用算出シート'!$G$12,IF(AQ293="B",'7.パネルラジエーター設備費用算出シート'!$N$12,IF(AQ293="C",'7.パネルラジエーター設備費用算出シート'!$G$22,IF(AQ293="D",'7.パネルラジエーター設備費用算出シート'!$N$22,IF(AQ293="E",'7.パネルラジエーター設備費用算出シート'!$G$32,IF(AQ293="F",'7.パネルラジエーター設備費用算出シート'!$N$32,IF(AQ293="G",'7.パネルラジエーター設備費用算出シート'!$G$42,IF(AQ293="H",'7.パネルラジエーター設備費用算出シート'!$N$42,IF(AQ293="I",'7.パネルラジエーター設備費用算出シート'!$G$52,'7.パネルラジエーター設備費用算出シート'!$N$52))))))))))</f>
        <v/>
      </c>
      <c r="AS293" s="42"/>
      <c r="AT293" s="44"/>
      <c r="AU293" s="45"/>
      <c r="AV293" s="42"/>
      <c r="AW293" s="28"/>
      <c r="AX293" s="28"/>
      <c r="AY293" s="28"/>
      <c r="AZ293" s="28"/>
      <c r="BA293" s="28"/>
      <c r="BB293" s="28"/>
      <c r="BC293" s="28"/>
      <c r="BD293" s="28"/>
      <c r="BE293" s="28"/>
      <c r="BF293" s="28"/>
      <c r="BG293" s="28"/>
      <c r="BH293" s="28"/>
    </row>
    <row r="294" spans="1:60" s="29" customFormat="1">
      <c r="A294" s="66"/>
      <c r="B294" s="39">
        <v>283</v>
      </c>
      <c r="C294" s="158"/>
      <c r="D294" s="159"/>
      <c r="E294" s="40"/>
      <c r="F294" s="686"/>
      <c r="G294" s="685"/>
      <c r="H294" s="683"/>
      <c r="I294" s="156"/>
      <c r="J294" s="160"/>
      <c r="K294" s="156"/>
      <c r="L294" s="693" t="str">
        <f t="shared" si="16"/>
        <v/>
      </c>
      <c r="M294" s="694" t="str">
        <f t="shared" si="17"/>
        <v/>
      </c>
      <c r="N294" s="693" t="str">
        <f t="shared" si="18"/>
        <v/>
      </c>
      <c r="O294" s="701">
        <f t="shared" si="19"/>
        <v>0</v>
      </c>
      <c r="P294" s="157"/>
      <c r="Q294" s="41"/>
      <c r="R294" s="167"/>
      <c r="S294" s="168"/>
      <c r="T294" s="43"/>
      <c r="U294" s="167"/>
      <c r="V294" s="157"/>
      <c r="W294" s="394"/>
      <c r="X294" s="42"/>
      <c r="Y294" s="41"/>
      <c r="Z294" s="42"/>
      <c r="AA294" s="41"/>
      <c r="AB294" s="42"/>
      <c r="AC294" s="41"/>
      <c r="AD294" s="43"/>
      <c r="AE294" s="42"/>
      <c r="AF294" s="44"/>
      <c r="AG294" s="42"/>
      <c r="AH294" s="463"/>
      <c r="AI294" s="42"/>
      <c r="AJ294" s="463"/>
      <c r="AK294" s="42"/>
      <c r="AL294" s="44"/>
      <c r="AM294" s="42"/>
      <c r="AN294" s="44"/>
      <c r="AO294" s="45"/>
      <c r="AP294" s="42"/>
      <c r="AQ294" s="44"/>
      <c r="AR294" s="705" t="str">
        <f>IF(AQ294="","",IF(AQ294="A",'7.パネルラジエーター設備費用算出シート'!$G$12,IF(AQ294="B",'7.パネルラジエーター設備費用算出シート'!$N$12,IF(AQ294="C",'7.パネルラジエーター設備費用算出シート'!$G$22,IF(AQ294="D",'7.パネルラジエーター設備費用算出シート'!$N$22,IF(AQ294="E",'7.パネルラジエーター設備費用算出シート'!$G$32,IF(AQ294="F",'7.パネルラジエーター設備費用算出シート'!$N$32,IF(AQ294="G",'7.パネルラジエーター設備費用算出シート'!$G$42,IF(AQ294="H",'7.パネルラジエーター設備費用算出シート'!$N$42,IF(AQ294="I",'7.パネルラジエーター設備費用算出シート'!$G$52,'7.パネルラジエーター設備費用算出シート'!$N$52))))))))))</f>
        <v/>
      </c>
      <c r="AS294" s="42"/>
      <c r="AT294" s="44"/>
      <c r="AU294" s="45"/>
      <c r="AV294" s="42"/>
      <c r="AW294" s="28"/>
      <c r="AX294" s="28"/>
      <c r="AY294" s="28"/>
      <c r="AZ294" s="28"/>
      <c r="BA294" s="28"/>
      <c r="BB294" s="28"/>
      <c r="BC294" s="28"/>
      <c r="BD294" s="28"/>
      <c r="BE294" s="28"/>
      <c r="BF294" s="28"/>
      <c r="BG294" s="28"/>
      <c r="BH294" s="28"/>
    </row>
    <row r="295" spans="1:60" s="29" customFormat="1">
      <c r="A295" s="66"/>
      <c r="B295" s="39">
        <v>284</v>
      </c>
      <c r="C295" s="158"/>
      <c r="D295" s="159"/>
      <c r="E295" s="40"/>
      <c r="F295" s="686"/>
      <c r="G295" s="685"/>
      <c r="H295" s="683"/>
      <c r="I295" s="156"/>
      <c r="J295" s="160"/>
      <c r="K295" s="156"/>
      <c r="L295" s="693" t="str">
        <f t="shared" si="16"/>
        <v/>
      </c>
      <c r="M295" s="694" t="str">
        <f t="shared" si="17"/>
        <v/>
      </c>
      <c r="N295" s="693" t="str">
        <f t="shared" si="18"/>
        <v/>
      </c>
      <c r="O295" s="701">
        <f t="shared" si="19"/>
        <v>0</v>
      </c>
      <c r="P295" s="157"/>
      <c r="Q295" s="41"/>
      <c r="R295" s="167"/>
      <c r="S295" s="168"/>
      <c r="T295" s="43"/>
      <c r="U295" s="167"/>
      <c r="V295" s="157"/>
      <c r="W295" s="394"/>
      <c r="X295" s="42"/>
      <c r="Y295" s="41"/>
      <c r="Z295" s="42"/>
      <c r="AA295" s="41"/>
      <c r="AB295" s="42"/>
      <c r="AC295" s="41"/>
      <c r="AD295" s="43"/>
      <c r="AE295" s="42"/>
      <c r="AF295" s="44"/>
      <c r="AG295" s="42"/>
      <c r="AH295" s="463"/>
      <c r="AI295" s="42"/>
      <c r="AJ295" s="463"/>
      <c r="AK295" s="42"/>
      <c r="AL295" s="44"/>
      <c r="AM295" s="42"/>
      <c r="AN295" s="44"/>
      <c r="AO295" s="45"/>
      <c r="AP295" s="42"/>
      <c r="AQ295" s="44"/>
      <c r="AR295" s="705" t="str">
        <f>IF(AQ295="","",IF(AQ295="A",'7.パネルラジエーター設備費用算出シート'!$G$12,IF(AQ295="B",'7.パネルラジエーター設備費用算出シート'!$N$12,IF(AQ295="C",'7.パネルラジエーター設備費用算出シート'!$G$22,IF(AQ295="D",'7.パネルラジエーター設備費用算出シート'!$N$22,IF(AQ295="E",'7.パネルラジエーター設備費用算出シート'!$G$32,IF(AQ295="F",'7.パネルラジエーター設備費用算出シート'!$N$32,IF(AQ295="G",'7.パネルラジエーター設備費用算出シート'!$G$42,IF(AQ295="H",'7.パネルラジエーター設備費用算出シート'!$N$42,IF(AQ295="I",'7.パネルラジエーター設備費用算出シート'!$G$52,'7.パネルラジエーター設備費用算出シート'!$N$52))))))))))</f>
        <v/>
      </c>
      <c r="AS295" s="42"/>
      <c r="AT295" s="44"/>
      <c r="AU295" s="45"/>
      <c r="AV295" s="42"/>
      <c r="AW295" s="28"/>
      <c r="AX295" s="28"/>
      <c r="AY295" s="28"/>
      <c r="AZ295" s="28"/>
      <c r="BA295" s="28"/>
      <c r="BB295" s="28"/>
      <c r="BC295" s="28"/>
      <c r="BD295" s="28"/>
      <c r="BE295" s="28"/>
      <c r="BF295" s="28"/>
      <c r="BG295" s="28"/>
      <c r="BH295" s="28"/>
    </row>
    <row r="296" spans="1:60" s="29" customFormat="1">
      <c r="A296" s="66"/>
      <c r="B296" s="39">
        <v>285</v>
      </c>
      <c r="C296" s="158"/>
      <c r="D296" s="159"/>
      <c r="E296" s="40"/>
      <c r="F296" s="686"/>
      <c r="G296" s="685"/>
      <c r="H296" s="683"/>
      <c r="I296" s="156"/>
      <c r="J296" s="160"/>
      <c r="K296" s="156"/>
      <c r="L296" s="693" t="str">
        <f t="shared" si="16"/>
        <v/>
      </c>
      <c r="M296" s="694" t="str">
        <f t="shared" si="17"/>
        <v/>
      </c>
      <c r="N296" s="693" t="str">
        <f t="shared" si="18"/>
        <v/>
      </c>
      <c r="O296" s="701">
        <f t="shared" si="19"/>
        <v>0</v>
      </c>
      <c r="P296" s="157"/>
      <c r="Q296" s="41"/>
      <c r="R296" s="167"/>
      <c r="S296" s="168"/>
      <c r="T296" s="43"/>
      <c r="U296" s="167"/>
      <c r="V296" s="157"/>
      <c r="W296" s="394"/>
      <c r="X296" s="42"/>
      <c r="Y296" s="41"/>
      <c r="Z296" s="42"/>
      <c r="AA296" s="41"/>
      <c r="AB296" s="42"/>
      <c r="AC296" s="41"/>
      <c r="AD296" s="43"/>
      <c r="AE296" s="42"/>
      <c r="AF296" s="44"/>
      <c r="AG296" s="42"/>
      <c r="AH296" s="463"/>
      <c r="AI296" s="42"/>
      <c r="AJ296" s="463"/>
      <c r="AK296" s="42"/>
      <c r="AL296" s="44"/>
      <c r="AM296" s="42"/>
      <c r="AN296" s="44"/>
      <c r="AO296" s="45"/>
      <c r="AP296" s="42"/>
      <c r="AQ296" s="44"/>
      <c r="AR296" s="705" t="str">
        <f>IF(AQ296="","",IF(AQ296="A",'7.パネルラジエーター設備費用算出シート'!$G$12,IF(AQ296="B",'7.パネルラジエーター設備費用算出シート'!$N$12,IF(AQ296="C",'7.パネルラジエーター設備費用算出シート'!$G$22,IF(AQ296="D",'7.パネルラジエーター設備費用算出シート'!$N$22,IF(AQ296="E",'7.パネルラジエーター設備費用算出シート'!$G$32,IF(AQ296="F",'7.パネルラジエーター設備費用算出シート'!$N$32,IF(AQ296="G",'7.パネルラジエーター設備費用算出シート'!$G$42,IF(AQ296="H",'7.パネルラジエーター設備費用算出シート'!$N$42,IF(AQ296="I",'7.パネルラジエーター設備費用算出シート'!$G$52,'7.パネルラジエーター設備費用算出シート'!$N$52))))))))))</f>
        <v/>
      </c>
      <c r="AS296" s="42"/>
      <c r="AT296" s="44"/>
      <c r="AU296" s="45"/>
      <c r="AV296" s="42"/>
      <c r="AW296" s="28"/>
      <c r="AX296" s="28"/>
      <c r="AY296" s="28"/>
      <c r="AZ296" s="28"/>
      <c r="BA296" s="28"/>
      <c r="BB296" s="28"/>
      <c r="BC296" s="28"/>
      <c r="BD296" s="28"/>
      <c r="BE296" s="28"/>
      <c r="BF296" s="28"/>
      <c r="BG296" s="28"/>
      <c r="BH296" s="28"/>
    </row>
    <row r="297" spans="1:60" s="29" customFormat="1">
      <c r="A297" s="66"/>
      <c r="B297" s="39">
        <v>286</v>
      </c>
      <c r="C297" s="158"/>
      <c r="D297" s="159"/>
      <c r="E297" s="40"/>
      <c r="F297" s="686"/>
      <c r="G297" s="685"/>
      <c r="H297" s="683"/>
      <c r="I297" s="156"/>
      <c r="J297" s="160"/>
      <c r="K297" s="156"/>
      <c r="L297" s="693" t="str">
        <f t="shared" si="16"/>
        <v/>
      </c>
      <c r="M297" s="694" t="str">
        <f t="shared" si="17"/>
        <v/>
      </c>
      <c r="N297" s="693" t="str">
        <f t="shared" si="18"/>
        <v/>
      </c>
      <c r="O297" s="701">
        <f t="shared" si="19"/>
        <v>0</v>
      </c>
      <c r="P297" s="157"/>
      <c r="Q297" s="41"/>
      <c r="R297" s="167"/>
      <c r="S297" s="168"/>
      <c r="T297" s="43"/>
      <c r="U297" s="167"/>
      <c r="V297" s="157"/>
      <c r="W297" s="394"/>
      <c r="X297" s="42"/>
      <c r="Y297" s="41"/>
      <c r="Z297" s="42"/>
      <c r="AA297" s="41"/>
      <c r="AB297" s="42"/>
      <c r="AC297" s="41"/>
      <c r="AD297" s="43"/>
      <c r="AE297" s="42"/>
      <c r="AF297" s="44"/>
      <c r="AG297" s="42"/>
      <c r="AH297" s="463"/>
      <c r="AI297" s="42"/>
      <c r="AJ297" s="463"/>
      <c r="AK297" s="42"/>
      <c r="AL297" s="44"/>
      <c r="AM297" s="42"/>
      <c r="AN297" s="44"/>
      <c r="AO297" s="45"/>
      <c r="AP297" s="42"/>
      <c r="AQ297" s="44"/>
      <c r="AR297" s="705" t="str">
        <f>IF(AQ297="","",IF(AQ297="A",'7.パネルラジエーター設備費用算出シート'!$G$12,IF(AQ297="B",'7.パネルラジエーター設備費用算出シート'!$N$12,IF(AQ297="C",'7.パネルラジエーター設備費用算出シート'!$G$22,IF(AQ297="D",'7.パネルラジエーター設備費用算出シート'!$N$22,IF(AQ297="E",'7.パネルラジエーター設備費用算出シート'!$G$32,IF(AQ297="F",'7.パネルラジエーター設備費用算出シート'!$N$32,IF(AQ297="G",'7.パネルラジエーター設備費用算出シート'!$G$42,IF(AQ297="H",'7.パネルラジエーター設備費用算出シート'!$N$42,IF(AQ297="I",'7.パネルラジエーター設備費用算出シート'!$G$52,'7.パネルラジエーター設備費用算出シート'!$N$52))))))))))</f>
        <v/>
      </c>
      <c r="AS297" s="42"/>
      <c r="AT297" s="44"/>
      <c r="AU297" s="45"/>
      <c r="AV297" s="42"/>
      <c r="AW297" s="28"/>
      <c r="AX297" s="28"/>
      <c r="AY297" s="28"/>
      <c r="AZ297" s="28"/>
      <c r="BA297" s="28"/>
      <c r="BB297" s="28"/>
      <c r="BC297" s="28"/>
      <c r="BD297" s="28"/>
      <c r="BE297" s="28"/>
      <c r="BF297" s="28"/>
      <c r="BG297" s="28"/>
      <c r="BH297" s="28"/>
    </row>
    <row r="298" spans="1:60" s="29" customFormat="1">
      <c r="A298" s="66"/>
      <c r="B298" s="39">
        <v>287</v>
      </c>
      <c r="C298" s="158"/>
      <c r="D298" s="159"/>
      <c r="E298" s="40"/>
      <c r="F298" s="686"/>
      <c r="G298" s="685"/>
      <c r="H298" s="683"/>
      <c r="I298" s="156"/>
      <c r="J298" s="160"/>
      <c r="K298" s="156"/>
      <c r="L298" s="693" t="str">
        <f t="shared" si="16"/>
        <v/>
      </c>
      <c r="M298" s="694" t="str">
        <f t="shared" si="17"/>
        <v/>
      </c>
      <c r="N298" s="693" t="str">
        <f t="shared" si="18"/>
        <v/>
      </c>
      <c r="O298" s="701">
        <f t="shared" si="19"/>
        <v>0</v>
      </c>
      <c r="P298" s="157"/>
      <c r="Q298" s="41"/>
      <c r="R298" s="167"/>
      <c r="S298" s="168"/>
      <c r="T298" s="43"/>
      <c r="U298" s="167"/>
      <c r="V298" s="157"/>
      <c r="W298" s="394"/>
      <c r="X298" s="42"/>
      <c r="Y298" s="41"/>
      <c r="Z298" s="42"/>
      <c r="AA298" s="41"/>
      <c r="AB298" s="42"/>
      <c r="AC298" s="41"/>
      <c r="AD298" s="43"/>
      <c r="AE298" s="42"/>
      <c r="AF298" s="44"/>
      <c r="AG298" s="42"/>
      <c r="AH298" s="463"/>
      <c r="AI298" s="42"/>
      <c r="AJ298" s="463"/>
      <c r="AK298" s="42"/>
      <c r="AL298" s="44"/>
      <c r="AM298" s="42"/>
      <c r="AN298" s="44"/>
      <c r="AO298" s="45"/>
      <c r="AP298" s="42"/>
      <c r="AQ298" s="44"/>
      <c r="AR298" s="705" t="str">
        <f>IF(AQ298="","",IF(AQ298="A",'7.パネルラジエーター設備費用算出シート'!$G$12,IF(AQ298="B",'7.パネルラジエーター設備費用算出シート'!$N$12,IF(AQ298="C",'7.パネルラジエーター設備費用算出シート'!$G$22,IF(AQ298="D",'7.パネルラジエーター設備費用算出シート'!$N$22,IF(AQ298="E",'7.パネルラジエーター設備費用算出シート'!$G$32,IF(AQ298="F",'7.パネルラジエーター設備費用算出シート'!$N$32,IF(AQ298="G",'7.パネルラジエーター設備費用算出シート'!$G$42,IF(AQ298="H",'7.パネルラジエーター設備費用算出シート'!$N$42,IF(AQ298="I",'7.パネルラジエーター設備費用算出シート'!$G$52,'7.パネルラジエーター設備費用算出シート'!$N$52))))))))))</f>
        <v/>
      </c>
      <c r="AS298" s="42"/>
      <c r="AT298" s="44"/>
      <c r="AU298" s="45"/>
      <c r="AV298" s="42"/>
      <c r="AW298" s="28"/>
      <c r="AX298" s="28"/>
      <c r="AY298" s="28"/>
      <c r="AZ298" s="28"/>
      <c r="BA298" s="28"/>
      <c r="BB298" s="28"/>
      <c r="BC298" s="28"/>
      <c r="BD298" s="28"/>
      <c r="BE298" s="28"/>
      <c r="BF298" s="28"/>
      <c r="BG298" s="28"/>
      <c r="BH298" s="28"/>
    </row>
    <row r="299" spans="1:60" s="29" customFormat="1">
      <c r="A299" s="66"/>
      <c r="B299" s="39">
        <v>288</v>
      </c>
      <c r="C299" s="158"/>
      <c r="D299" s="159"/>
      <c r="E299" s="40"/>
      <c r="F299" s="686"/>
      <c r="G299" s="685"/>
      <c r="H299" s="683"/>
      <c r="I299" s="156"/>
      <c r="J299" s="160"/>
      <c r="K299" s="156"/>
      <c r="L299" s="693" t="str">
        <f t="shared" si="16"/>
        <v/>
      </c>
      <c r="M299" s="694" t="str">
        <f t="shared" si="17"/>
        <v/>
      </c>
      <c r="N299" s="693" t="str">
        <f t="shared" si="18"/>
        <v/>
      </c>
      <c r="O299" s="701">
        <f t="shared" si="19"/>
        <v>0</v>
      </c>
      <c r="P299" s="157"/>
      <c r="Q299" s="41"/>
      <c r="R299" s="167"/>
      <c r="S299" s="168"/>
      <c r="T299" s="43"/>
      <c r="U299" s="167"/>
      <c r="V299" s="157"/>
      <c r="W299" s="394"/>
      <c r="X299" s="42"/>
      <c r="Y299" s="41"/>
      <c r="Z299" s="42"/>
      <c r="AA299" s="41"/>
      <c r="AB299" s="42"/>
      <c r="AC299" s="41"/>
      <c r="AD299" s="43"/>
      <c r="AE299" s="42"/>
      <c r="AF299" s="44"/>
      <c r="AG299" s="42"/>
      <c r="AH299" s="463"/>
      <c r="AI299" s="42"/>
      <c r="AJ299" s="463"/>
      <c r="AK299" s="42"/>
      <c r="AL299" s="44"/>
      <c r="AM299" s="42"/>
      <c r="AN299" s="44"/>
      <c r="AO299" s="45"/>
      <c r="AP299" s="42"/>
      <c r="AQ299" s="44"/>
      <c r="AR299" s="705" t="str">
        <f>IF(AQ299="","",IF(AQ299="A",'7.パネルラジエーター設備費用算出シート'!$G$12,IF(AQ299="B",'7.パネルラジエーター設備費用算出シート'!$N$12,IF(AQ299="C",'7.パネルラジエーター設備費用算出シート'!$G$22,IF(AQ299="D",'7.パネルラジエーター設備費用算出シート'!$N$22,IF(AQ299="E",'7.パネルラジエーター設備費用算出シート'!$G$32,IF(AQ299="F",'7.パネルラジエーター設備費用算出シート'!$N$32,IF(AQ299="G",'7.パネルラジエーター設備費用算出シート'!$G$42,IF(AQ299="H",'7.パネルラジエーター設備費用算出シート'!$N$42,IF(AQ299="I",'7.パネルラジエーター設備費用算出シート'!$G$52,'7.パネルラジエーター設備費用算出シート'!$N$52))))))))))</f>
        <v/>
      </c>
      <c r="AS299" s="42"/>
      <c r="AT299" s="44"/>
      <c r="AU299" s="45"/>
      <c r="AV299" s="42"/>
      <c r="AW299" s="28"/>
      <c r="AX299" s="28"/>
      <c r="AY299" s="28"/>
      <c r="AZ299" s="28"/>
      <c r="BA299" s="28"/>
      <c r="BB299" s="28"/>
      <c r="BC299" s="28"/>
      <c r="BD299" s="28"/>
      <c r="BE299" s="28"/>
      <c r="BF299" s="28"/>
      <c r="BG299" s="28"/>
      <c r="BH299" s="28"/>
    </row>
    <row r="300" spans="1:60" s="29" customFormat="1">
      <c r="A300" s="66"/>
      <c r="B300" s="39">
        <v>289</v>
      </c>
      <c r="C300" s="158"/>
      <c r="D300" s="159"/>
      <c r="E300" s="40"/>
      <c r="F300" s="686"/>
      <c r="G300" s="685"/>
      <c r="H300" s="683"/>
      <c r="I300" s="156"/>
      <c r="J300" s="160"/>
      <c r="K300" s="156"/>
      <c r="L300" s="693" t="str">
        <f t="shared" si="16"/>
        <v/>
      </c>
      <c r="M300" s="694" t="str">
        <f t="shared" si="17"/>
        <v/>
      </c>
      <c r="N300" s="693" t="str">
        <f t="shared" si="18"/>
        <v/>
      </c>
      <c r="O300" s="701">
        <f t="shared" si="19"/>
        <v>0</v>
      </c>
      <c r="P300" s="157"/>
      <c r="Q300" s="41"/>
      <c r="R300" s="167"/>
      <c r="S300" s="168"/>
      <c r="T300" s="43"/>
      <c r="U300" s="167"/>
      <c r="V300" s="157"/>
      <c r="W300" s="394"/>
      <c r="X300" s="42"/>
      <c r="Y300" s="41"/>
      <c r="Z300" s="42"/>
      <c r="AA300" s="41"/>
      <c r="AB300" s="42"/>
      <c r="AC300" s="41"/>
      <c r="AD300" s="43"/>
      <c r="AE300" s="42"/>
      <c r="AF300" s="44"/>
      <c r="AG300" s="42"/>
      <c r="AH300" s="463"/>
      <c r="AI300" s="42"/>
      <c r="AJ300" s="463"/>
      <c r="AK300" s="42"/>
      <c r="AL300" s="44"/>
      <c r="AM300" s="42"/>
      <c r="AN300" s="44"/>
      <c r="AO300" s="45"/>
      <c r="AP300" s="42"/>
      <c r="AQ300" s="44"/>
      <c r="AR300" s="705" t="str">
        <f>IF(AQ300="","",IF(AQ300="A",'7.パネルラジエーター設備費用算出シート'!$G$12,IF(AQ300="B",'7.パネルラジエーター設備費用算出シート'!$N$12,IF(AQ300="C",'7.パネルラジエーター設備費用算出シート'!$G$22,IF(AQ300="D",'7.パネルラジエーター設備費用算出シート'!$N$22,IF(AQ300="E",'7.パネルラジエーター設備費用算出シート'!$G$32,IF(AQ300="F",'7.パネルラジエーター設備費用算出シート'!$N$32,IF(AQ300="G",'7.パネルラジエーター設備費用算出シート'!$G$42,IF(AQ300="H",'7.パネルラジエーター設備費用算出シート'!$N$42,IF(AQ300="I",'7.パネルラジエーター設備費用算出シート'!$G$52,'7.パネルラジエーター設備費用算出シート'!$N$52))))))))))</f>
        <v/>
      </c>
      <c r="AS300" s="42"/>
      <c r="AT300" s="44"/>
      <c r="AU300" s="45"/>
      <c r="AV300" s="42"/>
      <c r="AW300" s="28"/>
      <c r="AX300" s="28"/>
      <c r="AY300" s="28"/>
      <c r="AZ300" s="28"/>
      <c r="BA300" s="28"/>
      <c r="BB300" s="28"/>
      <c r="BC300" s="28"/>
      <c r="BD300" s="28"/>
      <c r="BE300" s="28"/>
      <c r="BF300" s="28"/>
      <c r="BG300" s="28"/>
      <c r="BH300" s="28"/>
    </row>
    <row r="301" spans="1:60" s="29" customFormat="1">
      <c r="A301" s="66"/>
      <c r="B301" s="39">
        <v>290</v>
      </c>
      <c r="C301" s="158"/>
      <c r="D301" s="159"/>
      <c r="E301" s="40"/>
      <c r="F301" s="686"/>
      <c r="G301" s="685"/>
      <c r="H301" s="683"/>
      <c r="I301" s="156"/>
      <c r="J301" s="160"/>
      <c r="K301" s="156"/>
      <c r="L301" s="693" t="str">
        <f t="shared" si="16"/>
        <v/>
      </c>
      <c r="M301" s="694" t="str">
        <f t="shared" si="17"/>
        <v/>
      </c>
      <c r="N301" s="693" t="str">
        <f t="shared" si="18"/>
        <v/>
      </c>
      <c r="O301" s="701">
        <f t="shared" si="19"/>
        <v>0</v>
      </c>
      <c r="P301" s="157"/>
      <c r="Q301" s="41"/>
      <c r="R301" s="167"/>
      <c r="S301" s="168"/>
      <c r="T301" s="43"/>
      <c r="U301" s="167"/>
      <c r="V301" s="157"/>
      <c r="W301" s="394"/>
      <c r="X301" s="42"/>
      <c r="Y301" s="41"/>
      <c r="Z301" s="42"/>
      <c r="AA301" s="41"/>
      <c r="AB301" s="42"/>
      <c r="AC301" s="41"/>
      <c r="AD301" s="43"/>
      <c r="AE301" s="42"/>
      <c r="AF301" s="44"/>
      <c r="AG301" s="42"/>
      <c r="AH301" s="463"/>
      <c r="AI301" s="42"/>
      <c r="AJ301" s="463"/>
      <c r="AK301" s="42"/>
      <c r="AL301" s="44"/>
      <c r="AM301" s="42"/>
      <c r="AN301" s="44"/>
      <c r="AO301" s="45"/>
      <c r="AP301" s="42"/>
      <c r="AQ301" s="44"/>
      <c r="AR301" s="705" t="str">
        <f>IF(AQ301="","",IF(AQ301="A",'7.パネルラジエーター設備費用算出シート'!$G$12,IF(AQ301="B",'7.パネルラジエーター設備費用算出シート'!$N$12,IF(AQ301="C",'7.パネルラジエーター設備費用算出シート'!$G$22,IF(AQ301="D",'7.パネルラジエーター設備費用算出シート'!$N$22,IF(AQ301="E",'7.パネルラジエーター設備費用算出シート'!$G$32,IF(AQ301="F",'7.パネルラジエーター設備費用算出シート'!$N$32,IF(AQ301="G",'7.パネルラジエーター設備費用算出シート'!$G$42,IF(AQ301="H",'7.パネルラジエーター設備費用算出シート'!$N$42,IF(AQ301="I",'7.パネルラジエーター設備費用算出シート'!$G$52,'7.パネルラジエーター設備費用算出シート'!$N$52))))))))))</f>
        <v/>
      </c>
      <c r="AS301" s="42"/>
      <c r="AT301" s="44"/>
      <c r="AU301" s="45"/>
      <c r="AV301" s="42"/>
      <c r="AW301" s="28"/>
      <c r="AX301" s="28"/>
      <c r="AY301" s="28"/>
      <c r="AZ301" s="28"/>
      <c r="BA301" s="28"/>
      <c r="BB301" s="28"/>
      <c r="BC301" s="28"/>
      <c r="BD301" s="28"/>
      <c r="BE301" s="28"/>
      <c r="BF301" s="28"/>
      <c r="BG301" s="28"/>
      <c r="BH301" s="28"/>
    </row>
    <row r="302" spans="1:60" s="29" customFormat="1">
      <c r="A302" s="66"/>
      <c r="B302" s="39">
        <v>291</v>
      </c>
      <c r="C302" s="158"/>
      <c r="D302" s="159"/>
      <c r="E302" s="40"/>
      <c r="F302" s="686"/>
      <c r="G302" s="685"/>
      <c r="H302" s="683"/>
      <c r="I302" s="156"/>
      <c r="J302" s="160"/>
      <c r="K302" s="156"/>
      <c r="L302" s="693" t="str">
        <f t="shared" si="16"/>
        <v/>
      </c>
      <c r="M302" s="694" t="str">
        <f t="shared" si="17"/>
        <v/>
      </c>
      <c r="N302" s="693" t="str">
        <f t="shared" si="18"/>
        <v/>
      </c>
      <c r="O302" s="701">
        <f t="shared" si="19"/>
        <v>0</v>
      </c>
      <c r="P302" s="157"/>
      <c r="Q302" s="41"/>
      <c r="R302" s="167"/>
      <c r="S302" s="168"/>
      <c r="T302" s="43"/>
      <c r="U302" s="167"/>
      <c r="V302" s="157"/>
      <c r="W302" s="394"/>
      <c r="X302" s="42"/>
      <c r="Y302" s="41"/>
      <c r="Z302" s="42"/>
      <c r="AA302" s="41"/>
      <c r="AB302" s="42"/>
      <c r="AC302" s="41"/>
      <c r="AD302" s="43"/>
      <c r="AE302" s="42"/>
      <c r="AF302" s="44"/>
      <c r="AG302" s="42"/>
      <c r="AH302" s="463"/>
      <c r="AI302" s="42"/>
      <c r="AJ302" s="463"/>
      <c r="AK302" s="42"/>
      <c r="AL302" s="44"/>
      <c r="AM302" s="42"/>
      <c r="AN302" s="44"/>
      <c r="AO302" s="45"/>
      <c r="AP302" s="42"/>
      <c r="AQ302" s="44"/>
      <c r="AR302" s="705" t="str">
        <f>IF(AQ302="","",IF(AQ302="A",'7.パネルラジエーター設備費用算出シート'!$G$12,IF(AQ302="B",'7.パネルラジエーター設備費用算出シート'!$N$12,IF(AQ302="C",'7.パネルラジエーター設備費用算出シート'!$G$22,IF(AQ302="D",'7.パネルラジエーター設備費用算出シート'!$N$22,IF(AQ302="E",'7.パネルラジエーター設備費用算出シート'!$G$32,IF(AQ302="F",'7.パネルラジエーター設備費用算出シート'!$N$32,IF(AQ302="G",'7.パネルラジエーター設備費用算出シート'!$G$42,IF(AQ302="H",'7.パネルラジエーター設備費用算出シート'!$N$42,IF(AQ302="I",'7.パネルラジエーター設備費用算出シート'!$G$52,'7.パネルラジエーター設備費用算出シート'!$N$52))))))))))</f>
        <v/>
      </c>
      <c r="AS302" s="42"/>
      <c r="AT302" s="44"/>
      <c r="AU302" s="45"/>
      <c r="AV302" s="42"/>
      <c r="AW302" s="28"/>
      <c r="AX302" s="28"/>
      <c r="AY302" s="28"/>
      <c r="AZ302" s="28"/>
      <c r="BA302" s="28"/>
      <c r="BB302" s="28"/>
      <c r="BC302" s="28"/>
      <c r="BD302" s="28"/>
      <c r="BE302" s="28"/>
      <c r="BF302" s="28"/>
      <c r="BG302" s="28"/>
      <c r="BH302" s="28"/>
    </row>
    <row r="303" spans="1:60" s="29" customFormat="1">
      <c r="A303" s="66"/>
      <c r="B303" s="39">
        <v>292</v>
      </c>
      <c r="C303" s="158"/>
      <c r="D303" s="159"/>
      <c r="E303" s="40"/>
      <c r="F303" s="686"/>
      <c r="G303" s="685"/>
      <c r="H303" s="683"/>
      <c r="I303" s="156"/>
      <c r="J303" s="160"/>
      <c r="K303" s="156"/>
      <c r="L303" s="693" t="str">
        <f t="shared" si="16"/>
        <v/>
      </c>
      <c r="M303" s="694" t="str">
        <f t="shared" si="17"/>
        <v/>
      </c>
      <c r="N303" s="693" t="str">
        <f t="shared" si="18"/>
        <v/>
      </c>
      <c r="O303" s="701">
        <f t="shared" si="19"/>
        <v>0</v>
      </c>
      <c r="P303" s="157"/>
      <c r="Q303" s="41"/>
      <c r="R303" s="167"/>
      <c r="S303" s="168"/>
      <c r="T303" s="43"/>
      <c r="U303" s="167"/>
      <c r="V303" s="157"/>
      <c r="W303" s="394"/>
      <c r="X303" s="42"/>
      <c r="Y303" s="41"/>
      <c r="Z303" s="42"/>
      <c r="AA303" s="41"/>
      <c r="AB303" s="42"/>
      <c r="AC303" s="41"/>
      <c r="AD303" s="43"/>
      <c r="AE303" s="42"/>
      <c r="AF303" s="44"/>
      <c r="AG303" s="42"/>
      <c r="AH303" s="463"/>
      <c r="AI303" s="42"/>
      <c r="AJ303" s="463"/>
      <c r="AK303" s="42"/>
      <c r="AL303" s="44"/>
      <c r="AM303" s="42"/>
      <c r="AN303" s="44"/>
      <c r="AO303" s="45"/>
      <c r="AP303" s="42"/>
      <c r="AQ303" s="44"/>
      <c r="AR303" s="705" t="str">
        <f>IF(AQ303="","",IF(AQ303="A",'7.パネルラジエーター設備費用算出シート'!$G$12,IF(AQ303="B",'7.パネルラジエーター設備費用算出シート'!$N$12,IF(AQ303="C",'7.パネルラジエーター設備費用算出シート'!$G$22,IF(AQ303="D",'7.パネルラジエーター設備費用算出シート'!$N$22,IF(AQ303="E",'7.パネルラジエーター設備費用算出シート'!$G$32,IF(AQ303="F",'7.パネルラジエーター設備費用算出シート'!$N$32,IF(AQ303="G",'7.パネルラジエーター設備費用算出シート'!$G$42,IF(AQ303="H",'7.パネルラジエーター設備費用算出シート'!$N$42,IF(AQ303="I",'7.パネルラジエーター設備費用算出シート'!$G$52,'7.パネルラジエーター設備費用算出シート'!$N$52))))))))))</f>
        <v/>
      </c>
      <c r="AS303" s="42"/>
      <c r="AT303" s="44"/>
      <c r="AU303" s="45"/>
      <c r="AV303" s="42"/>
      <c r="AW303" s="28"/>
      <c r="AX303" s="28"/>
      <c r="AY303" s="28"/>
      <c r="AZ303" s="28"/>
      <c r="BA303" s="28"/>
      <c r="BB303" s="28"/>
      <c r="BC303" s="28"/>
      <c r="BD303" s="28"/>
      <c r="BE303" s="28"/>
      <c r="BF303" s="28"/>
      <c r="BG303" s="28"/>
      <c r="BH303" s="28"/>
    </row>
    <row r="304" spans="1:60" s="29" customFormat="1">
      <c r="A304" s="66"/>
      <c r="B304" s="39">
        <v>293</v>
      </c>
      <c r="C304" s="158"/>
      <c r="D304" s="159"/>
      <c r="E304" s="40"/>
      <c r="F304" s="686"/>
      <c r="G304" s="685"/>
      <c r="H304" s="683"/>
      <c r="I304" s="156"/>
      <c r="J304" s="160"/>
      <c r="K304" s="156"/>
      <c r="L304" s="693" t="str">
        <f t="shared" si="16"/>
        <v/>
      </c>
      <c r="M304" s="694" t="str">
        <f t="shared" si="17"/>
        <v/>
      </c>
      <c r="N304" s="693" t="str">
        <f t="shared" si="18"/>
        <v/>
      </c>
      <c r="O304" s="701">
        <f t="shared" si="19"/>
        <v>0</v>
      </c>
      <c r="P304" s="157"/>
      <c r="Q304" s="41"/>
      <c r="R304" s="167"/>
      <c r="S304" s="168"/>
      <c r="T304" s="43"/>
      <c r="U304" s="167"/>
      <c r="V304" s="157"/>
      <c r="W304" s="394"/>
      <c r="X304" s="42"/>
      <c r="Y304" s="41"/>
      <c r="Z304" s="42"/>
      <c r="AA304" s="41"/>
      <c r="AB304" s="42"/>
      <c r="AC304" s="41"/>
      <c r="AD304" s="43"/>
      <c r="AE304" s="42"/>
      <c r="AF304" s="44"/>
      <c r="AG304" s="42"/>
      <c r="AH304" s="463"/>
      <c r="AI304" s="42"/>
      <c r="AJ304" s="463"/>
      <c r="AK304" s="42"/>
      <c r="AL304" s="44"/>
      <c r="AM304" s="42"/>
      <c r="AN304" s="44"/>
      <c r="AO304" s="45"/>
      <c r="AP304" s="42"/>
      <c r="AQ304" s="44"/>
      <c r="AR304" s="705" t="str">
        <f>IF(AQ304="","",IF(AQ304="A",'7.パネルラジエーター設備費用算出シート'!$G$12,IF(AQ304="B",'7.パネルラジエーター設備費用算出シート'!$N$12,IF(AQ304="C",'7.パネルラジエーター設備費用算出シート'!$G$22,IF(AQ304="D",'7.パネルラジエーター設備費用算出シート'!$N$22,IF(AQ304="E",'7.パネルラジエーター設備費用算出シート'!$G$32,IF(AQ304="F",'7.パネルラジエーター設備費用算出シート'!$N$32,IF(AQ304="G",'7.パネルラジエーター設備費用算出シート'!$G$42,IF(AQ304="H",'7.パネルラジエーター設備費用算出シート'!$N$42,IF(AQ304="I",'7.パネルラジエーター設備費用算出シート'!$G$52,'7.パネルラジエーター設備費用算出シート'!$N$52))))))))))</f>
        <v/>
      </c>
      <c r="AS304" s="42"/>
      <c r="AT304" s="44"/>
      <c r="AU304" s="45"/>
      <c r="AV304" s="42"/>
      <c r="AW304" s="28"/>
      <c r="AX304" s="28"/>
      <c r="AY304" s="28"/>
      <c r="AZ304" s="28"/>
      <c r="BA304" s="28"/>
      <c r="BB304" s="28"/>
      <c r="BC304" s="28"/>
      <c r="BD304" s="28"/>
      <c r="BE304" s="28"/>
      <c r="BF304" s="28"/>
      <c r="BG304" s="28"/>
      <c r="BH304" s="28"/>
    </row>
    <row r="305" spans="1:60" s="29" customFormat="1">
      <c r="A305" s="66"/>
      <c r="B305" s="39">
        <v>294</v>
      </c>
      <c r="C305" s="158"/>
      <c r="D305" s="159"/>
      <c r="E305" s="40"/>
      <c r="F305" s="686"/>
      <c r="G305" s="685"/>
      <c r="H305" s="683"/>
      <c r="I305" s="156"/>
      <c r="J305" s="160"/>
      <c r="K305" s="156"/>
      <c r="L305" s="693" t="str">
        <f t="shared" si="16"/>
        <v/>
      </c>
      <c r="M305" s="694" t="str">
        <f t="shared" si="17"/>
        <v/>
      </c>
      <c r="N305" s="693" t="str">
        <f t="shared" si="18"/>
        <v/>
      </c>
      <c r="O305" s="701">
        <f t="shared" si="19"/>
        <v>0</v>
      </c>
      <c r="P305" s="157"/>
      <c r="Q305" s="41"/>
      <c r="R305" s="167"/>
      <c r="S305" s="168"/>
      <c r="T305" s="43"/>
      <c r="U305" s="167"/>
      <c r="V305" s="157"/>
      <c r="W305" s="394"/>
      <c r="X305" s="42"/>
      <c r="Y305" s="41"/>
      <c r="Z305" s="42"/>
      <c r="AA305" s="41"/>
      <c r="AB305" s="42"/>
      <c r="AC305" s="41"/>
      <c r="AD305" s="43"/>
      <c r="AE305" s="42"/>
      <c r="AF305" s="44"/>
      <c r="AG305" s="42"/>
      <c r="AH305" s="463"/>
      <c r="AI305" s="42"/>
      <c r="AJ305" s="463"/>
      <c r="AK305" s="42"/>
      <c r="AL305" s="44"/>
      <c r="AM305" s="42"/>
      <c r="AN305" s="44"/>
      <c r="AO305" s="45"/>
      <c r="AP305" s="42"/>
      <c r="AQ305" s="44"/>
      <c r="AR305" s="705" t="str">
        <f>IF(AQ305="","",IF(AQ305="A",'7.パネルラジエーター設備費用算出シート'!$G$12,IF(AQ305="B",'7.パネルラジエーター設備費用算出シート'!$N$12,IF(AQ305="C",'7.パネルラジエーター設備費用算出シート'!$G$22,IF(AQ305="D",'7.パネルラジエーター設備費用算出シート'!$N$22,IF(AQ305="E",'7.パネルラジエーター設備費用算出シート'!$G$32,IF(AQ305="F",'7.パネルラジエーター設備費用算出シート'!$N$32,IF(AQ305="G",'7.パネルラジエーター設備費用算出シート'!$G$42,IF(AQ305="H",'7.パネルラジエーター設備費用算出シート'!$N$42,IF(AQ305="I",'7.パネルラジエーター設備費用算出シート'!$G$52,'7.パネルラジエーター設備費用算出シート'!$N$52))))))))))</f>
        <v/>
      </c>
      <c r="AS305" s="42"/>
      <c r="AT305" s="44"/>
      <c r="AU305" s="45"/>
      <c r="AV305" s="42"/>
      <c r="AW305" s="28"/>
      <c r="AX305" s="28"/>
      <c r="AY305" s="28"/>
      <c r="AZ305" s="28"/>
      <c r="BA305" s="28"/>
      <c r="BB305" s="28"/>
      <c r="BC305" s="28"/>
      <c r="BD305" s="28"/>
      <c r="BE305" s="28"/>
      <c r="BF305" s="28"/>
      <c r="BG305" s="28"/>
      <c r="BH305" s="28"/>
    </row>
    <row r="306" spans="1:60">
      <c r="B306" s="39">
        <v>295</v>
      </c>
      <c r="C306" s="158"/>
      <c r="D306" s="159"/>
      <c r="E306" s="40"/>
      <c r="F306" s="686"/>
      <c r="G306" s="685"/>
      <c r="H306" s="683"/>
      <c r="I306" s="156"/>
      <c r="J306" s="160"/>
      <c r="K306" s="156"/>
      <c r="L306" s="693" t="str">
        <f t="shared" si="16"/>
        <v/>
      </c>
      <c r="M306" s="694" t="str">
        <f t="shared" si="17"/>
        <v/>
      </c>
      <c r="N306" s="693" t="str">
        <f t="shared" si="18"/>
        <v/>
      </c>
      <c r="O306" s="701">
        <f t="shared" si="19"/>
        <v>0</v>
      </c>
      <c r="P306" s="157"/>
      <c r="Q306" s="41"/>
      <c r="R306" s="167"/>
      <c r="S306" s="168"/>
      <c r="T306" s="43"/>
      <c r="U306" s="167"/>
      <c r="V306" s="157"/>
      <c r="W306" s="394"/>
      <c r="X306" s="42"/>
      <c r="Y306" s="41"/>
      <c r="Z306" s="42"/>
      <c r="AA306" s="41"/>
      <c r="AB306" s="42"/>
      <c r="AC306" s="41"/>
      <c r="AD306" s="43"/>
      <c r="AE306" s="42"/>
      <c r="AF306" s="44"/>
      <c r="AG306" s="42"/>
      <c r="AH306" s="463"/>
      <c r="AI306" s="42"/>
      <c r="AJ306" s="463"/>
      <c r="AK306" s="42"/>
      <c r="AL306" s="44"/>
      <c r="AM306" s="42"/>
      <c r="AN306" s="44"/>
      <c r="AO306" s="45"/>
      <c r="AP306" s="42"/>
      <c r="AQ306" s="44"/>
      <c r="AR306" s="705" t="str">
        <f>IF(AQ306="","",IF(AQ306="A",'7.パネルラジエーター設備費用算出シート'!$G$12,IF(AQ306="B",'7.パネルラジエーター設備費用算出シート'!$N$12,IF(AQ306="C",'7.パネルラジエーター設備費用算出シート'!$G$22,IF(AQ306="D",'7.パネルラジエーター設備費用算出シート'!$N$22,IF(AQ306="E",'7.パネルラジエーター設備費用算出シート'!$G$32,IF(AQ306="F",'7.パネルラジエーター設備費用算出シート'!$N$32,IF(AQ306="G",'7.パネルラジエーター設備費用算出シート'!$G$42,IF(AQ306="H",'7.パネルラジエーター設備費用算出シート'!$N$42,IF(AQ306="I",'7.パネルラジエーター設備費用算出シート'!$G$52,'7.パネルラジエーター設備費用算出シート'!$N$52))))))))))</f>
        <v/>
      </c>
      <c r="AS306" s="42"/>
      <c r="AT306" s="44"/>
      <c r="AU306" s="45"/>
      <c r="AV306" s="42"/>
    </row>
    <row r="307" spans="1:60">
      <c r="B307" s="39">
        <v>296</v>
      </c>
      <c r="C307" s="158"/>
      <c r="D307" s="159"/>
      <c r="E307" s="40"/>
      <c r="F307" s="686"/>
      <c r="G307" s="685"/>
      <c r="H307" s="683"/>
      <c r="I307" s="156"/>
      <c r="J307" s="160"/>
      <c r="K307" s="156"/>
      <c r="L307" s="693" t="str">
        <f t="shared" si="16"/>
        <v/>
      </c>
      <c r="M307" s="694" t="str">
        <f t="shared" si="17"/>
        <v/>
      </c>
      <c r="N307" s="693" t="str">
        <f t="shared" si="18"/>
        <v/>
      </c>
      <c r="O307" s="701">
        <f t="shared" si="19"/>
        <v>0</v>
      </c>
      <c r="P307" s="157"/>
      <c r="Q307" s="41"/>
      <c r="R307" s="167"/>
      <c r="S307" s="168"/>
      <c r="T307" s="43"/>
      <c r="U307" s="167"/>
      <c r="V307" s="157"/>
      <c r="W307" s="394"/>
      <c r="X307" s="42"/>
      <c r="Y307" s="41"/>
      <c r="Z307" s="42"/>
      <c r="AA307" s="41"/>
      <c r="AB307" s="42"/>
      <c r="AC307" s="41"/>
      <c r="AD307" s="43"/>
      <c r="AE307" s="42"/>
      <c r="AF307" s="44"/>
      <c r="AG307" s="42"/>
      <c r="AH307" s="463"/>
      <c r="AI307" s="42"/>
      <c r="AJ307" s="463"/>
      <c r="AK307" s="42"/>
      <c r="AL307" s="44"/>
      <c r="AM307" s="42"/>
      <c r="AN307" s="44"/>
      <c r="AO307" s="45"/>
      <c r="AP307" s="42"/>
      <c r="AQ307" s="44"/>
      <c r="AR307" s="705" t="str">
        <f>IF(AQ307="","",IF(AQ307="A",'7.パネルラジエーター設備費用算出シート'!$G$12,IF(AQ307="B",'7.パネルラジエーター設備費用算出シート'!$N$12,IF(AQ307="C",'7.パネルラジエーター設備費用算出シート'!$G$22,IF(AQ307="D",'7.パネルラジエーター設備費用算出シート'!$N$22,IF(AQ307="E",'7.パネルラジエーター設備費用算出シート'!$G$32,IF(AQ307="F",'7.パネルラジエーター設備費用算出シート'!$N$32,IF(AQ307="G",'7.パネルラジエーター設備費用算出シート'!$G$42,IF(AQ307="H",'7.パネルラジエーター設備費用算出シート'!$N$42,IF(AQ307="I",'7.パネルラジエーター設備費用算出シート'!$G$52,'7.パネルラジエーター設備費用算出シート'!$N$52))))))))))</f>
        <v/>
      </c>
      <c r="AS307" s="42"/>
      <c r="AT307" s="44"/>
      <c r="AU307" s="45"/>
      <c r="AV307" s="42"/>
    </row>
    <row r="308" spans="1:60">
      <c r="B308" s="39">
        <v>297</v>
      </c>
      <c r="C308" s="158"/>
      <c r="D308" s="159"/>
      <c r="E308" s="40"/>
      <c r="F308" s="686"/>
      <c r="G308" s="685"/>
      <c r="H308" s="683"/>
      <c r="I308" s="156"/>
      <c r="J308" s="160"/>
      <c r="K308" s="156"/>
      <c r="L308" s="693" t="str">
        <f t="shared" si="16"/>
        <v/>
      </c>
      <c r="M308" s="694" t="str">
        <f t="shared" si="17"/>
        <v/>
      </c>
      <c r="N308" s="693" t="str">
        <f t="shared" si="18"/>
        <v/>
      </c>
      <c r="O308" s="701">
        <f t="shared" si="19"/>
        <v>0</v>
      </c>
      <c r="P308" s="157"/>
      <c r="Q308" s="41"/>
      <c r="R308" s="167"/>
      <c r="S308" s="168"/>
      <c r="T308" s="43"/>
      <c r="U308" s="167"/>
      <c r="V308" s="157"/>
      <c r="W308" s="394"/>
      <c r="X308" s="42"/>
      <c r="Y308" s="41"/>
      <c r="Z308" s="42"/>
      <c r="AA308" s="41"/>
      <c r="AB308" s="42"/>
      <c r="AC308" s="41"/>
      <c r="AD308" s="43"/>
      <c r="AE308" s="42"/>
      <c r="AF308" s="44"/>
      <c r="AG308" s="42"/>
      <c r="AH308" s="463"/>
      <c r="AI308" s="42"/>
      <c r="AJ308" s="463"/>
      <c r="AK308" s="42"/>
      <c r="AL308" s="44"/>
      <c r="AM308" s="42"/>
      <c r="AN308" s="44"/>
      <c r="AO308" s="45"/>
      <c r="AP308" s="42"/>
      <c r="AQ308" s="44"/>
      <c r="AR308" s="705" t="str">
        <f>IF(AQ308="","",IF(AQ308="A",'7.パネルラジエーター設備費用算出シート'!$G$12,IF(AQ308="B",'7.パネルラジエーター設備費用算出シート'!$N$12,IF(AQ308="C",'7.パネルラジエーター設備費用算出シート'!$G$22,IF(AQ308="D",'7.パネルラジエーター設備費用算出シート'!$N$22,IF(AQ308="E",'7.パネルラジエーター設備費用算出シート'!$G$32,IF(AQ308="F",'7.パネルラジエーター設備費用算出シート'!$N$32,IF(AQ308="G",'7.パネルラジエーター設備費用算出シート'!$G$42,IF(AQ308="H",'7.パネルラジエーター設備費用算出シート'!$N$42,IF(AQ308="I",'7.パネルラジエーター設備費用算出シート'!$G$52,'7.パネルラジエーター設備費用算出シート'!$N$52))))))))))</f>
        <v/>
      </c>
      <c r="AS308" s="42"/>
      <c r="AT308" s="44"/>
      <c r="AU308" s="45"/>
      <c r="AV308" s="42"/>
    </row>
    <row r="309" spans="1:60">
      <c r="B309" s="39">
        <v>298</v>
      </c>
      <c r="C309" s="158"/>
      <c r="D309" s="159"/>
      <c r="E309" s="40"/>
      <c r="F309" s="686"/>
      <c r="G309" s="685"/>
      <c r="H309" s="683"/>
      <c r="I309" s="156"/>
      <c r="J309" s="160"/>
      <c r="K309" s="156"/>
      <c r="L309" s="693" t="str">
        <f t="shared" si="16"/>
        <v/>
      </c>
      <c r="M309" s="694" t="str">
        <f t="shared" si="17"/>
        <v/>
      </c>
      <c r="N309" s="693" t="str">
        <f t="shared" si="18"/>
        <v/>
      </c>
      <c r="O309" s="701">
        <f t="shared" si="19"/>
        <v>0</v>
      </c>
      <c r="P309" s="157"/>
      <c r="Q309" s="41"/>
      <c r="R309" s="167"/>
      <c r="S309" s="168"/>
      <c r="T309" s="43"/>
      <c r="U309" s="167"/>
      <c r="V309" s="157"/>
      <c r="W309" s="394"/>
      <c r="X309" s="42"/>
      <c r="Y309" s="41"/>
      <c r="Z309" s="42"/>
      <c r="AA309" s="41"/>
      <c r="AB309" s="42"/>
      <c r="AC309" s="41"/>
      <c r="AD309" s="43"/>
      <c r="AE309" s="42"/>
      <c r="AF309" s="44"/>
      <c r="AG309" s="42"/>
      <c r="AH309" s="463"/>
      <c r="AI309" s="42"/>
      <c r="AJ309" s="463"/>
      <c r="AK309" s="42"/>
      <c r="AL309" s="44"/>
      <c r="AM309" s="42"/>
      <c r="AN309" s="44"/>
      <c r="AO309" s="45"/>
      <c r="AP309" s="42"/>
      <c r="AQ309" s="44"/>
      <c r="AR309" s="705" t="str">
        <f>IF(AQ309="","",IF(AQ309="A",'7.パネルラジエーター設備費用算出シート'!$G$12,IF(AQ309="B",'7.パネルラジエーター設備費用算出シート'!$N$12,IF(AQ309="C",'7.パネルラジエーター設備費用算出シート'!$G$22,IF(AQ309="D",'7.パネルラジエーター設備費用算出シート'!$N$22,IF(AQ309="E",'7.パネルラジエーター設備費用算出シート'!$G$32,IF(AQ309="F",'7.パネルラジエーター設備費用算出シート'!$N$32,IF(AQ309="G",'7.パネルラジエーター設備費用算出シート'!$G$42,IF(AQ309="H",'7.パネルラジエーター設備費用算出シート'!$N$42,IF(AQ309="I",'7.パネルラジエーター設備費用算出シート'!$G$52,'7.パネルラジエーター設備費用算出シート'!$N$52))))))))))</f>
        <v/>
      </c>
      <c r="AS309" s="42"/>
      <c r="AT309" s="44"/>
      <c r="AU309" s="45"/>
      <c r="AV309" s="42"/>
    </row>
    <row r="310" spans="1:60">
      <c r="B310" s="39">
        <v>299</v>
      </c>
      <c r="C310" s="158"/>
      <c r="D310" s="159"/>
      <c r="E310" s="40"/>
      <c r="F310" s="686"/>
      <c r="G310" s="685"/>
      <c r="H310" s="683"/>
      <c r="I310" s="156"/>
      <c r="J310" s="160"/>
      <c r="K310" s="156"/>
      <c r="L310" s="693" t="str">
        <f t="shared" si="16"/>
        <v/>
      </c>
      <c r="M310" s="694" t="str">
        <f t="shared" si="17"/>
        <v/>
      </c>
      <c r="N310" s="693" t="str">
        <f t="shared" si="18"/>
        <v/>
      </c>
      <c r="O310" s="701">
        <f t="shared" si="19"/>
        <v>0</v>
      </c>
      <c r="P310" s="157"/>
      <c r="Q310" s="41"/>
      <c r="R310" s="167"/>
      <c r="S310" s="168"/>
      <c r="T310" s="43"/>
      <c r="U310" s="167"/>
      <c r="V310" s="157"/>
      <c r="W310" s="394"/>
      <c r="X310" s="42"/>
      <c r="Y310" s="41"/>
      <c r="Z310" s="42"/>
      <c r="AA310" s="41"/>
      <c r="AB310" s="42"/>
      <c r="AC310" s="41"/>
      <c r="AD310" s="43"/>
      <c r="AE310" s="42"/>
      <c r="AF310" s="44"/>
      <c r="AG310" s="42"/>
      <c r="AH310" s="463"/>
      <c r="AI310" s="42"/>
      <c r="AJ310" s="463"/>
      <c r="AK310" s="42"/>
      <c r="AL310" s="44"/>
      <c r="AM310" s="42"/>
      <c r="AN310" s="44"/>
      <c r="AO310" s="45"/>
      <c r="AP310" s="42"/>
      <c r="AQ310" s="44"/>
      <c r="AR310" s="705" t="str">
        <f>IF(AQ310="","",IF(AQ310="A",'7.パネルラジエーター設備費用算出シート'!$G$12,IF(AQ310="B",'7.パネルラジエーター設備費用算出シート'!$N$12,IF(AQ310="C",'7.パネルラジエーター設備費用算出シート'!$G$22,IF(AQ310="D",'7.パネルラジエーター設備費用算出シート'!$N$22,IF(AQ310="E",'7.パネルラジエーター設備費用算出シート'!$G$32,IF(AQ310="F",'7.パネルラジエーター設備費用算出シート'!$N$32,IF(AQ310="G",'7.パネルラジエーター設備費用算出シート'!$G$42,IF(AQ310="H",'7.パネルラジエーター設備費用算出シート'!$N$42,IF(AQ310="I",'7.パネルラジエーター設備費用算出シート'!$G$52,'7.パネルラジエーター設備費用算出シート'!$N$52))))))))))</f>
        <v/>
      </c>
      <c r="AS310" s="42"/>
      <c r="AT310" s="44"/>
      <c r="AU310" s="45"/>
      <c r="AV310" s="42"/>
    </row>
    <row r="311" spans="1:60">
      <c r="B311" s="39">
        <v>300</v>
      </c>
      <c r="C311" s="158"/>
      <c r="D311" s="159"/>
      <c r="E311" s="40"/>
      <c r="F311" s="686"/>
      <c r="G311" s="685"/>
      <c r="H311" s="683"/>
      <c r="I311" s="156"/>
      <c r="J311" s="160"/>
      <c r="K311" s="156"/>
      <c r="L311" s="693" t="str">
        <f t="shared" si="16"/>
        <v/>
      </c>
      <c r="M311" s="694" t="str">
        <f t="shared" si="17"/>
        <v/>
      </c>
      <c r="N311" s="693" t="str">
        <f t="shared" si="18"/>
        <v/>
      </c>
      <c r="O311" s="701">
        <f t="shared" si="19"/>
        <v>0</v>
      </c>
      <c r="P311" s="157"/>
      <c r="Q311" s="41"/>
      <c r="R311" s="167"/>
      <c r="S311" s="168"/>
      <c r="T311" s="43"/>
      <c r="U311" s="167"/>
      <c r="V311" s="157"/>
      <c r="W311" s="394"/>
      <c r="X311" s="42"/>
      <c r="Y311" s="41"/>
      <c r="Z311" s="42"/>
      <c r="AA311" s="41"/>
      <c r="AB311" s="42"/>
      <c r="AC311" s="41"/>
      <c r="AD311" s="43"/>
      <c r="AE311" s="42"/>
      <c r="AF311" s="44"/>
      <c r="AG311" s="42"/>
      <c r="AH311" s="463"/>
      <c r="AI311" s="42"/>
      <c r="AJ311" s="463"/>
      <c r="AK311" s="42"/>
      <c r="AL311" s="44"/>
      <c r="AM311" s="42"/>
      <c r="AN311" s="44"/>
      <c r="AO311" s="45"/>
      <c r="AP311" s="42"/>
      <c r="AQ311" s="44"/>
      <c r="AR311" s="705" t="str">
        <f>IF(AQ311="","",IF(AQ311="A",'7.パネルラジエーター設備費用算出シート'!$G$12,IF(AQ311="B",'7.パネルラジエーター設備費用算出シート'!$N$12,IF(AQ311="C",'7.パネルラジエーター設備費用算出シート'!$G$22,IF(AQ311="D",'7.パネルラジエーター設備費用算出シート'!$N$22,IF(AQ311="E",'7.パネルラジエーター設備費用算出シート'!$G$32,IF(AQ311="F",'7.パネルラジエーター設備費用算出シート'!$N$32,IF(AQ311="G",'7.パネルラジエーター設備費用算出シート'!$G$42,IF(AQ311="H",'7.パネルラジエーター設備費用算出シート'!$N$42,IF(AQ311="I",'7.パネルラジエーター設備費用算出シート'!$G$52,'7.パネルラジエーター設備費用算出シート'!$N$52))))))))))</f>
        <v/>
      </c>
      <c r="AS311" s="42"/>
      <c r="AT311" s="44"/>
      <c r="AU311" s="45"/>
      <c r="AV311" s="42"/>
    </row>
    <row r="312" spans="1:60">
      <c r="B312" s="80">
        <v>301</v>
      </c>
      <c r="C312" s="161"/>
      <c r="D312" s="162"/>
      <c r="E312" s="81"/>
      <c r="F312" s="687"/>
      <c r="G312" s="688"/>
      <c r="H312" s="683"/>
      <c r="I312" s="156"/>
      <c r="J312" s="160"/>
      <c r="K312" s="156"/>
      <c r="L312" s="695" t="str">
        <f t="shared" si="16"/>
        <v/>
      </c>
      <c r="M312" s="696" t="str">
        <f t="shared" si="17"/>
        <v/>
      </c>
      <c r="N312" s="695" t="str">
        <f t="shared" si="18"/>
        <v/>
      </c>
      <c r="O312" s="702">
        <f t="shared" si="19"/>
        <v>0</v>
      </c>
      <c r="P312" s="157"/>
      <c r="Q312" s="41"/>
      <c r="R312" s="169"/>
      <c r="S312" s="168"/>
      <c r="T312" s="43"/>
      <c r="U312" s="169"/>
      <c r="V312" s="157"/>
      <c r="W312" s="394"/>
      <c r="X312" s="42"/>
      <c r="Y312" s="41"/>
      <c r="Z312" s="42"/>
      <c r="AA312" s="41"/>
      <c r="AB312" s="42"/>
      <c r="AC312" s="41"/>
      <c r="AD312" s="43"/>
      <c r="AE312" s="42"/>
      <c r="AF312" s="44"/>
      <c r="AG312" s="42"/>
      <c r="AH312" s="463"/>
      <c r="AI312" s="42"/>
      <c r="AJ312" s="463"/>
      <c r="AK312" s="42"/>
      <c r="AL312" s="44"/>
      <c r="AM312" s="42"/>
      <c r="AN312" s="44"/>
      <c r="AO312" s="83"/>
      <c r="AP312" s="42"/>
      <c r="AQ312" s="44"/>
      <c r="AR312" s="705" t="str">
        <f>IF(AQ312="","",IF(AQ312="A",'7.パネルラジエーター設備費用算出シート'!$G$12,IF(AQ312="B",'7.パネルラジエーター設備費用算出シート'!$N$12,IF(AQ312="C",'7.パネルラジエーター設備費用算出シート'!$G$22,IF(AQ312="D",'7.パネルラジエーター設備費用算出シート'!$N$22,IF(AQ312="E",'7.パネルラジエーター設備費用算出シート'!$G$32,IF(AQ312="F",'7.パネルラジエーター設備費用算出シート'!$N$32,IF(AQ312="G",'7.パネルラジエーター設備費用算出シート'!$G$42,IF(AQ312="H",'7.パネルラジエーター設備費用算出シート'!$N$42,IF(AQ312="I",'7.パネルラジエーター設備費用算出シート'!$G$52,'7.パネルラジエーター設備費用算出シート'!$N$52))))))))))</f>
        <v/>
      </c>
      <c r="AS312" s="42"/>
      <c r="AT312" s="82"/>
      <c r="AU312" s="83"/>
      <c r="AV312" s="42"/>
    </row>
    <row r="313" spans="1:60">
      <c r="B313" s="84">
        <v>302</v>
      </c>
      <c r="C313" s="163"/>
      <c r="D313" s="164"/>
      <c r="E313" s="85"/>
      <c r="F313" s="689"/>
      <c r="G313" s="690"/>
      <c r="H313" s="683"/>
      <c r="I313" s="156"/>
      <c r="J313" s="160"/>
      <c r="K313" s="156"/>
      <c r="L313" s="697" t="str">
        <f t="shared" si="16"/>
        <v/>
      </c>
      <c r="M313" s="698" t="str">
        <f t="shared" si="17"/>
        <v/>
      </c>
      <c r="N313" s="697" t="str">
        <f t="shared" si="18"/>
        <v/>
      </c>
      <c r="O313" s="703">
        <f t="shared" ref="O313:O376" si="20">IF(OR(L313="",M313="",N313=""),0,(800000*L313*M313*N313))</f>
        <v>0</v>
      </c>
      <c r="P313" s="157"/>
      <c r="Q313" s="41"/>
      <c r="R313" s="170"/>
      <c r="S313" s="168"/>
      <c r="T313" s="43"/>
      <c r="U313" s="170"/>
      <c r="V313" s="157"/>
      <c r="W313" s="394"/>
      <c r="X313" s="42"/>
      <c r="Y313" s="41"/>
      <c r="Z313" s="42"/>
      <c r="AA313" s="41"/>
      <c r="AB313" s="42"/>
      <c r="AC313" s="41"/>
      <c r="AD313" s="43"/>
      <c r="AE313" s="42"/>
      <c r="AF313" s="44"/>
      <c r="AG313" s="42"/>
      <c r="AH313" s="463"/>
      <c r="AI313" s="42"/>
      <c r="AJ313" s="463"/>
      <c r="AK313" s="42"/>
      <c r="AL313" s="44"/>
      <c r="AM313" s="42"/>
      <c r="AN313" s="44"/>
      <c r="AO313" s="87"/>
      <c r="AP313" s="42"/>
      <c r="AQ313" s="44"/>
      <c r="AR313" s="705" t="str">
        <f>IF(AQ313="","",IF(AQ313="A",'7.パネルラジエーター設備費用算出シート'!$G$12,IF(AQ313="B",'7.パネルラジエーター設備費用算出シート'!$N$12,IF(AQ313="C",'7.パネルラジエーター設備費用算出シート'!$G$22,IF(AQ313="D",'7.パネルラジエーター設備費用算出シート'!$N$22,IF(AQ313="E",'7.パネルラジエーター設備費用算出シート'!$G$32,IF(AQ313="F",'7.パネルラジエーター設備費用算出シート'!$N$32,IF(AQ313="G",'7.パネルラジエーター設備費用算出シート'!$G$42,IF(AQ313="H",'7.パネルラジエーター設備費用算出シート'!$N$42,IF(AQ313="I",'7.パネルラジエーター設備費用算出シート'!$G$52,'7.パネルラジエーター設備費用算出シート'!$N$52))))))))))</f>
        <v/>
      </c>
      <c r="AS313" s="42"/>
      <c r="AT313" s="86"/>
      <c r="AU313" s="87"/>
      <c r="AV313" s="42"/>
    </row>
    <row r="314" spans="1:60">
      <c r="B314" s="84">
        <v>303</v>
      </c>
      <c r="C314" s="163"/>
      <c r="D314" s="164"/>
      <c r="E314" s="85"/>
      <c r="F314" s="689"/>
      <c r="G314" s="690"/>
      <c r="H314" s="683"/>
      <c r="I314" s="156"/>
      <c r="J314" s="160"/>
      <c r="K314" s="156"/>
      <c r="L314" s="697" t="str">
        <f t="shared" si="16"/>
        <v/>
      </c>
      <c r="M314" s="698" t="str">
        <f t="shared" si="17"/>
        <v/>
      </c>
      <c r="N314" s="697" t="str">
        <f t="shared" si="18"/>
        <v/>
      </c>
      <c r="O314" s="703">
        <f t="shared" si="20"/>
        <v>0</v>
      </c>
      <c r="P314" s="157"/>
      <c r="Q314" s="41"/>
      <c r="R314" s="170"/>
      <c r="S314" s="168"/>
      <c r="T314" s="43"/>
      <c r="U314" s="170"/>
      <c r="V314" s="157"/>
      <c r="W314" s="394"/>
      <c r="X314" s="42"/>
      <c r="Y314" s="41"/>
      <c r="Z314" s="42"/>
      <c r="AA314" s="41"/>
      <c r="AB314" s="42"/>
      <c r="AC314" s="41"/>
      <c r="AD314" s="43"/>
      <c r="AE314" s="42"/>
      <c r="AF314" s="44"/>
      <c r="AG314" s="42"/>
      <c r="AH314" s="463"/>
      <c r="AI314" s="42"/>
      <c r="AJ314" s="463"/>
      <c r="AK314" s="42"/>
      <c r="AL314" s="44"/>
      <c r="AM314" s="42"/>
      <c r="AN314" s="44"/>
      <c r="AO314" s="87"/>
      <c r="AP314" s="42"/>
      <c r="AQ314" s="44"/>
      <c r="AR314" s="705" t="str">
        <f>IF(AQ314="","",IF(AQ314="A",'7.パネルラジエーター設備費用算出シート'!$G$12,IF(AQ314="B",'7.パネルラジエーター設備費用算出シート'!$N$12,IF(AQ314="C",'7.パネルラジエーター設備費用算出シート'!$G$22,IF(AQ314="D",'7.パネルラジエーター設備費用算出シート'!$N$22,IF(AQ314="E",'7.パネルラジエーター設備費用算出シート'!$G$32,IF(AQ314="F",'7.パネルラジエーター設備費用算出シート'!$N$32,IF(AQ314="G",'7.パネルラジエーター設備費用算出シート'!$G$42,IF(AQ314="H",'7.パネルラジエーター設備費用算出シート'!$N$42,IF(AQ314="I",'7.パネルラジエーター設備費用算出シート'!$G$52,'7.パネルラジエーター設備費用算出シート'!$N$52))))))))))</f>
        <v/>
      </c>
      <c r="AS314" s="42"/>
      <c r="AT314" s="86"/>
      <c r="AU314" s="87"/>
      <c r="AV314" s="42"/>
    </row>
    <row r="315" spans="1:60">
      <c r="B315" s="84">
        <v>304</v>
      </c>
      <c r="C315" s="163"/>
      <c r="D315" s="164"/>
      <c r="E315" s="85"/>
      <c r="F315" s="689"/>
      <c r="G315" s="690"/>
      <c r="H315" s="683"/>
      <c r="I315" s="156"/>
      <c r="J315" s="160"/>
      <c r="K315" s="156"/>
      <c r="L315" s="697" t="str">
        <f t="shared" si="16"/>
        <v/>
      </c>
      <c r="M315" s="698" t="str">
        <f t="shared" si="17"/>
        <v/>
      </c>
      <c r="N315" s="697" t="str">
        <f t="shared" si="18"/>
        <v/>
      </c>
      <c r="O315" s="703">
        <f t="shared" si="20"/>
        <v>0</v>
      </c>
      <c r="P315" s="157"/>
      <c r="Q315" s="41"/>
      <c r="R315" s="170"/>
      <c r="S315" s="168"/>
      <c r="T315" s="43"/>
      <c r="U315" s="170"/>
      <c r="V315" s="157"/>
      <c r="W315" s="394"/>
      <c r="X315" s="42"/>
      <c r="Y315" s="41"/>
      <c r="Z315" s="42"/>
      <c r="AA315" s="41"/>
      <c r="AB315" s="42"/>
      <c r="AC315" s="41"/>
      <c r="AD315" s="43"/>
      <c r="AE315" s="42"/>
      <c r="AF315" s="44"/>
      <c r="AG315" s="42"/>
      <c r="AH315" s="463"/>
      <c r="AI315" s="42"/>
      <c r="AJ315" s="463"/>
      <c r="AK315" s="42"/>
      <c r="AL315" s="44"/>
      <c r="AM315" s="42"/>
      <c r="AN315" s="44"/>
      <c r="AO315" s="87"/>
      <c r="AP315" s="42"/>
      <c r="AQ315" s="44"/>
      <c r="AR315" s="705" t="str">
        <f>IF(AQ315="","",IF(AQ315="A",'7.パネルラジエーター設備費用算出シート'!$G$12,IF(AQ315="B",'7.パネルラジエーター設備費用算出シート'!$N$12,IF(AQ315="C",'7.パネルラジエーター設備費用算出シート'!$G$22,IF(AQ315="D",'7.パネルラジエーター設備費用算出シート'!$N$22,IF(AQ315="E",'7.パネルラジエーター設備費用算出シート'!$G$32,IF(AQ315="F",'7.パネルラジエーター設備費用算出シート'!$N$32,IF(AQ315="G",'7.パネルラジエーター設備費用算出シート'!$G$42,IF(AQ315="H",'7.パネルラジエーター設備費用算出シート'!$N$42,IF(AQ315="I",'7.パネルラジエーター設備費用算出シート'!$G$52,'7.パネルラジエーター設備費用算出シート'!$N$52))))))))))</f>
        <v/>
      </c>
      <c r="AS315" s="42"/>
      <c r="AT315" s="86"/>
      <c r="AU315" s="87"/>
      <c r="AV315" s="42"/>
    </row>
    <row r="316" spans="1:60">
      <c r="B316" s="84">
        <v>305</v>
      </c>
      <c r="C316" s="163"/>
      <c r="D316" s="164"/>
      <c r="E316" s="85"/>
      <c r="F316" s="689"/>
      <c r="G316" s="690"/>
      <c r="H316" s="683"/>
      <c r="I316" s="156"/>
      <c r="J316" s="160"/>
      <c r="K316" s="156"/>
      <c r="L316" s="697" t="str">
        <f t="shared" si="16"/>
        <v/>
      </c>
      <c r="M316" s="698" t="str">
        <f t="shared" si="17"/>
        <v/>
      </c>
      <c r="N316" s="697" t="str">
        <f t="shared" si="18"/>
        <v/>
      </c>
      <c r="O316" s="703">
        <f t="shared" si="20"/>
        <v>0</v>
      </c>
      <c r="P316" s="157"/>
      <c r="Q316" s="41"/>
      <c r="R316" s="170"/>
      <c r="S316" s="168"/>
      <c r="T316" s="43"/>
      <c r="U316" s="170"/>
      <c r="V316" s="157"/>
      <c r="W316" s="394"/>
      <c r="X316" s="42"/>
      <c r="Y316" s="41"/>
      <c r="Z316" s="42"/>
      <c r="AA316" s="41"/>
      <c r="AB316" s="42"/>
      <c r="AC316" s="41"/>
      <c r="AD316" s="43"/>
      <c r="AE316" s="42"/>
      <c r="AF316" s="44"/>
      <c r="AG316" s="42"/>
      <c r="AH316" s="463"/>
      <c r="AI316" s="42"/>
      <c r="AJ316" s="463"/>
      <c r="AK316" s="42"/>
      <c r="AL316" s="44"/>
      <c r="AM316" s="42"/>
      <c r="AN316" s="44"/>
      <c r="AO316" s="87"/>
      <c r="AP316" s="42"/>
      <c r="AQ316" s="44"/>
      <c r="AR316" s="705" t="str">
        <f>IF(AQ316="","",IF(AQ316="A",'7.パネルラジエーター設備費用算出シート'!$G$12,IF(AQ316="B",'7.パネルラジエーター設備費用算出シート'!$N$12,IF(AQ316="C",'7.パネルラジエーター設備費用算出シート'!$G$22,IF(AQ316="D",'7.パネルラジエーター設備費用算出シート'!$N$22,IF(AQ316="E",'7.パネルラジエーター設備費用算出シート'!$G$32,IF(AQ316="F",'7.パネルラジエーター設備費用算出シート'!$N$32,IF(AQ316="G",'7.パネルラジエーター設備費用算出シート'!$G$42,IF(AQ316="H",'7.パネルラジエーター設備費用算出シート'!$N$42,IF(AQ316="I",'7.パネルラジエーター設備費用算出シート'!$G$52,'7.パネルラジエーター設備費用算出シート'!$N$52))))))))))</f>
        <v/>
      </c>
      <c r="AS316" s="42"/>
      <c r="AT316" s="86"/>
      <c r="AU316" s="87"/>
      <c r="AV316" s="42"/>
    </row>
    <row r="317" spans="1:60">
      <c r="B317" s="84">
        <v>306</v>
      </c>
      <c r="C317" s="163"/>
      <c r="D317" s="164"/>
      <c r="E317" s="85"/>
      <c r="F317" s="689"/>
      <c r="G317" s="690"/>
      <c r="H317" s="683"/>
      <c r="I317" s="156"/>
      <c r="J317" s="160"/>
      <c r="K317" s="156"/>
      <c r="L317" s="697" t="str">
        <f t="shared" si="16"/>
        <v/>
      </c>
      <c r="M317" s="698" t="str">
        <f t="shared" si="17"/>
        <v/>
      </c>
      <c r="N317" s="697" t="str">
        <f t="shared" si="18"/>
        <v/>
      </c>
      <c r="O317" s="703">
        <f t="shared" si="20"/>
        <v>0</v>
      </c>
      <c r="P317" s="157"/>
      <c r="Q317" s="41"/>
      <c r="R317" s="170"/>
      <c r="S317" s="168"/>
      <c r="T317" s="43"/>
      <c r="U317" s="170"/>
      <c r="V317" s="157"/>
      <c r="W317" s="394"/>
      <c r="X317" s="42"/>
      <c r="Y317" s="41"/>
      <c r="Z317" s="42"/>
      <c r="AA317" s="41"/>
      <c r="AB317" s="42"/>
      <c r="AC317" s="41"/>
      <c r="AD317" s="43"/>
      <c r="AE317" s="42"/>
      <c r="AF317" s="44"/>
      <c r="AG317" s="42"/>
      <c r="AH317" s="463"/>
      <c r="AI317" s="42"/>
      <c r="AJ317" s="463"/>
      <c r="AK317" s="42"/>
      <c r="AL317" s="44"/>
      <c r="AM317" s="42"/>
      <c r="AN317" s="44"/>
      <c r="AO317" s="87"/>
      <c r="AP317" s="42"/>
      <c r="AQ317" s="44"/>
      <c r="AR317" s="705" t="str">
        <f>IF(AQ317="","",IF(AQ317="A",'7.パネルラジエーター設備費用算出シート'!$G$12,IF(AQ317="B",'7.パネルラジエーター設備費用算出シート'!$N$12,IF(AQ317="C",'7.パネルラジエーター設備費用算出シート'!$G$22,IF(AQ317="D",'7.パネルラジエーター設備費用算出シート'!$N$22,IF(AQ317="E",'7.パネルラジエーター設備費用算出シート'!$G$32,IF(AQ317="F",'7.パネルラジエーター設備費用算出シート'!$N$32,IF(AQ317="G",'7.パネルラジエーター設備費用算出シート'!$G$42,IF(AQ317="H",'7.パネルラジエーター設備費用算出シート'!$N$42,IF(AQ317="I",'7.パネルラジエーター設備費用算出シート'!$G$52,'7.パネルラジエーター設備費用算出シート'!$N$52))))))))))</f>
        <v/>
      </c>
      <c r="AS317" s="42"/>
      <c r="AT317" s="86"/>
      <c r="AU317" s="87"/>
      <c r="AV317" s="42"/>
    </row>
    <row r="318" spans="1:60">
      <c r="B318" s="84">
        <v>307</v>
      </c>
      <c r="C318" s="163"/>
      <c r="D318" s="164"/>
      <c r="E318" s="85"/>
      <c r="F318" s="689"/>
      <c r="G318" s="690"/>
      <c r="H318" s="683"/>
      <c r="I318" s="156"/>
      <c r="J318" s="160"/>
      <c r="K318" s="156"/>
      <c r="L318" s="697" t="str">
        <f t="shared" si="16"/>
        <v/>
      </c>
      <c r="M318" s="698" t="str">
        <f t="shared" si="17"/>
        <v/>
      </c>
      <c r="N318" s="697" t="str">
        <f t="shared" si="18"/>
        <v/>
      </c>
      <c r="O318" s="703">
        <f t="shared" si="20"/>
        <v>0</v>
      </c>
      <c r="P318" s="157"/>
      <c r="Q318" s="41"/>
      <c r="R318" s="170"/>
      <c r="S318" s="168"/>
      <c r="T318" s="43"/>
      <c r="U318" s="170"/>
      <c r="V318" s="157"/>
      <c r="W318" s="394"/>
      <c r="X318" s="42"/>
      <c r="Y318" s="41"/>
      <c r="Z318" s="42"/>
      <c r="AA318" s="41"/>
      <c r="AB318" s="42"/>
      <c r="AC318" s="41"/>
      <c r="AD318" s="43"/>
      <c r="AE318" s="42"/>
      <c r="AF318" s="44"/>
      <c r="AG318" s="42"/>
      <c r="AH318" s="463"/>
      <c r="AI318" s="42"/>
      <c r="AJ318" s="463"/>
      <c r="AK318" s="42"/>
      <c r="AL318" s="44"/>
      <c r="AM318" s="42"/>
      <c r="AN318" s="44"/>
      <c r="AO318" s="87"/>
      <c r="AP318" s="42"/>
      <c r="AQ318" s="44"/>
      <c r="AR318" s="705" t="str">
        <f>IF(AQ318="","",IF(AQ318="A",'7.パネルラジエーター設備費用算出シート'!$G$12,IF(AQ318="B",'7.パネルラジエーター設備費用算出シート'!$N$12,IF(AQ318="C",'7.パネルラジエーター設備費用算出シート'!$G$22,IF(AQ318="D",'7.パネルラジエーター設備費用算出シート'!$N$22,IF(AQ318="E",'7.パネルラジエーター設備費用算出シート'!$G$32,IF(AQ318="F",'7.パネルラジエーター設備費用算出シート'!$N$32,IF(AQ318="G",'7.パネルラジエーター設備費用算出シート'!$G$42,IF(AQ318="H",'7.パネルラジエーター設備費用算出シート'!$N$42,IF(AQ318="I",'7.パネルラジエーター設備費用算出シート'!$G$52,'7.パネルラジエーター設備費用算出シート'!$N$52))))))))))</f>
        <v/>
      </c>
      <c r="AS318" s="42"/>
      <c r="AT318" s="86"/>
      <c r="AU318" s="87"/>
      <c r="AV318" s="42"/>
    </row>
    <row r="319" spans="1:60">
      <c r="B319" s="84">
        <v>308</v>
      </c>
      <c r="C319" s="163"/>
      <c r="D319" s="164"/>
      <c r="E319" s="85"/>
      <c r="F319" s="689"/>
      <c r="G319" s="690"/>
      <c r="H319" s="683"/>
      <c r="I319" s="156"/>
      <c r="J319" s="160"/>
      <c r="K319" s="156"/>
      <c r="L319" s="697" t="str">
        <f t="shared" si="16"/>
        <v/>
      </c>
      <c r="M319" s="698" t="str">
        <f t="shared" si="17"/>
        <v/>
      </c>
      <c r="N319" s="697" t="str">
        <f t="shared" si="18"/>
        <v/>
      </c>
      <c r="O319" s="703">
        <f t="shared" si="20"/>
        <v>0</v>
      </c>
      <c r="P319" s="157"/>
      <c r="Q319" s="41"/>
      <c r="R319" s="170"/>
      <c r="S319" s="168"/>
      <c r="T319" s="43"/>
      <c r="U319" s="170"/>
      <c r="V319" s="157"/>
      <c r="W319" s="394"/>
      <c r="X319" s="42"/>
      <c r="Y319" s="41"/>
      <c r="Z319" s="42"/>
      <c r="AA319" s="41"/>
      <c r="AB319" s="42"/>
      <c r="AC319" s="41"/>
      <c r="AD319" s="43"/>
      <c r="AE319" s="42"/>
      <c r="AF319" s="44"/>
      <c r="AG319" s="42"/>
      <c r="AH319" s="463"/>
      <c r="AI319" s="42"/>
      <c r="AJ319" s="463"/>
      <c r="AK319" s="42"/>
      <c r="AL319" s="44"/>
      <c r="AM319" s="42"/>
      <c r="AN319" s="44"/>
      <c r="AO319" s="87"/>
      <c r="AP319" s="42"/>
      <c r="AQ319" s="44"/>
      <c r="AR319" s="705" t="str">
        <f>IF(AQ319="","",IF(AQ319="A",'7.パネルラジエーター設備費用算出シート'!$G$12,IF(AQ319="B",'7.パネルラジエーター設備費用算出シート'!$N$12,IF(AQ319="C",'7.パネルラジエーター設備費用算出シート'!$G$22,IF(AQ319="D",'7.パネルラジエーター設備費用算出シート'!$N$22,IF(AQ319="E",'7.パネルラジエーター設備費用算出シート'!$G$32,IF(AQ319="F",'7.パネルラジエーター設備費用算出シート'!$N$32,IF(AQ319="G",'7.パネルラジエーター設備費用算出シート'!$G$42,IF(AQ319="H",'7.パネルラジエーター設備費用算出シート'!$N$42,IF(AQ319="I",'7.パネルラジエーター設備費用算出シート'!$G$52,'7.パネルラジエーター設備費用算出シート'!$N$52))))))))))</f>
        <v/>
      </c>
      <c r="AS319" s="42"/>
      <c r="AT319" s="86"/>
      <c r="AU319" s="87"/>
      <c r="AV319" s="42"/>
    </row>
    <row r="320" spans="1:60">
      <c r="B320" s="84">
        <v>309</v>
      </c>
      <c r="C320" s="163"/>
      <c r="D320" s="164"/>
      <c r="E320" s="85"/>
      <c r="F320" s="689"/>
      <c r="G320" s="690"/>
      <c r="H320" s="683"/>
      <c r="I320" s="156"/>
      <c r="J320" s="160"/>
      <c r="K320" s="156"/>
      <c r="L320" s="697" t="str">
        <f t="shared" si="16"/>
        <v/>
      </c>
      <c r="M320" s="698" t="str">
        <f t="shared" si="17"/>
        <v/>
      </c>
      <c r="N320" s="697" t="str">
        <f t="shared" si="18"/>
        <v/>
      </c>
      <c r="O320" s="703">
        <f t="shared" si="20"/>
        <v>0</v>
      </c>
      <c r="P320" s="157"/>
      <c r="Q320" s="41"/>
      <c r="R320" s="170"/>
      <c r="S320" s="168"/>
      <c r="T320" s="43"/>
      <c r="U320" s="170"/>
      <c r="V320" s="157"/>
      <c r="W320" s="394"/>
      <c r="X320" s="42"/>
      <c r="Y320" s="41"/>
      <c r="Z320" s="42"/>
      <c r="AA320" s="41"/>
      <c r="AB320" s="42"/>
      <c r="AC320" s="41"/>
      <c r="AD320" s="43"/>
      <c r="AE320" s="42"/>
      <c r="AF320" s="44"/>
      <c r="AG320" s="42"/>
      <c r="AH320" s="463"/>
      <c r="AI320" s="42"/>
      <c r="AJ320" s="463"/>
      <c r="AK320" s="42"/>
      <c r="AL320" s="44"/>
      <c r="AM320" s="42"/>
      <c r="AN320" s="44"/>
      <c r="AO320" s="87"/>
      <c r="AP320" s="42"/>
      <c r="AQ320" s="44"/>
      <c r="AR320" s="705" t="str">
        <f>IF(AQ320="","",IF(AQ320="A",'7.パネルラジエーター設備費用算出シート'!$G$12,IF(AQ320="B",'7.パネルラジエーター設備費用算出シート'!$N$12,IF(AQ320="C",'7.パネルラジエーター設備費用算出シート'!$G$22,IF(AQ320="D",'7.パネルラジエーター設備費用算出シート'!$N$22,IF(AQ320="E",'7.パネルラジエーター設備費用算出シート'!$G$32,IF(AQ320="F",'7.パネルラジエーター設備費用算出シート'!$N$32,IF(AQ320="G",'7.パネルラジエーター設備費用算出シート'!$G$42,IF(AQ320="H",'7.パネルラジエーター設備費用算出シート'!$N$42,IF(AQ320="I",'7.パネルラジエーター設備費用算出シート'!$G$52,'7.パネルラジエーター設備費用算出シート'!$N$52))))))))))</f>
        <v/>
      </c>
      <c r="AS320" s="42"/>
      <c r="AT320" s="86"/>
      <c r="AU320" s="87"/>
      <c r="AV320" s="42"/>
    </row>
    <row r="321" spans="2:48">
      <c r="B321" s="84">
        <v>310</v>
      </c>
      <c r="C321" s="163"/>
      <c r="D321" s="164"/>
      <c r="E321" s="85"/>
      <c r="F321" s="689"/>
      <c r="G321" s="690"/>
      <c r="H321" s="683"/>
      <c r="I321" s="156"/>
      <c r="J321" s="160"/>
      <c r="K321" s="156"/>
      <c r="L321" s="697" t="str">
        <f t="shared" si="16"/>
        <v/>
      </c>
      <c r="M321" s="698" t="str">
        <f t="shared" si="17"/>
        <v/>
      </c>
      <c r="N321" s="697" t="str">
        <f t="shared" si="18"/>
        <v/>
      </c>
      <c r="O321" s="703">
        <f t="shared" si="20"/>
        <v>0</v>
      </c>
      <c r="P321" s="157"/>
      <c r="Q321" s="41"/>
      <c r="R321" s="170"/>
      <c r="S321" s="168"/>
      <c r="T321" s="43"/>
      <c r="U321" s="170"/>
      <c r="V321" s="157"/>
      <c r="W321" s="394"/>
      <c r="X321" s="42"/>
      <c r="Y321" s="41"/>
      <c r="Z321" s="42"/>
      <c r="AA321" s="41"/>
      <c r="AB321" s="42"/>
      <c r="AC321" s="41"/>
      <c r="AD321" s="43"/>
      <c r="AE321" s="42"/>
      <c r="AF321" s="44"/>
      <c r="AG321" s="42"/>
      <c r="AH321" s="463"/>
      <c r="AI321" s="42"/>
      <c r="AJ321" s="463"/>
      <c r="AK321" s="42"/>
      <c r="AL321" s="44"/>
      <c r="AM321" s="42"/>
      <c r="AN321" s="44"/>
      <c r="AO321" s="87"/>
      <c r="AP321" s="42"/>
      <c r="AQ321" s="44"/>
      <c r="AR321" s="705" t="str">
        <f>IF(AQ321="","",IF(AQ321="A",'7.パネルラジエーター設備費用算出シート'!$G$12,IF(AQ321="B",'7.パネルラジエーター設備費用算出シート'!$N$12,IF(AQ321="C",'7.パネルラジエーター設備費用算出シート'!$G$22,IF(AQ321="D",'7.パネルラジエーター設備費用算出シート'!$N$22,IF(AQ321="E",'7.パネルラジエーター設備費用算出シート'!$G$32,IF(AQ321="F",'7.パネルラジエーター設備費用算出シート'!$N$32,IF(AQ321="G",'7.パネルラジエーター設備費用算出シート'!$G$42,IF(AQ321="H",'7.パネルラジエーター設備費用算出シート'!$N$42,IF(AQ321="I",'7.パネルラジエーター設備費用算出シート'!$G$52,'7.パネルラジエーター設備費用算出シート'!$N$52))))))))))</f>
        <v/>
      </c>
      <c r="AS321" s="42"/>
      <c r="AT321" s="86"/>
      <c r="AU321" s="87"/>
      <c r="AV321" s="42"/>
    </row>
    <row r="322" spans="2:48">
      <c r="B322" s="84">
        <v>311</v>
      </c>
      <c r="C322" s="163"/>
      <c r="D322" s="164"/>
      <c r="E322" s="85"/>
      <c r="F322" s="689"/>
      <c r="G322" s="690"/>
      <c r="H322" s="683"/>
      <c r="I322" s="156"/>
      <c r="J322" s="160"/>
      <c r="K322" s="156"/>
      <c r="L322" s="697" t="str">
        <f t="shared" si="16"/>
        <v/>
      </c>
      <c r="M322" s="698" t="str">
        <f t="shared" si="17"/>
        <v/>
      </c>
      <c r="N322" s="697" t="str">
        <f t="shared" si="18"/>
        <v/>
      </c>
      <c r="O322" s="703">
        <f t="shared" si="20"/>
        <v>0</v>
      </c>
      <c r="P322" s="157"/>
      <c r="Q322" s="41"/>
      <c r="R322" s="170"/>
      <c r="S322" s="168"/>
      <c r="T322" s="43"/>
      <c r="U322" s="170"/>
      <c r="V322" s="157"/>
      <c r="W322" s="394"/>
      <c r="X322" s="42"/>
      <c r="Y322" s="41"/>
      <c r="Z322" s="42"/>
      <c r="AA322" s="41"/>
      <c r="AB322" s="42"/>
      <c r="AC322" s="41"/>
      <c r="AD322" s="43"/>
      <c r="AE322" s="42"/>
      <c r="AF322" s="44"/>
      <c r="AG322" s="42"/>
      <c r="AH322" s="463"/>
      <c r="AI322" s="42"/>
      <c r="AJ322" s="463"/>
      <c r="AK322" s="42"/>
      <c r="AL322" s="44"/>
      <c r="AM322" s="42"/>
      <c r="AN322" s="44"/>
      <c r="AO322" s="87"/>
      <c r="AP322" s="42"/>
      <c r="AQ322" s="44"/>
      <c r="AR322" s="705" t="str">
        <f>IF(AQ322="","",IF(AQ322="A",'7.パネルラジエーター設備費用算出シート'!$G$12,IF(AQ322="B",'7.パネルラジエーター設備費用算出シート'!$N$12,IF(AQ322="C",'7.パネルラジエーター設備費用算出シート'!$G$22,IF(AQ322="D",'7.パネルラジエーター設備費用算出シート'!$N$22,IF(AQ322="E",'7.パネルラジエーター設備費用算出シート'!$G$32,IF(AQ322="F",'7.パネルラジエーター設備費用算出シート'!$N$32,IF(AQ322="G",'7.パネルラジエーター設備費用算出シート'!$G$42,IF(AQ322="H",'7.パネルラジエーター設備費用算出シート'!$N$42,IF(AQ322="I",'7.パネルラジエーター設備費用算出シート'!$G$52,'7.パネルラジエーター設備費用算出シート'!$N$52))))))))))</f>
        <v/>
      </c>
      <c r="AS322" s="42"/>
      <c r="AT322" s="86"/>
      <c r="AU322" s="87"/>
      <c r="AV322" s="42"/>
    </row>
    <row r="323" spans="2:48">
      <c r="B323" s="84">
        <v>312</v>
      </c>
      <c r="C323" s="163"/>
      <c r="D323" s="164"/>
      <c r="E323" s="85"/>
      <c r="F323" s="689"/>
      <c r="G323" s="690"/>
      <c r="H323" s="683"/>
      <c r="I323" s="156"/>
      <c r="J323" s="160"/>
      <c r="K323" s="156"/>
      <c r="L323" s="697" t="str">
        <f t="shared" si="16"/>
        <v/>
      </c>
      <c r="M323" s="698" t="str">
        <f t="shared" si="17"/>
        <v/>
      </c>
      <c r="N323" s="697" t="str">
        <f t="shared" si="18"/>
        <v/>
      </c>
      <c r="O323" s="703">
        <f t="shared" si="20"/>
        <v>0</v>
      </c>
      <c r="P323" s="157"/>
      <c r="Q323" s="41"/>
      <c r="R323" s="170"/>
      <c r="S323" s="168"/>
      <c r="T323" s="43"/>
      <c r="U323" s="170"/>
      <c r="V323" s="157"/>
      <c r="W323" s="394"/>
      <c r="X323" s="42"/>
      <c r="Y323" s="41"/>
      <c r="Z323" s="42"/>
      <c r="AA323" s="41"/>
      <c r="AB323" s="42"/>
      <c r="AC323" s="41"/>
      <c r="AD323" s="43"/>
      <c r="AE323" s="42"/>
      <c r="AF323" s="44"/>
      <c r="AG323" s="42"/>
      <c r="AH323" s="463"/>
      <c r="AI323" s="42"/>
      <c r="AJ323" s="463"/>
      <c r="AK323" s="42"/>
      <c r="AL323" s="44"/>
      <c r="AM323" s="42"/>
      <c r="AN323" s="44"/>
      <c r="AO323" s="87"/>
      <c r="AP323" s="42"/>
      <c r="AQ323" s="44"/>
      <c r="AR323" s="705" t="str">
        <f>IF(AQ323="","",IF(AQ323="A",'7.パネルラジエーター設備費用算出シート'!$G$12,IF(AQ323="B",'7.パネルラジエーター設備費用算出シート'!$N$12,IF(AQ323="C",'7.パネルラジエーター設備費用算出シート'!$G$22,IF(AQ323="D",'7.パネルラジエーター設備費用算出シート'!$N$22,IF(AQ323="E",'7.パネルラジエーター設備費用算出シート'!$G$32,IF(AQ323="F",'7.パネルラジエーター設備費用算出シート'!$N$32,IF(AQ323="G",'7.パネルラジエーター設備費用算出シート'!$G$42,IF(AQ323="H",'7.パネルラジエーター設備費用算出シート'!$N$42,IF(AQ323="I",'7.パネルラジエーター設備費用算出シート'!$G$52,'7.パネルラジエーター設備費用算出シート'!$N$52))))))))))</f>
        <v/>
      </c>
      <c r="AS323" s="42"/>
      <c r="AT323" s="86"/>
      <c r="AU323" s="87"/>
      <c r="AV323" s="42"/>
    </row>
    <row r="324" spans="2:48">
      <c r="B324" s="84">
        <v>313</v>
      </c>
      <c r="C324" s="163"/>
      <c r="D324" s="164"/>
      <c r="E324" s="85"/>
      <c r="F324" s="689"/>
      <c r="G324" s="690"/>
      <c r="H324" s="683"/>
      <c r="I324" s="156"/>
      <c r="J324" s="160"/>
      <c r="K324" s="156"/>
      <c r="L324" s="697" t="str">
        <f t="shared" si="16"/>
        <v/>
      </c>
      <c r="M324" s="698" t="str">
        <f t="shared" si="17"/>
        <v/>
      </c>
      <c r="N324" s="697" t="str">
        <f t="shared" si="18"/>
        <v/>
      </c>
      <c r="O324" s="703">
        <f t="shared" si="20"/>
        <v>0</v>
      </c>
      <c r="P324" s="157"/>
      <c r="Q324" s="41"/>
      <c r="R324" s="170"/>
      <c r="S324" s="168"/>
      <c r="T324" s="43"/>
      <c r="U324" s="170"/>
      <c r="V324" s="157"/>
      <c r="W324" s="394"/>
      <c r="X324" s="42"/>
      <c r="Y324" s="41"/>
      <c r="Z324" s="42"/>
      <c r="AA324" s="41"/>
      <c r="AB324" s="42"/>
      <c r="AC324" s="41"/>
      <c r="AD324" s="43"/>
      <c r="AE324" s="42"/>
      <c r="AF324" s="44"/>
      <c r="AG324" s="42"/>
      <c r="AH324" s="463"/>
      <c r="AI324" s="42"/>
      <c r="AJ324" s="463"/>
      <c r="AK324" s="42"/>
      <c r="AL324" s="44"/>
      <c r="AM324" s="42"/>
      <c r="AN324" s="44"/>
      <c r="AO324" s="87"/>
      <c r="AP324" s="42"/>
      <c r="AQ324" s="44"/>
      <c r="AR324" s="705" t="str">
        <f>IF(AQ324="","",IF(AQ324="A",'7.パネルラジエーター設備費用算出シート'!$G$12,IF(AQ324="B",'7.パネルラジエーター設備費用算出シート'!$N$12,IF(AQ324="C",'7.パネルラジエーター設備費用算出シート'!$G$22,IF(AQ324="D",'7.パネルラジエーター設備費用算出シート'!$N$22,IF(AQ324="E",'7.パネルラジエーター設備費用算出シート'!$G$32,IF(AQ324="F",'7.パネルラジエーター設備費用算出シート'!$N$32,IF(AQ324="G",'7.パネルラジエーター設備費用算出シート'!$G$42,IF(AQ324="H",'7.パネルラジエーター設備費用算出シート'!$N$42,IF(AQ324="I",'7.パネルラジエーター設備費用算出シート'!$G$52,'7.パネルラジエーター設備費用算出シート'!$N$52))))))))))</f>
        <v/>
      </c>
      <c r="AS324" s="42"/>
      <c r="AT324" s="86"/>
      <c r="AU324" s="87"/>
      <c r="AV324" s="42"/>
    </row>
    <row r="325" spans="2:48">
      <c r="B325" s="84">
        <v>314</v>
      </c>
      <c r="C325" s="163"/>
      <c r="D325" s="164"/>
      <c r="E325" s="85"/>
      <c r="F325" s="689"/>
      <c r="G325" s="690"/>
      <c r="H325" s="683"/>
      <c r="I325" s="156"/>
      <c r="J325" s="160"/>
      <c r="K325" s="156"/>
      <c r="L325" s="697" t="str">
        <f t="shared" si="16"/>
        <v/>
      </c>
      <c r="M325" s="698" t="str">
        <f t="shared" si="17"/>
        <v/>
      </c>
      <c r="N325" s="697" t="str">
        <f t="shared" si="18"/>
        <v/>
      </c>
      <c r="O325" s="703">
        <f t="shared" si="20"/>
        <v>0</v>
      </c>
      <c r="P325" s="157"/>
      <c r="Q325" s="41"/>
      <c r="R325" s="170"/>
      <c r="S325" s="168"/>
      <c r="T325" s="43"/>
      <c r="U325" s="170"/>
      <c r="V325" s="157"/>
      <c r="W325" s="394"/>
      <c r="X325" s="42"/>
      <c r="Y325" s="41"/>
      <c r="Z325" s="42"/>
      <c r="AA325" s="41"/>
      <c r="AB325" s="42"/>
      <c r="AC325" s="41"/>
      <c r="AD325" s="43"/>
      <c r="AE325" s="42"/>
      <c r="AF325" s="44"/>
      <c r="AG325" s="42"/>
      <c r="AH325" s="463"/>
      <c r="AI325" s="42"/>
      <c r="AJ325" s="463"/>
      <c r="AK325" s="42"/>
      <c r="AL325" s="44"/>
      <c r="AM325" s="42"/>
      <c r="AN325" s="44"/>
      <c r="AO325" s="87"/>
      <c r="AP325" s="42"/>
      <c r="AQ325" s="44"/>
      <c r="AR325" s="705" t="str">
        <f>IF(AQ325="","",IF(AQ325="A",'7.パネルラジエーター設備費用算出シート'!$G$12,IF(AQ325="B",'7.パネルラジエーター設備費用算出シート'!$N$12,IF(AQ325="C",'7.パネルラジエーター設備費用算出シート'!$G$22,IF(AQ325="D",'7.パネルラジエーター設備費用算出シート'!$N$22,IF(AQ325="E",'7.パネルラジエーター設備費用算出シート'!$G$32,IF(AQ325="F",'7.パネルラジエーター設備費用算出シート'!$N$32,IF(AQ325="G",'7.パネルラジエーター設備費用算出シート'!$G$42,IF(AQ325="H",'7.パネルラジエーター設備費用算出シート'!$N$42,IF(AQ325="I",'7.パネルラジエーター設備費用算出シート'!$G$52,'7.パネルラジエーター設備費用算出シート'!$N$52))))))))))</f>
        <v/>
      </c>
      <c r="AS325" s="42"/>
      <c r="AT325" s="86"/>
      <c r="AU325" s="87"/>
      <c r="AV325" s="42"/>
    </row>
    <row r="326" spans="2:48">
      <c r="B326" s="84">
        <v>315</v>
      </c>
      <c r="C326" s="163"/>
      <c r="D326" s="164"/>
      <c r="E326" s="85"/>
      <c r="F326" s="689"/>
      <c r="G326" s="690"/>
      <c r="H326" s="683"/>
      <c r="I326" s="156"/>
      <c r="J326" s="160"/>
      <c r="K326" s="156"/>
      <c r="L326" s="697" t="str">
        <f t="shared" si="16"/>
        <v/>
      </c>
      <c r="M326" s="698" t="str">
        <f t="shared" si="17"/>
        <v/>
      </c>
      <c r="N326" s="697" t="str">
        <f t="shared" si="18"/>
        <v/>
      </c>
      <c r="O326" s="703">
        <f t="shared" si="20"/>
        <v>0</v>
      </c>
      <c r="P326" s="157"/>
      <c r="Q326" s="41"/>
      <c r="R326" s="170"/>
      <c r="S326" s="168"/>
      <c r="T326" s="43"/>
      <c r="U326" s="170"/>
      <c r="V326" s="157"/>
      <c r="W326" s="394"/>
      <c r="X326" s="42"/>
      <c r="Y326" s="41"/>
      <c r="Z326" s="42"/>
      <c r="AA326" s="41"/>
      <c r="AB326" s="42"/>
      <c r="AC326" s="41"/>
      <c r="AD326" s="43"/>
      <c r="AE326" s="42"/>
      <c r="AF326" s="44"/>
      <c r="AG326" s="42"/>
      <c r="AH326" s="463"/>
      <c r="AI326" s="42"/>
      <c r="AJ326" s="463"/>
      <c r="AK326" s="42"/>
      <c r="AL326" s="44"/>
      <c r="AM326" s="42"/>
      <c r="AN326" s="44"/>
      <c r="AO326" s="87"/>
      <c r="AP326" s="42"/>
      <c r="AQ326" s="44"/>
      <c r="AR326" s="705" t="str">
        <f>IF(AQ326="","",IF(AQ326="A",'7.パネルラジエーター設備費用算出シート'!$G$12,IF(AQ326="B",'7.パネルラジエーター設備費用算出シート'!$N$12,IF(AQ326="C",'7.パネルラジエーター設備費用算出シート'!$G$22,IF(AQ326="D",'7.パネルラジエーター設備費用算出シート'!$N$22,IF(AQ326="E",'7.パネルラジエーター設備費用算出シート'!$G$32,IF(AQ326="F",'7.パネルラジエーター設備費用算出シート'!$N$32,IF(AQ326="G",'7.パネルラジエーター設備費用算出シート'!$G$42,IF(AQ326="H",'7.パネルラジエーター設備費用算出シート'!$N$42,IF(AQ326="I",'7.パネルラジエーター設備費用算出シート'!$G$52,'7.パネルラジエーター設備費用算出シート'!$N$52))))))))))</f>
        <v/>
      </c>
      <c r="AS326" s="42"/>
      <c r="AT326" s="86"/>
      <c r="AU326" s="87"/>
      <c r="AV326" s="42"/>
    </row>
    <row r="327" spans="2:48">
      <c r="B327" s="84">
        <v>316</v>
      </c>
      <c r="C327" s="163"/>
      <c r="D327" s="164"/>
      <c r="E327" s="85"/>
      <c r="F327" s="689"/>
      <c r="G327" s="690"/>
      <c r="H327" s="683"/>
      <c r="I327" s="156"/>
      <c r="J327" s="160"/>
      <c r="K327" s="156"/>
      <c r="L327" s="697" t="str">
        <f t="shared" si="16"/>
        <v/>
      </c>
      <c r="M327" s="698" t="str">
        <f t="shared" si="17"/>
        <v/>
      </c>
      <c r="N327" s="697" t="str">
        <f t="shared" si="18"/>
        <v/>
      </c>
      <c r="O327" s="703">
        <f t="shared" si="20"/>
        <v>0</v>
      </c>
      <c r="P327" s="157"/>
      <c r="Q327" s="41"/>
      <c r="R327" s="170"/>
      <c r="S327" s="168"/>
      <c r="T327" s="43"/>
      <c r="U327" s="170"/>
      <c r="V327" s="157"/>
      <c r="W327" s="394"/>
      <c r="X327" s="42"/>
      <c r="Y327" s="41"/>
      <c r="Z327" s="42"/>
      <c r="AA327" s="41"/>
      <c r="AB327" s="42"/>
      <c r="AC327" s="41"/>
      <c r="AD327" s="43"/>
      <c r="AE327" s="42"/>
      <c r="AF327" s="44"/>
      <c r="AG327" s="42"/>
      <c r="AH327" s="463"/>
      <c r="AI327" s="42"/>
      <c r="AJ327" s="463"/>
      <c r="AK327" s="42"/>
      <c r="AL327" s="44"/>
      <c r="AM327" s="42"/>
      <c r="AN327" s="44"/>
      <c r="AO327" s="87"/>
      <c r="AP327" s="42"/>
      <c r="AQ327" s="44"/>
      <c r="AR327" s="705" t="str">
        <f>IF(AQ327="","",IF(AQ327="A",'7.パネルラジエーター設備費用算出シート'!$G$12,IF(AQ327="B",'7.パネルラジエーター設備費用算出シート'!$N$12,IF(AQ327="C",'7.パネルラジエーター設備費用算出シート'!$G$22,IF(AQ327="D",'7.パネルラジエーター設備費用算出シート'!$N$22,IF(AQ327="E",'7.パネルラジエーター設備費用算出シート'!$G$32,IF(AQ327="F",'7.パネルラジエーター設備費用算出シート'!$N$32,IF(AQ327="G",'7.パネルラジエーター設備費用算出シート'!$G$42,IF(AQ327="H",'7.パネルラジエーター設備費用算出シート'!$N$42,IF(AQ327="I",'7.パネルラジエーター設備費用算出シート'!$G$52,'7.パネルラジエーター設備費用算出シート'!$N$52))))))))))</f>
        <v/>
      </c>
      <c r="AS327" s="42"/>
      <c r="AT327" s="86"/>
      <c r="AU327" s="87"/>
      <c r="AV327" s="42"/>
    </row>
    <row r="328" spans="2:48">
      <c r="B328" s="84">
        <v>317</v>
      </c>
      <c r="C328" s="163"/>
      <c r="D328" s="164"/>
      <c r="E328" s="85"/>
      <c r="F328" s="689"/>
      <c r="G328" s="690"/>
      <c r="H328" s="683"/>
      <c r="I328" s="156"/>
      <c r="J328" s="160"/>
      <c r="K328" s="156"/>
      <c r="L328" s="697" t="str">
        <f t="shared" si="16"/>
        <v/>
      </c>
      <c r="M328" s="698" t="str">
        <f t="shared" si="17"/>
        <v/>
      </c>
      <c r="N328" s="697" t="str">
        <f t="shared" si="18"/>
        <v/>
      </c>
      <c r="O328" s="703">
        <f t="shared" si="20"/>
        <v>0</v>
      </c>
      <c r="P328" s="157"/>
      <c r="Q328" s="41"/>
      <c r="R328" s="170"/>
      <c r="S328" s="168"/>
      <c r="T328" s="43"/>
      <c r="U328" s="170"/>
      <c r="V328" s="157"/>
      <c r="W328" s="394"/>
      <c r="X328" s="42"/>
      <c r="Y328" s="41"/>
      <c r="Z328" s="42"/>
      <c r="AA328" s="41"/>
      <c r="AB328" s="42"/>
      <c r="AC328" s="41"/>
      <c r="AD328" s="43"/>
      <c r="AE328" s="42"/>
      <c r="AF328" s="44"/>
      <c r="AG328" s="42"/>
      <c r="AH328" s="463"/>
      <c r="AI328" s="42"/>
      <c r="AJ328" s="463"/>
      <c r="AK328" s="42"/>
      <c r="AL328" s="44"/>
      <c r="AM328" s="42"/>
      <c r="AN328" s="44"/>
      <c r="AO328" s="87"/>
      <c r="AP328" s="42"/>
      <c r="AQ328" s="44"/>
      <c r="AR328" s="705" t="str">
        <f>IF(AQ328="","",IF(AQ328="A",'7.パネルラジエーター設備費用算出シート'!$G$12,IF(AQ328="B",'7.パネルラジエーター設備費用算出シート'!$N$12,IF(AQ328="C",'7.パネルラジエーター設備費用算出シート'!$G$22,IF(AQ328="D",'7.パネルラジエーター設備費用算出シート'!$N$22,IF(AQ328="E",'7.パネルラジエーター設備費用算出シート'!$G$32,IF(AQ328="F",'7.パネルラジエーター設備費用算出シート'!$N$32,IF(AQ328="G",'7.パネルラジエーター設備費用算出シート'!$G$42,IF(AQ328="H",'7.パネルラジエーター設備費用算出シート'!$N$42,IF(AQ328="I",'7.パネルラジエーター設備費用算出シート'!$G$52,'7.パネルラジエーター設備費用算出シート'!$N$52))))))))))</f>
        <v/>
      </c>
      <c r="AS328" s="42"/>
      <c r="AT328" s="86"/>
      <c r="AU328" s="87"/>
      <c r="AV328" s="42"/>
    </row>
    <row r="329" spans="2:48">
      <c r="B329" s="84">
        <v>318</v>
      </c>
      <c r="C329" s="163"/>
      <c r="D329" s="164"/>
      <c r="E329" s="85"/>
      <c r="F329" s="689"/>
      <c r="G329" s="690"/>
      <c r="H329" s="683"/>
      <c r="I329" s="156"/>
      <c r="J329" s="160"/>
      <c r="K329" s="156"/>
      <c r="L329" s="697" t="str">
        <f t="shared" si="16"/>
        <v/>
      </c>
      <c r="M329" s="698" t="str">
        <f t="shared" si="17"/>
        <v/>
      </c>
      <c r="N329" s="697" t="str">
        <f t="shared" si="18"/>
        <v/>
      </c>
      <c r="O329" s="703">
        <f t="shared" si="20"/>
        <v>0</v>
      </c>
      <c r="P329" s="157"/>
      <c r="Q329" s="41"/>
      <c r="R329" s="170"/>
      <c r="S329" s="168"/>
      <c r="T329" s="43"/>
      <c r="U329" s="170"/>
      <c r="V329" s="157"/>
      <c r="W329" s="394"/>
      <c r="X329" s="42"/>
      <c r="Y329" s="41"/>
      <c r="Z329" s="42"/>
      <c r="AA329" s="41"/>
      <c r="AB329" s="42"/>
      <c r="AC329" s="41"/>
      <c r="AD329" s="43"/>
      <c r="AE329" s="42"/>
      <c r="AF329" s="44"/>
      <c r="AG329" s="42"/>
      <c r="AH329" s="463"/>
      <c r="AI329" s="42"/>
      <c r="AJ329" s="463"/>
      <c r="AK329" s="42"/>
      <c r="AL329" s="44"/>
      <c r="AM329" s="42"/>
      <c r="AN329" s="44"/>
      <c r="AO329" s="87"/>
      <c r="AP329" s="42"/>
      <c r="AQ329" s="44"/>
      <c r="AR329" s="705" t="str">
        <f>IF(AQ329="","",IF(AQ329="A",'7.パネルラジエーター設備費用算出シート'!$G$12,IF(AQ329="B",'7.パネルラジエーター設備費用算出シート'!$N$12,IF(AQ329="C",'7.パネルラジエーター設備費用算出シート'!$G$22,IF(AQ329="D",'7.パネルラジエーター設備費用算出シート'!$N$22,IF(AQ329="E",'7.パネルラジエーター設備費用算出シート'!$G$32,IF(AQ329="F",'7.パネルラジエーター設備費用算出シート'!$N$32,IF(AQ329="G",'7.パネルラジエーター設備費用算出シート'!$G$42,IF(AQ329="H",'7.パネルラジエーター設備費用算出シート'!$N$42,IF(AQ329="I",'7.パネルラジエーター設備費用算出シート'!$G$52,'7.パネルラジエーター設備費用算出シート'!$N$52))))))))))</f>
        <v/>
      </c>
      <c r="AS329" s="42"/>
      <c r="AT329" s="86"/>
      <c r="AU329" s="87"/>
      <c r="AV329" s="42"/>
    </row>
    <row r="330" spans="2:48">
      <c r="B330" s="84">
        <v>319</v>
      </c>
      <c r="C330" s="163"/>
      <c r="D330" s="164"/>
      <c r="E330" s="85"/>
      <c r="F330" s="689"/>
      <c r="G330" s="690"/>
      <c r="H330" s="683"/>
      <c r="I330" s="156"/>
      <c r="J330" s="160"/>
      <c r="K330" s="156"/>
      <c r="L330" s="697" t="str">
        <f t="shared" si="16"/>
        <v/>
      </c>
      <c r="M330" s="698" t="str">
        <f t="shared" si="17"/>
        <v/>
      </c>
      <c r="N330" s="697" t="str">
        <f t="shared" si="18"/>
        <v/>
      </c>
      <c r="O330" s="703">
        <f t="shared" si="20"/>
        <v>0</v>
      </c>
      <c r="P330" s="157"/>
      <c r="Q330" s="41"/>
      <c r="R330" s="170"/>
      <c r="S330" s="168"/>
      <c r="T330" s="43"/>
      <c r="U330" s="170"/>
      <c r="V330" s="157"/>
      <c r="W330" s="394"/>
      <c r="X330" s="42"/>
      <c r="Y330" s="41"/>
      <c r="Z330" s="42"/>
      <c r="AA330" s="41"/>
      <c r="AB330" s="42"/>
      <c r="AC330" s="41"/>
      <c r="AD330" s="43"/>
      <c r="AE330" s="42"/>
      <c r="AF330" s="44"/>
      <c r="AG330" s="42"/>
      <c r="AH330" s="463"/>
      <c r="AI330" s="42"/>
      <c r="AJ330" s="463"/>
      <c r="AK330" s="42"/>
      <c r="AL330" s="44"/>
      <c r="AM330" s="42"/>
      <c r="AN330" s="44"/>
      <c r="AO330" s="87"/>
      <c r="AP330" s="42"/>
      <c r="AQ330" s="44"/>
      <c r="AR330" s="705" t="str">
        <f>IF(AQ330="","",IF(AQ330="A",'7.パネルラジエーター設備費用算出シート'!$G$12,IF(AQ330="B",'7.パネルラジエーター設備費用算出シート'!$N$12,IF(AQ330="C",'7.パネルラジエーター設備費用算出シート'!$G$22,IF(AQ330="D",'7.パネルラジエーター設備費用算出シート'!$N$22,IF(AQ330="E",'7.パネルラジエーター設備費用算出シート'!$G$32,IF(AQ330="F",'7.パネルラジエーター設備費用算出シート'!$N$32,IF(AQ330="G",'7.パネルラジエーター設備費用算出シート'!$G$42,IF(AQ330="H",'7.パネルラジエーター設備費用算出シート'!$N$42,IF(AQ330="I",'7.パネルラジエーター設備費用算出シート'!$G$52,'7.パネルラジエーター設備費用算出シート'!$N$52))))))))))</f>
        <v/>
      </c>
      <c r="AS330" s="42"/>
      <c r="AT330" s="86"/>
      <c r="AU330" s="87"/>
      <c r="AV330" s="42"/>
    </row>
    <row r="331" spans="2:48">
      <c r="B331" s="84">
        <v>320</v>
      </c>
      <c r="C331" s="163"/>
      <c r="D331" s="164"/>
      <c r="E331" s="85"/>
      <c r="F331" s="689"/>
      <c r="G331" s="690"/>
      <c r="H331" s="683"/>
      <c r="I331" s="156"/>
      <c r="J331" s="160"/>
      <c r="K331" s="156"/>
      <c r="L331" s="697" t="str">
        <f t="shared" si="16"/>
        <v/>
      </c>
      <c r="M331" s="698" t="str">
        <f t="shared" si="17"/>
        <v/>
      </c>
      <c r="N331" s="697" t="str">
        <f t="shared" si="18"/>
        <v/>
      </c>
      <c r="O331" s="703">
        <f t="shared" si="20"/>
        <v>0</v>
      </c>
      <c r="P331" s="157"/>
      <c r="Q331" s="41"/>
      <c r="R331" s="170"/>
      <c r="S331" s="168"/>
      <c r="T331" s="43"/>
      <c r="U331" s="170"/>
      <c r="V331" s="157"/>
      <c r="W331" s="394"/>
      <c r="X331" s="42"/>
      <c r="Y331" s="41"/>
      <c r="Z331" s="42"/>
      <c r="AA331" s="41"/>
      <c r="AB331" s="42"/>
      <c r="AC331" s="41"/>
      <c r="AD331" s="43"/>
      <c r="AE331" s="42"/>
      <c r="AF331" s="44"/>
      <c r="AG331" s="42"/>
      <c r="AH331" s="463"/>
      <c r="AI331" s="42"/>
      <c r="AJ331" s="463"/>
      <c r="AK331" s="42"/>
      <c r="AL331" s="44"/>
      <c r="AM331" s="42"/>
      <c r="AN331" s="44"/>
      <c r="AO331" s="87"/>
      <c r="AP331" s="42"/>
      <c r="AQ331" s="44"/>
      <c r="AR331" s="705" t="str">
        <f>IF(AQ331="","",IF(AQ331="A",'7.パネルラジエーター設備費用算出シート'!$G$12,IF(AQ331="B",'7.パネルラジエーター設備費用算出シート'!$N$12,IF(AQ331="C",'7.パネルラジエーター設備費用算出シート'!$G$22,IF(AQ331="D",'7.パネルラジエーター設備費用算出シート'!$N$22,IF(AQ331="E",'7.パネルラジエーター設備費用算出シート'!$G$32,IF(AQ331="F",'7.パネルラジエーター設備費用算出シート'!$N$32,IF(AQ331="G",'7.パネルラジエーター設備費用算出シート'!$G$42,IF(AQ331="H",'7.パネルラジエーター設備費用算出シート'!$N$42,IF(AQ331="I",'7.パネルラジエーター設備費用算出シート'!$G$52,'7.パネルラジエーター設備費用算出シート'!$N$52))))))))))</f>
        <v/>
      </c>
      <c r="AS331" s="42"/>
      <c r="AT331" s="86"/>
      <c r="AU331" s="87"/>
      <c r="AV331" s="42"/>
    </row>
    <row r="332" spans="2:48">
      <c r="B332" s="84">
        <v>321</v>
      </c>
      <c r="C332" s="163"/>
      <c r="D332" s="164"/>
      <c r="E332" s="85"/>
      <c r="F332" s="689"/>
      <c r="G332" s="690"/>
      <c r="H332" s="683"/>
      <c r="I332" s="156"/>
      <c r="J332" s="160"/>
      <c r="K332" s="156"/>
      <c r="L332" s="697" t="str">
        <f t="shared" ref="L332:L395" si="21">IF($F332="","",VLOOKUP($F332,$AY$12:$AZ$16,2,TRUE))</f>
        <v/>
      </c>
      <c r="M332" s="698" t="str">
        <f t="shared" ref="M332:M395" si="22">IF($G332="","",INDEX($BC$12:$BC$15,MATCH($G332,$BB$12:$BB$15,-1)))</f>
        <v/>
      </c>
      <c r="N332" s="697" t="str">
        <f t="shared" ref="N332:N395" si="23">IF(OR($F332="",$I332="",$J332=""),"",VLOOKUP($I332&amp;$J332,$BE$12:$BH$17,IF($F332&lt;50,2,IF(AND($K332="該当",$I332="角住戸"),4,3)),FALSE))</f>
        <v/>
      </c>
      <c r="O332" s="703">
        <f t="shared" si="20"/>
        <v>0</v>
      </c>
      <c r="P332" s="157"/>
      <c r="Q332" s="41"/>
      <c r="R332" s="170"/>
      <c r="S332" s="168"/>
      <c r="T332" s="43"/>
      <c r="U332" s="170"/>
      <c r="V332" s="157"/>
      <c r="W332" s="394"/>
      <c r="X332" s="42"/>
      <c r="Y332" s="41"/>
      <c r="Z332" s="42"/>
      <c r="AA332" s="41"/>
      <c r="AB332" s="42"/>
      <c r="AC332" s="41"/>
      <c r="AD332" s="43"/>
      <c r="AE332" s="42"/>
      <c r="AF332" s="44"/>
      <c r="AG332" s="42"/>
      <c r="AH332" s="463"/>
      <c r="AI332" s="42"/>
      <c r="AJ332" s="463"/>
      <c r="AK332" s="42"/>
      <c r="AL332" s="44"/>
      <c r="AM332" s="42"/>
      <c r="AN332" s="44"/>
      <c r="AO332" s="87"/>
      <c r="AP332" s="42"/>
      <c r="AQ332" s="44"/>
      <c r="AR332" s="705" t="str">
        <f>IF(AQ332="","",IF(AQ332="A",'7.パネルラジエーター設備費用算出シート'!$G$12,IF(AQ332="B",'7.パネルラジエーター設備費用算出シート'!$N$12,IF(AQ332="C",'7.パネルラジエーター設備費用算出シート'!$G$22,IF(AQ332="D",'7.パネルラジエーター設備費用算出シート'!$N$22,IF(AQ332="E",'7.パネルラジエーター設備費用算出シート'!$G$32,IF(AQ332="F",'7.パネルラジエーター設備費用算出シート'!$N$32,IF(AQ332="G",'7.パネルラジエーター設備費用算出シート'!$G$42,IF(AQ332="H",'7.パネルラジエーター設備費用算出シート'!$N$42,IF(AQ332="I",'7.パネルラジエーター設備費用算出シート'!$G$52,'7.パネルラジエーター設備費用算出シート'!$N$52))))))))))</f>
        <v/>
      </c>
      <c r="AS332" s="42"/>
      <c r="AT332" s="86"/>
      <c r="AU332" s="87"/>
      <c r="AV332" s="42"/>
    </row>
    <row r="333" spans="2:48">
      <c r="B333" s="84">
        <v>322</v>
      </c>
      <c r="C333" s="163"/>
      <c r="D333" s="164"/>
      <c r="E333" s="85"/>
      <c r="F333" s="689"/>
      <c r="G333" s="690"/>
      <c r="H333" s="683"/>
      <c r="I333" s="156"/>
      <c r="J333" s="160"/>
      <c r="K333" s="156"/>
      <c r="L333" s="697" t="str">
        <f t="shared" si="21"/>
        <v/>
      </c>
      <c r="M333" s="698" t="str">
        <f t="shared" si="22"/>
        <v/>
      </c>
      <c r="N333" s="697" t="str">
        <f t="shared" si="23"/>
        <v/>
      </c>
      <c r="O333" s="703">
        <f t="shared" si="20"/>
        <v>0</v>
      </c>
      <c r="P333" s="157"/>
      <c r="Q333" s="41"/>
      <c r="R333" s="170"/>
      <c r="S333" s="168"/>
      <c r="T333" s="43"/>
      <c r="U333" s="170"/>
      <c r="V333" s="157"/>
      <c r="W333" s="394"/>
      <c r="X333" s="42"/>
      <c r="Y333" s="41"/>
      <c r="Z333" s="42"/>
      <c r="AA333" s="41"/>
      <c r="AB333" s="42"/>
      <c r="AC333" s="41"/>
      <c r="AD333" s="43"/>
      <c r="AE333" s="42"/>
      <c r="AF333" s="44"/>
      <c r="AG333" s="42"/>
      <c r="AH333" s="463"/>
      <c r="AI333" s="42"/>
      <c r="AJ333" s="463"/>
      <c r="AK333" s="42"/>
      <c r="AL333" s="44"/>
      <c r="AM333" s="42"/>
      <c r="AN333" s="44"/>
      <c r="AO333" s="87"/>
      <c r="AP333" s="42"/>
      <c r="AQ333" s="44"/>
      <c r="AR333" s="705" t="str">
        <f>IF(AQ333="","",IF(AQ333="A",'7.パネルラジエーター設備費用算出シート'!$G$12,IF(AQ333="B",'7.パネルラジエーター設備費用算出シート'!$N$12,IF(AQ333="C",'7.パネルラジエーター設備費用算出シート'!$G$22,IF(AQ333="D",'7.パネルラジエーター設備費用算出シート'!$N$22,IF(AQ333="E",'7.パネルラジエーター設備費用算出シート'!$G$32,IF(AQ333="F",'7.パネルラジエーター設備費用算出シート'!$N$32,IF(AQ333="G",'7.パネルラジエーター設備費用算出シート'!$G$42,IF(AQ333="H",'7.パネルラジエーター設備費用算出シート'!$N$42,IF(AQ333="I",'7.パネルラジエーター設備費用算出シート'!$G$52,'7.パネルラジエーター設備費用算出シート'!$N$52))))))))))</f>
        <v/>
      </c>
      <c r="AS333" s="42"/>
      <c r="AT333" s="86"/>
      <c r="AU333" s="87"/>
      <c r="AV333" s="42"/>
    </row>
    <row r="334" spans="2:48">
      <c r="B334" s="84">
        <v>323</v>
      </c>
      <c r="C334" s="163"/>
      <c r="D334" s="164"/>
      <c r="E334" s="85"/>
      <c r="F334" s="689"/>
      <c r="G334" s="690"/>
      <c r="H334" s="683"/>
      <c r="I334" s="156"/>
      <c r="J334" s="160"/>
      <c r="K334" s="156"/>
      <c r="L334" s="697" t="str">
        <f t="shared" si="21"/>
        <v/>
      </c>
      <c r="M334" s="698" t="str">
        <f t="shared" si="22"/>
        <v/>
      </c>
      <c r="N334" s="697" t="str">
        <f t="shared" si="23"/>
        <v/>
      </c>
      <c r="O334" s="703">
        <f t="shared" si="20"/>
        <v>0</v>
      </c>
      <c r="P334" s="157"/>
      <c r="Q334" s="41"/>
      <c r="R334" s="170"/>
      <c r="S334" s="168"/>
      <c r="T334" s="43"/>
      <c r="U334" s="170"/>
      <c r="V334" s="157"/>
      <c r="W334" s="394"/>
      <c r="X334" s="42"/>
      <c r="Y334" s="41"/>
      <c r="Z334" s="42"/>
      <c r="AA334" s="41"/>
      <c r="AB334" s="42"/>
      <c r="AC334" s="41"/>
      <c r="AD334" s="43"/>
      <c r="AE334" s="42"/>
      <c r="AF334" s="44"/>
      <c r="AG334" s="42"/>
      <c r="AH334" s="463"/>
      <c r="AI334" s="42"/>
      <c r="AJ334" s="463"/>
      <c r="AK334" s="42"/>
      <c r="AL334" s="44"/>
      <c r="AM334" s="42"/>
      <c r="AN334" s="44"/>
      <c r="AO334" s="87"/>
      <c r="AP334" s="42"/>
      <c r="AQ334" s="44"/>
      <c r="AR334" s="705" t="str">
        <f>IF(AQ334="","",IF(AQ334="A",'7.パネルラジエーター設備費用算出シート'!$G$12,IF(AQ334="B",'7.パネルラジエーター設備費用算出シート'!$N$12,IF(AQ334="C",'7.パネルラジエーター設備費用算出シート'!$G$22,IF(AQ334="D",'7.パネルラジエーター設備費用算出シート'!$N$22,IF(AQ334="E",'7.パネルラジエーター設備費用算出シート'!$G$32,IF(AQ334="F",'7.パネルラジエーター設備費用算出シート'!$N$32,IF(AQ334="G",'7.パネルラジエーター設備費用算出シート'!$G$42,IF(AQ334="H",'7.パネルラジエーター設備費用算出シート'!$N$42,IF(AQ334="I",'7.パネルラジエーター設備費用算出シート'!$G$52,'7.パネルラジエーター設備費用算出シート'!$N$52))))))))))</f>
        <v/>
      </c>
      <c r="AS334" s="42"/>
      <c r="AT334" s="86"/>
      <c r="AU334" s="87"/>
      <c r="AV334" s="42"/>
    </row>
    <row r="335" spans="2:48">
      <c r="B335" s="84">
        <v>324</v>
      </c>
      <c r="C335" s="163"/>
      <c r="D335" s="164"/>
      <c r="E335" s="85"/>
      <c r="F335" s="689"/>
      <c r="G335" s="690"/>
      <c r="H335" s="683"/>
      <c r="I335" s="156"/>
      <c r="J335" s="160"/>
      <c r="K335" s="156"/>
      <c r="L335" s="697" t="str">
        <f t="shared" si="21"/>
        <v/>
      </c>
      <c r="M335" s="698" t="str">
        <f t="shared" si="22"/>
        <v/>
      </c>
      <c r="N335" s="697" t="str">
        <f t="shared" si="23"/>
        <v/>
      </c>
      <c r="O335" s="703">
        <f t="shared" si="20"/>
        <v>0</v>
      </c>
      <c r="P335" s="157"/>
      <c r="Q335" s="41"/>
      <c r="R335" s="170"/>
      <c r="S335" s="168"/>
      <c r="T335" s="43"/>
      <c r="U335" s="170"/>
      <c r="V335" s="157"/>
      <c r="W335" s="394"/>
      <c r="X335" s="42"/>
      <c r="Y335" s="41"/>
      <c r="Z335" s="42"/>
      <c r="AA335" s="41"/>
      <c r="AB335" s="42"/>
      <c r="AC335" s="41"/>
      <c r="AD335" s="43"/>
      <c r="AE335" s="42"/>
      <c r="AF335" s="44"/>
      <c r="AG335" s="42"/>
      <c r="AH335" s="463"/>
      <c r="AI335" s="42"/>
      <c r="AJ335" s="463"/>
      <c r="AK335" s="42"/>
      <c r="AL335" s="44"/>
      <c r="AM335" s="42"/>
      <c r="AN335" s="44"/>
      <c r="AO335" s="87"/>
      <c r="AP335" s="42"/>
      <c r="AQ335" s="44"/>
      <c r="AR335" s="705" t="str">
        <f>IF(AQ335="","",IF(AQ335="A",'7.パネルラジエーター設備費用算出シート'!$G$12,IF(AQ335="B",'7.パネルラジエーター設備費用算出シート'!$N$12,IF(AQ335="C",'7.パネルラジエーター設備費用算出シート'!$G$22,IF(AQ335="D",'7.パネルラジエーター設備費用算出シート'!$N$22,IF(AQ335="E",'7.パネルラジエーター設備費用算出シート'!$G$32,IF(AQ335="F",'7.パネルラジエーター設備費用算出シート'!$N$32,IF(AQ335="G",'7.パネルラジエーター設備費用算出シート'!$G$42,IF(AQ335="H",'7.パネルラジエーター設備費用算出シート'!$N$42,IF(AQ335="I",'7.パネルラジエーター設備費用算出シート'!$G$52,'7.パネルラジエーター設備費用算出シート'!$N$52))))))))))</f>
        <v/>
      </c>
      <c r="AS335" s="42"/>
      <c r="AT335" s="86"/>
      <c r="AU335" s="87"/>
      <c r="AV335" s="42"/>
    </row>
    <row r="336" spans="2:48">
      <c r="B336" s="84">
        <v>325</v>
      </c>
      <c r="C336" s="163"/>
      <c r="D336" s="164"/>
      <c r="E336" s="85"/>
      <c r="F336" s="689"/>
      <c r="G336" s="690"/>
      <c r="H336" s="683"/>
      <c r="I336" s="156"/>
      <c r="J336" s="160"/>
      <c r="K336" s="156"/>
      <c r="L336" s="697" t="str">
        <f t="shared" si="21"/>
        <v/>
      </c>
      <c r="M336" s="698" t="str">
        <f t="shared" si="22"/>
        <v/>
      </c>
      <c r="N336" s="697" t="str">
        <f t="shared" si="23"/>
        <v/>
      </c>
      <c r="O336" s="703">
        <f t="shared" si="20"/>
        <v>0</v>
      </c>
      <c r="P336" s="157"/>
      <c r="Q336" s="41"/>
      <c r="R336" s="170"/>
      <c r="S336" s="168"/>
      <c r="T336" s="43"/>
      <c r="U336" s="170"/>
      <c r="V336" s="157"/>
      <c r="W336" s="394"/>
      <c r="X336" s="42"/>
      <c r="Y336" s="41"/>
      <c r="Z336" s="42"/>
      <c r="AA336" s="41"/>
      <c r="AB336" s="42"/>
      <c r="AC336" s="41"/>
      <c r="AD336" s="43"/>
      <c r="AE336" s="42"/>
      <c r="AF336" s="44"/>
      <c r="AG336" s="42"/>
      <c r="AH336" s="463"/>
      <c r="AI336" s="42"/>
      <c r="AJ336" s="463"/>
      <c r="AK336" s="42"/>
      <c r="AL336" s="44"/>
      <c r="AM336" s="42"/>
      <c r="AN336" s="44"/>
      <c r="AO336" s="87"/>
      <c r="AP336" s="42"/>
      <c r="AQ336" s="44"/>
      <c r="AR336" s="705" t="str">
        <f>IF(AQ336="","",IF(AQ336="A",'7.パネルラジエーター設備費用算出シート'!$G$12,IF(AQ336="B",'7.パネルラジエーター設備費用算出シート'!$N$12,IF(AQ336="C",'7.パネルラジエーター設備費用算出シート'!$G$22,IF(AQ336="D",'7.パネルラジエーター設備費用算出シート'!$N$22,IF(AQ336="E",'7.パネルラジエーター設備費用算出シート'!$G$32,IF(AQ336="F",'7.パネルラジエーター設備費用算出シート'!$N$32,IF(AQ336="G",'7.パネルラジエーター設備費用算出シート'!$G$42,IF(AQ336="H",'7.パネルラジエーター設備費用算出シート'!$N$42,IF(AQ336="I",'7.パネルラジエーター設備費用算出シート'!$G$52,'7.パネルラジエーター設備費用算出シート'!$N$52))))))))))</f>
        <v/>
      </c>
      <c r="AS336" s="42"/>
      <c r="AT336" s="86"/>
      <c r="AU336" s="87"/>
      <c r="AV336" s="42"/>
    </row>
    <row r="337" spans="2:48">
      <c r="B337" s="84">
        <v>326</v>
      </c>
      <c r="C337" s="163"/>
      <c r="D337" s="164"/>
      <c r="E337" s="85"/>
      <c r="F337" s="689"/>
      <c r="G337" s="690"/>
      <c r="H337" s="683"/>
      <c r="I337" s="156"/>
      <c r="J337" s="160"/>
      <c r="K337" s="156"/>
      <c r="L337" s="697" t="str">
        <f t="shared" si="21"/>
        <v/>
      </c>
      <c r="M337" s="698" t="str">
        <f t="shared" si="22"/>
        <v/>
      </c>
      <c r="N337" s="697" t="str">
        <f t="shared" si="23"/>
        <v/>
      </c>
      <c r="O337" s="703">
        <f t="shared" si="20"/>
        <v>0</v>
      </c>
      <c r="P337" s="157"/>
      <c r="Q337" s="41"/>
      <c r="R337" s="170"/>
      <c r="S337" s="168"/>
      <c r="T337" s="43"/>
      <c r="U337" s="170"/>
      <c r="V337" s="157"/>
      <c r="W337" s="394"/>
      <c r="X337" s="42"/>
      <c r="Y337" s="41"/>
      <c r="Z337" s="42"/>
      <c r="AA337" s="41"/>
      <c r="AB337" s="42"/>
      <c r="AC337" s="41"/>
      <c r="AD337" s="43"/>
      <c r="AE337" s="42"/>
      <c r="AF337" s="44"/>
      <c r="AG337" s="42"/>
      <c r="AH337" s="463"/>
      <c r="AI337" s="42"/>
      <c r="AJ337" s="463"/>
      <c r="AK337" s="42"/>
      <c r="AL337" s="44"/>
      <c r="AM337" s="42"/>
      <c r="AN337" s="44"/>
      <c r="AO337" s="87"/>
      <c r="AP337" s="42"/>
      <c r="AQ337" s="44"/>
      <c r="AR337" s="705" t="str">
        <f>IF(AQ337="","",IF(AQ337="A",'7.パネルラジエーター設備費用算出シート'!$G$12,IF(AQ337="B",'7.パネルラジエーター設備費用算出シート'!$N$12,IF(AQ337="C",'7.パネルラジエーター設備費用算出シート'!$G$22,IF(AQ337="D",'7.パネルラジエーター設備費用算出シート'!$N$22,IF(AQ337="E",'7.パネルラジエーター設備費用算出シート'!$G$32,IF(AQ337="F",'7.パネルラジエーター設備費用算出シート'!$N$32,IF(AQ337="G",'7.パネルラジエーター設備費用算出シート'!$G$42,IF(AQ337="H",'7.パネルラジエーター設備費用算出シート'!$N$42,IF(AQ337="I",'7.パネルラジエーター設備費用算出シート'!$G$52,'7.パネルラジエーター設備費用算出シート'!$N$52))))))))))</f>
        <v/>
      </c>
      <c r="AS337" s="42"/>
      <c r="AT337" s="86"/>
      <c r="AU337" s="87"/>
      <c r="AV337" s="42"/>
    </row>
    <row r="338" spans="2:48">
      <c r="B338" s="84">
        <v>327</v>
      </c>
      <c r="C338" s="163"/>
      <c r="D338" s="164"/>
      <c r="E338" s="85"/>
      <c r="F338" s="689"/>
      <c r="G338" s="690"/>
      <c r="H338" s="683"/>
      <c r="I338" s="156"/>
      <c r="J338" s="160"/>
      <c r="K338" s="156"/>
      <c r="L338" s="697" t="str">
        <f t="shared" si="21"/>
        <v/>
      </c>
      <c r="M338" s="698" t="str">
        <f t="shared" si="22"/>
        <v/>
      </c>
      <c r="N338" s="697" t="str">
        <f t="shared" si="23"/>
        <v/>
      </c>
      <c r="O338" s="703">
        <f t="shared" si="20"/>
        <v>0</v>
      </c>
      <c r="P338" s="157"/>
      <c r="Q338" s="41"/>
      <c r="R338" s="170"/>
      <c r="S338" s="168"/>
      <c r="T338" s="43"/>
      <c r="U338" s="170"/>
      <c r="V338" s="157"/>
      <c r="W338" s="394"/>
      <c r="X338" s="42"/>
      <c r="Y338" s="41"/>
      <c r="Z338" s="42"/>
      <c r="AA338" s="41"/>
      <c r="AB338" s="42"/>
      <c r="AC338" s="41"/>
      <c r="AD338" s="43"/>
      <c r="AE338" s="42"/>
      <c r="AF338" s="44"/>
      <c r="AG338" s="42"/>
      <c r="AH338" s="463"/>
      <c r="AI338" s="42"/>
      <c r="AJ338" s="463"/>
      <c r="AK338" s="42"/>
      <c r="AL338" s="44"/>
      <c r="AM338" s="42"/>
      <c r="AN338" s="44"/>
      <c r="AO338" s="87"/>
      <c r="AP338" s="42"/>
      <c r="AQ338" s="44"/>
      <c r="AR338" s="705" t="str">
        <f>IF(AQ338="","",IF(AQ338="A",'7.パネルラジエーター設備費用算出シート'!$G$12,IF(AQ338="B",'7.パネルラジエーター設備費用算出シート'!$N$12,IF(AQ338="C",'7.パネルラジエーター設備費用算出シート'!$G$22,IF(AQ338="D",'7.パネルラジエーター設備費用算出シート'!$N$22,IF(AQ338="E",'7.パネルラジエーター設備費用算出シート'!$G$32,IF(AQ338="F",'7.パネルラジエーター設備費用算出シート'!$N$32,IF(AQ338="G",'7.パネルラジエーター設備費用算出シート'!$G$42,IF(AQ338="H",'7.パネルラジエーター設備費用算出シート'!$N$42,IF(AQ338="I",'7.パネルラジエーター設備費用算出シート'!$G$52,'7.パネルラジエーター設備費用算出シート'!$N$52))))))))))</f>
        <v/>
      </c>
      <c r="AS338" s="42"/>
      <c r="AT338" s="86"/>
      <c r="AU338" s="87"/>
      <c r="AV338" s="42"/>
    </row>
    <row r="339" spans="2:48">
      <c r="B339" s="84">
        <v>328</v>
      </c>
      <c r="C339" s="163"/>
      <c r="D339" s="164"/>
      <c r="E339" s="85"/>
      <c r="F339" s="689"/>
      <c r="G339" s="690"/>
      <c r="H339" s="683"/>
      <c r="I339" s="156"/>
      <c r="J339" s="160"/>
      <c r="K339" s="156"/>
      <c r="L339" s="697" t="str">
        <f t="shared" si="21"/>
        <v/>
      </c>
      <c r="M339" s="698" t="str">
        <f t="shared" si="22"/>
        <v/>
      </c>
      <c r="N339" s="697" t="str">
        <f t="shared" si="23"/>
        <v/>
      </c>
      <c r="O339" s="703">
        <f t="shared" si="20"/>
        <v>0</v>
      </c>
      <c r="P339" s="157"/>
      <c r="Q339" s="41"/>
      <c r="R339" s="170"/>
      <c r="S339" s="168"/>
      <c r="T339" s="43"/>
      <c r="U339" s="170"/>
      <c r="V339" s="157"/>
      <c r="W339" s="394"/>
      <c r="X339" s="42"/>
      <c r="Y339" s="41"/>
      <c r="Z339" s="42"/>
      <c r="AA339" s="41"/>
      <c r="AB339" s="42"/>
      <c r="AC339" s="41"/>
      <c r="AD339" s="43"/>
      <c r="AE339" s="42"/>
      <c r="AF339" s="44"/>
      <c r="AG339" s="42"/>
      <c r="AH339" s="463"/>
      <c r="AI339" s="42"/>
      <c r="AJ339" s="463"/>
      <c r="AK339" s="42"/>
      <c r="AL339" s="44"/>
      <c r="AM339" s="42"/>
      <c r="AN339" s="44"/>
      <c r="AO339" s="87"/>
      <c r="AP339" s="42"/>
      <c r="AQ339" s="44"/>
      <c r="AR339" s="705" t="str">
        <f>IF(AQ339="","",IF(AQ339="A",'7.パネルラジエーター設備費用算出シート'!$G$12,IF(AQ339="B",'7.パネルラジエーター設備費用算出シート'!$N$12,IF(AQ339="C",'7.パネルラジエーター設備費用算出シート'!$G$22,IF(AQ339="D",'7.パネルラジエーター設備費用算出シート'!$N$22,IF(AQ339="E",'7.パネルラジエーター設備費用算出シート'!$G$32,IF(AQ339="F",'7.パネルラジエーター設備費用算出シート'!$N$32,IF(AQ339="G",'7.パネルラジエーター設備費用算出シート'!$G$42,IF(AQ339="H",'7.パネルラジエーター設備費用算出シート'!$N$42,IF(AQ339="I",'7.パネルラジエーター設備費用算出シート'!$G$52,'7.パネルラジエーター設備費用算出シート'!$N$52))))))))))</f>
        <v/>
      </c>
      <c r="AS339" s="42"/>
      <c r="AT339" s="86"/>
      <c r="AU339" s="87"/>
      <c r="AV339" s="42"/>
    </row>
    <row r="340" spans="2:48">
      <c r="B340" s="84">
        <v>329</v>
      </c>
      <c r="C340" s="163"/>
      <c r="D340" s="164"/>
      <c r="E340" s="85"/>
      <c r="F340" s="689"/>
      <c r="G340" s="690"/>
      <c r="H340" s="683"/>
      <c r="I340" s="156"/>
      <c r="J340" s="160"/>
      <c r="K340" s="156"/>
      <c r="L340" s="697" t="str">
        <f t="shared" si="21"/>
        <v/>
      </c>
      <c r="M340" s="698" t="str">
        <f t="shared" si="22"/>
        <v/>
      </c>
      <c r="N340" s="697" t="str">
        <f t="shared" si="23"/>
        <v/>
      </c>
      <c r="O340" s="703">
        <f t="shared" si="20"/>
        <v>0</v>
      </c>
      <c r="P340" s="157"/>
      <c r="Q340" s="41"/>
      <c r="R340" s="170"/>
      <c r="S340" s="168"/>
      <c r="T340" s="43"/>
      <c r="U340" s="170"/>
      <c r="V340" s="157"/>
      <c r="W340" s="394"/>
      <c r="X340" s="42"/>
      <c r="Y340" s="41"/>
      <c r="Z340" s="42"/>
      <c r="AA340" s="41"/>
      <c r="AB340" s="42"/>
      <c r="AC340" s="41"/>
      <c r="AD340" s="43"/>
      <c r="AE340" s="42"/>
      <c r="AF340" s="44"/>
      <c r="AG340" s="42"/>
      <c r="AH340" s="463"/>
      <c r="AI340" s="42"/>
      <c r="AJ340" s="463"/>
      <c r="AK340" s="42"/>
      <c r="AL340" s="44"/>
      <c r="AM340" s="42"/>
      <c r="AN340" s="44"/>
      <c r="AO340" s="87"/>
      <c r="AP340" s="42"/>
      <c r="AQ340" s="44"/>
      <c r="AR340" s="705" t="str">
        <f>IF(AQ340="","",IF(AQ340="A",'7.パネルラジエーター設備費用算出シート'!$G$12,IF(AQ340="B",'7.パネルラジエーター設備費用算出シート'!$N$12,IF(AQ340="C",'7.パネルラジエーター設備費用算出シート'!$G$22,IF(AQ340="D",'7.パネルラジエーター設備費用算出シート'!$N$22,IF(AQ340="E",'7.パネルラジエーター設備費用算出シート'!$G$32,IF(AQ340="F",'7.パネルラジエーター設備費用算出シート'!$N$32,IF(AQ340="G",'7.パネルラジエーター設備費用算出シート'!$G$42,IF(AQ340="H",'7.パネルラジエーター設備費用算出シート'!$N$42,IF(AQ340="I",'7.パネルラジエーター設備費用算出シート'!$G$52,'7.パネルラジエーター設備費用算出シート'!$N$52))))))))))</f>
        <v/>
      </c>
      <c r="AS340" s="42"/>
      <c r="AT340" s="86"/>
      <c r="AU340" s="87"/>
      <c r="AV340" s="42"/>
    </row>
    <row r="341" spans="2:48">
      <c r="B341" s="84">
        <v>330</v>
      </c>
      <c r="C341" s="163"/>
      <c r="D341" s="164"/>
      <c r="E341" s="85"/>
      <c r="F341" s="689"/>
      <c r="G341" s="690"/>
      <c r="H341" s="683"/>
      <c r="I341" s="156"/>
      <c r="J341" s="160"/>
      <c r="K341" s="156"/>
      <c r="L341" s="697" t="str">
        <f t="shared" si="21"/>
        <v/>
      </c>
      <c r="M341" s="698" t="str">
        <f t="shared" si="22"/>
        <v/>
      </c>
      <c r="N341" s="697" t="str">
        <f t="shared" si="23"/>
        <v/>
      </c>
      <c r="O341" s="703">
        <f t="shared" si="20"/>
        <v>0</v>
      </c>
      <c r="P341" s="157"/>
      <c r="Q341" s="41"/>
      <c r="R341" s="170"/>
      <c r="S341" s="168"/>
      <c r="T341" s="43"/>
      <c r="U341" s="170"/>
      <c r="V341" s="157"/>
      <c r="W341" s="394"/>
      <c r="X341" s="42"/>
      <c r="Y341" s="41"/>
      <c r="Z341" s="42"/>
      <c r="AA341" s="41"/>
      <c r="AB341" s="42"/>
      <c r="AC341" s="41"/>
      <c r="AD341" s="43"/>
      <c r="AE341" s="42"/>
      <c r="AF341" s="44"/>
      <c r="AG341" s="42"/>
      <c r="AH341" s="463"/>
      <c r="AI341" s="42"/>
      <c r="AJ341" s="463"/>
      <c r="AK341" s="42"/>
      <c r="AL341" s="44"/>
      <c r="AM341" s="42"/>
      <c r="AN341" s="44"/>
      <c r="AO341" s="87"/>
      <c r="AP341" s="42"/>
      <c r="AQ341" s="44"/>
      <c r="AR341" s="705" t="str">
        <f>IF(AQ341="","",IF(AQ341="A",'7.パネルラジエーター設備費用算出シート'!$G$12,IF(AQ341="B",'7.パネルラジエーター設備費用算出シート'!$N$12,IF(AQ341="C",'7.パネルラジエーター設備費用算出シート'!$G$22,IF(AQ341="D",'7.パネルラジエーター設備費用算出シート'!$N$22,IF(AQ341="E",'7.パネルラジエーター設備費用算出シート'!$G$32,IF(AQ341="F",'7.パネルラジエーター設備費用算出シート'!$N$32,IF(AQ341="G",'7.パネルラジエーター設備費用算出シート'!$G$42,IF(AQ341="H",'7.パネルラジエーター設備費用算出シート'!$N$42,IF(AQ341="I",'7.パネルラジエーター設備費用算出シート'!$G$52,'7.パネルラジエーター設備費用算出シート'!$N$52))))))))))</f>
        <v/>
      </c>
      <c r="AS341" s="42"/>
      <c r="AT341" s="86"/>
      <c r="AU341" s="87"/>
      <c r="AV341" s="42"/>
    </row>
    <row r="342" spans="2:48">
      <c r="B342" s="84">
        <v>331</v>
      </c>
      <c r="C342" s="163"/>
      <c r="D342" s="164"/>
      <c r="E342" s="85"/>
      <c r="F342" s="689"/>
      <c r="G342" s="690"/>
      <c r="H342" s="683"/>
      <c r="I342" s="156"/>
      <c r="J342" s="160"/>
      <c r="K342" s="156"/>
      <c r="L342" s="697" t="str">
        <f t="shared" si="21"/>
        <v/>
      </c>
      <c r="M342" s="698" t="str">
        <f t="shared" si="22"/>
        <v/>
      </c>
      <c r="N342" s="697" t="str">
        <f t="shared" si="23"/>
        <v/>
      </c>
      <c r="O342" s="703">
        <f t="shared" si="20"/>
        <v>0</v>
      </c>
      <c r="P342" s="157"/>
      <c r="Q342" s="41"/>
      <c r="R342" s="170"/>
      <c r="S342" s="168"/>
      <c r="T342" s="43"/>
      <c r="U342" s="170"/>
      <c r="V342" s="157"/>
      <c r="W342" s="394"/>
      <c r="X342" s="42"/>
      <c r="Y342" s="41"/>
      <c r="Z342" s="42"/>
      <c r="AA342" s="41"/>
      <c r="AB342" s="42"/>
      <c r="AC342" s="41"/>
      <c r="AD342" s="43"/>
      <c r="AE342" s="42"/>
      <c r="AF342" s="44"/>
      <c r="AG342" s="42"/>
      <c r="AH342" s="463"/>
      <c r="AI342" s="42"/>
      <c r="AJ342" s="463"/>
      <c r="AK342" s="42"/>
      <c r="AL342" s="44"/>
      <c r="AM342" s="42"/>
      <c r="AN342" s="44"/>
      <c r="AO342" s="87"/>
      <c r="AP342" s="42"/>
      <c r="AQ342" s="44"/>
      <c r="AR342" s="705" t="str">
        <f>IF(AQ342="","",IF(AQ342="A",'7.パネルラジエーター設備費用算出シート'!$G$12,IF(AQ342="B",'7.パネルラジエーター設備費用算出シート'!$N$12,IF(AQ342="C",'7.パネルラジエーター設備費用算出シート'!$G$22,IF(AQ342="D",'7.パネルラジエーター設備費用算出シート'!$N$22,IF(AQ342="E",'7.パネルラジエーター設備費用算出シート'!$G$32,IF(AQ342="F",'7.パネルラジエーター設備費用算出シート'!$N$32,IF(AQ342="G",'7.パネルラジエーター設備費用算出シート'!$G$42,IF(AQ342="H",'7.パネルラジエーター設備費用算出シート'!$N$42,IF(AQ342="I",'7.パネルラジエーター設備費用算出シート'!$G$52,'7.パネルラジエーター設備費用算出シート'!$N$52))))))))))</f>
        <v/>
      </c>
      <c r="AS342" s="42"/>
      <c r="AT342" s="86"/>
      <c r="AU342" s="87"/>
      <c r="AV342" s="42"/>
    </row>
    <row r="343" spans="2:48">
      <c r="B343" s="84">
        <v>332</v>
      </c>
      <c r="C343" s="163"/>
      <c r="D343" s="164"/>
      <c r="E343" s="85"/>
      <c r="F343" s="689"/>
      <c r="G343" s="690"/>
      <c r="H343" s="683"/>
      <c r="I343" s="156"/>
      <c r="J343" s="160"/>
      <c r="K343" s="156"/>
      <c r="L343" s="697" t="str">
        <f t="shared" si="21"/>
        <v/>
      </c>
      <c r="M343" s="698" t="str">
        <f t="shared" si="22"/>
        <v/>
      </c>
      <c r="N343" s="697" t="str">
        <f t="shared" si="23"/>
        <v/>
      </c>
      <c r="O343" s="703">
        <f t="shared" si="20"/>
        <v>0</v>
      </c>
      <c r="P343" s="157"/>
      <c r="Q343" s="41"/>
      <c r="R343" s="170"/>
      <c r="S343" s="168"/>
      <c r="T343" s="43"/>
      <c r="U343" s="170"/>
      <c r="V343" s="157"/>
      <c r="W343" s="394"/>
      <c r="X343" s="42"/>
      <c r="Y343" s="41"/>
      <c r="Z343" s="42"/>
      <c r="AA343" s="41"/>
      <c r="AB343" s="42"/>
      <c r="AC343" s="41"/>
      <c r="AD343" s="43"/>
      <c r="AE343" s="42"/>
      <c r="AF343" s="44"/>
      <c r="AG343" s="42"/>
      <c r="AH343" s="463"/>
      <c r="AI343" s="42"/>
      <c r="AJ343" s="463"/>
      <c r="AK343" s="42"/>
      <c r="AL343" s="44"/>
      <c r="AM343" s="42"/>
      <c r="AN343" s="44"/>
      <c r="AO343" s="87"/>
      <c r="AP343" s="42"/>
      <c r="AQ343" s="44"/>
      <c r="AR343" s="705" t="str">
        <f>IF(AQ343="","",IF(AQ343="A",'7.パネルラジエーター設備費用算出シート'!$G$12,IF(AQ343="B",'7.パネルラジエーター設備費用算出シート'!$N$12,IF(AQ343="C",'7.パネルラジエーター設備費用算出シート'!$G$22,IF(AQ343="D",'7.パネルラジエーター設備費用算出シート'!$N$22,IF(AQ343="E",'7.パネルラジエーター設備費用算出シート'!$G$32,IF(AQ343="F",'7.パネルラジエーター設備費用算出シート'!$N$32,IF(AQ343="G",'7.パネルラジエーター設備費用算出シート'!$G$42,IF(AQ343="H",'7.パネルラジエーター設備費用算出シート'!$N$42,IF(AQ343="I",'7.パネルラジエーター設備費用算出シート'!$G$52,'7.パネルラジエーター設備費用算出シート'!$N$52))))))))))</f>
        <v/>
      </c>
      <c r="AS343" s="42"/>
      <c r="AT343" s="86"/>
      <c r="AU343" s="87"/>
      <c r="AV343" s="42"/>
    </row>
    <row r="344" spans="2:48">
      <c r="B344" s="84">
        <v>333</v>
      </c>
      <c r="C344" s="163"/>
      <c r="D344" s="164"/>
      <c r="E344" s="85"/>
      <c r="F344" s="689"/>
      <c r="G344" s="690"/>
      <c r="H344" s="683"/>
      <c r="I344" s="156"/>
      <c r="J344" s="160"/>
      <c r="K344" s="156"/>
      <c r="L344" s="697" t="str">
        <f t="shared" si="21"/>
        <v/>
      </c>
      <c r="M344" s="698" t="str">
        <f t="shared" si="22"/>
        <v/>
      </c>
      <c r="N344" s="697" t="str">
        <f t="shared" si="23"/>
        <v/>
      </c>
      <c r="O344" s="703">
        <f t="shared" si="20"/>
        <v>0</v>
      </c>
      <c r="P344" s="157"/>
      <c r="Q344" s="41"/>
      <c r="R344" s="170"/>
      <c r="S344" s="168"/>
      <c r="T344" s="43"/>
      <c r="U344" s="170"/>
      <c r="V344" s="157"/>
      <c r="W344" s="394"/>
      <c r="X344" s="42"/>
      <c r="Y344" s="41"/>
      <c r="Z344" s="42"/>
      <c r="AA344" s="41"/>
      <c r="AB344" s="42"/>
      <c r="AC344" s="41"/>
      <c r="AD344" s="43"/>
      <c r="AE344" s="42"/>
      <c r="AF344" s="44"/>
      <c r="AG344" s="42"/>
      <c r="AH344" s="463"/>
      <c r="AI344" s="42"/>
      <c r="AJ344" s="463"/>
      <c r="AK344" s="42"/>
      <c r="AL344" s="44"/>
      <c r="AM344" s="42"/>
      <c r="AN344" s="44"/>
      <c r="AO344" s="87"/>
      <c r="AP344" s="42"/>
      <c r="AQ344" s="44"/>
      <c r="AR344" s="705" t="str">
        <f>IF(AQ344="","",IF(AQ344="A",'7.パネルラジエーター設備費用算出シート'!$G$12,IF(AQ344="B",'7.パネルラジエーター設備費用算出シート'!$N$12,IF(AQ344="C",'7.パネルラジエーター設備費用算出シート'!$G$22,IF(AQ344="D",'7.パネルラジエーター設備費用算出シート'!$N$22,IF(AQ344="E",'7.パネルラジエーター設備費用算出シート'!$G$32,IF(AQ344="F",'7.パネルラジエーター設備費用算出シート'!$N$32,IF(AQ344="G",'7.パネルラジエーター設備費用算出シート'!$G$42,IF(AQ344="H",'7.パネルラジエーター設備費用算出シート'!$N$42,IF(AQ344="I",'7.パネルラジエーター設備費用算出シート'!$G$52,'7.パネルラジエーター設備費用算出シート'!$N$52))))))))))</f>
        <v/>
      </c>
      <c r="AS344" s="42"/>
      <c r="AT344" s="86"/>
      <c r="AU344" s="87"/>
      <c r="AV344" s="42"/>
    </row>
    <row r="345" spans="2:48">
      <c r="B345" s="84">
        <v>334</v>
      </c>
      <c r="C345" s="163"/>
      <c r="D345" s="164"/>
      <c r="E345" s="85"/>
      <c r="F345" s="689"/>
      <c r="G345" s="690"/>
      <c r="H345" s="683"/>
      <c r="I345" s="156"/>
      <c r="J345" s="160"/>
      <c r="K345" s="156"/>
      <c r="L345" s="697" t="str">
        <f t="shared" si="21"/>
        <v/>
      </c>
      <c r="M345" s="698" t="str">
        <f t="shared" si="22"/>
        <v/>
      </c>
      <c r="N345" s="697" t="str">
        <f t="shared" si="23"/>
        <v/>
      </c>
      <c r="O345" s="703">
        <f t="shared" si="20"/>
        <v>0</v>
      </c>
      <c r="P345" s="157"/>
      <c r="Q345" s="41"/>
      <c r="R345" s="170"/>
      <c r="S345" s="168"/>
      <c r="T345" s="43"/>
      <c r="U345" s="170"/>
      <c r="V345" s="157"/>
      <c r="W345" s="394"/>
      <c r="X345" s="42"/>
      <c r="Y345" s="41"/>
      <c r="Z345" s="42"/>
      <c r="AA345" s="41"/>
      <c r="AB345" s="42"/>
      <c r="AC345" s="41"/>
      <c r="AD345" s="43"/>
      <c r="AE345" s="42"/>
      <c r="AF345" s="44"/>
      <c r="AG345" s="42"/>
      <c r="AH345" s="463"/>
      <c r="AI345" s="42"/>
      <c r="AJ345" s="463"/>
      <c r="AK345" s="42"/>
      <c r="AL345" s="44"/>
      <c r="AM345" s="42"/>
      <c r="AN345" s="44"/>
      <c r="AO345" s="87"/>
      <c r="AP345" s="42"/>
      <c r="AQ345" s="44"/>
      <c r="AR345" s="705" t="str">
        <f>IF(AQ345="","",IF(AQ345="A",'7.パネルラジエーター設備費用算出シート'!$G$12,IF(AQ345="B",'7.パネルラジエーター設備費用算出シート'!$N$12,IF(AQ345="C",'7.パネルラジエーター設備費用算出シート'!$G$22,IF(AQ345="D",'7.パネルラジエーター設備費用算出シート'!$N$22,IF(AQ345="E",'7.パネルラジエーター設備費用算出シート'!$G$32,IF(AQ345="F",'7.パネルラジエーター設備費用算出シート'!$N$32,IF(AQ345="G",'7.パネルラジエーター設備費用算出シート'!$G$42,IF(AQ345="H",'7.パネルラジエーター設備費用算出シート'!$N$42,IF(AQ345="I",'7.パネルラジエーター設備費用算出シート'!$G$52,'7.パネルラジエーター設備費用算出シート'!$N$52))))))))))</f>
        <v/>
      </c>
      <c r="AS345" s="42"/>
      <c r="AT345" s="86"/>
      <c r="AU345" s="87"/>
      <c r="AV345" s="42"/>
    </row>
    <row r="346" spans="2:48">
      <c r="B346" s="84">
        <v>335</v>
      </c>
      <c r="C346" s="163"/>
      <c r="D346" s="164"/>
      <c r="E346" s="85"/>
      <c r="F346" s="689"/>
      <c r="G346" s="690"/>
      <c r="H346" s="683"/>
      <c r="I346" s="156"/>
      <c r="J346" s="160"/>
      <c r="K346" s="156"/>
      <c r="L346" s="697" t="str">
        <f t="shared" si="21"/>
        <v/>
      </c>
      <c r="M346" s="698" t="str">
        <f t="shared" si="22"/>
        <v/>
      </c>
      <c r="N346" s="697" t="str">
        <f t="shared" si="23"/>
        <v/>
      </c>
      <c r="O346" s="703">
        <f t="shared" si="20"/>
        <v>0</v>
      </c>
      <c r="P346" s="157"/>
      <c r="Q346" s="41"/>
      <c r="R346" s="170"/>
      <c r="S346" s="168"/>
      <c r="T346" s="43"/>
      <c r="U346" s="170"/>
      <c r="V346" s="157"/>
      <c r="W346" s="394"/>
      <c r="X346" s="42"/>
      <c r="Y346" s="41"/>
      <c r="Z346" s="42"/>
      <c r="AA346" s="41"/>
      <c r="AB346" s="42"/>
      <c r="AC346" s="41"/>
      <c r="AD346" s="43"/>
      <c r="AE346" s="42"/>
      <c r="AF346" s="44"/>
      <c r="AG346" s="42"/>
      <c r="AH346" s="463"/>
      <c r="AI346" s="42"/>
      <c r="AJ346" s="463"/>
      <c r="AK346" s="42"/>
      <c r="AL346" s="44"/>
      <c r="AM346" s="42"/>
      <c r="AN346" s="44"/>
      <c r="AO346" s="87"/>
      <c r="AP346" s="42"/>
      <c r="AQ346" s="44"/>
      <c r="AR346" s="705" t="str">
        <f>IF(AQ346="","",IF(AQ346="A",'7.パネルラジエーター設備費用算出シート'!$G$12,IF(AQ346="B",'7.パネルラジエーター設備費用算出シート'!$N$12,IF(AQ346="C",'7.パネルラジエーター設備費用算出シート'!$G$22,IF(AQ346="D",'7.パネルラジエーター設備費用算出シート'!$N$22,IF(AQ346="E",'7.パネルラジエーター設備費用算出シート'!$G$32,IF(AQ346="F",'7.パネルラジエーター設備費用算出シート'!$N$32,IF(AQ346="G",'7.パネルラジエーター設備費用算出シート'!$G$42,IF(AQ346="H",'7.パネルラジエーター設備費用算出シート'!$N$42,IF(AQ346="I",'7.パネルラジエーター設備費用算出シート'!$G$52,'7.パネルラジエーター設備費用算出シート'!$N$52))))))))))</f>
        <v/>
      </c>
      <c r="AS346" s="42"/>
      <c r="AT346" s="86"/>
      <c r="AU346" s="87"/>
      <c r="AV346" s="42"/>
    </row>
    <row r="347" spans="2:48">
      <c r="B347" s="84">
        <v>336</v>
      </c>
      <c r="C347" s="163"/>
      <c r="D347" s="164"/>
      <c r="E347" s="85"/>
      <c r="F347" s="689"/>
      <c r="G347" s="690"/>
      <c r="H347" s="683"/>
      <c r="I347" s="156"/>
      <c r="J347" s="160"/>
      <c r="K347" s="156"/>
      <c r="L347" s="697" t="str">
        <f t="shared" si="21"/>
        <v/>
      </c>
      <c r="M347" s="698" t="str">
        <f t="shared" si="22"/>
        <v/>
      </c>
      <c r="N347" s="697" t="str">
        <f t="shared" si="23"/>
        <v/>
      </c>
      <c r="O347" s="703">
        <f t="shared" si="20"/>
        <v>0</v>
      </c>
      <c r="P347" s="157"/>
      <c r="Q347" s="41"/>
      <c r="R347" s="170"/>
      <c r="S347" s="168"/>
      <c r="T347" s="43"/>
      <c r="U347" s="170"/>
      <c r="V347" s="157"/>
      <c r="W347" s="394"/>
      <c r="X347" s="42"/>
      <c r="Y347" s="41"/>
      <c r="Z347" s="42"/>
      <c r="AA347" s="41"/>
      <c r="AB347" s="42"/>
      <c r="AC347" s="41"/>
      <c r="AD347" s="43"/>
      <c r="AE347" s="42"/>
      <c r="AF347" s="44"/>
      <c r="AG347" s="42"/>
      <c r="AH347" s="463"/>
      <c r="AI347" s="42"/>
      <c r="AJ347" s="463"/>
      <c r="AK347" s="42"/>
      <c r="AL347" s="44"/>
      <c r="AM347" s="42"/>
      <c r="AN347" s="44"/>
      <c r="AO347" s="87"/>
      <c r="AP347" s="42"/>
      <c r="AQ347" s="44"/>
      <c r="AR347" s="705" t="str">
        <f>IF(AQ347="","",IF(AQ347="A",'7.パネルラジエーター設備費用算出シート'!$G$12,IF(AQ347="B",'7.パネルラジエーター設備費用算出シート'!$N$12,IF(AQ347="C",'7.パネルラジエーター設備費用算出シート'!$G$22,IF(AQ347="D",'7.パネルラジエーター設備費用算出シート'!$N$22,IF(AQ347="E",'7.パネルラジエーター設備費用算出シート'!$G$32,IF(AQ347="F",'7.パネルラジエーター設備費用算出シート'!$N$32,IF(AQ347="G",'7.パネルラジエーター設備費用算出シート'!$G$42,IF(AQ347="H",'7.パネルラジエーター設備費用算出シート'!$N$42,IF(AQ347="I",'7.パネルラジエーター設備費用算出シート'!$G$52,'7.パネルラジエーター設備費用算出シート'!$N$52))))))))))</f>
        <v/>
      </c>
      <c r="AS347" s="42"/>
      <c r="AT347" s="86"/>
      <c r="AU347" s="87"/>
      <c r="AV347" s="42"/>
    </row>
    <row r="348" spans="2:48">
      <c r="B348" s="84">
        <v>337</v>
      </c>
      <c r="C348" s="163"/>
      <c r="D348" s="164"/>
      <c r="E348" s="85"/>
      <c r="F348" s="689"/>
      <c r="G348" s="690"/>
      <c r="H348" s="683"/>
      <c r="I348" s="156"/>
      <c r="J348" s="160"/>
      <c r="K348" s="156"/>
      <c r="L348" s="697" t="str">
        <f t="shared" si="21"/>
        <v/>
      </c>
      <c r="M348" s="698" t="str">
        <f t="shared" si="22"/>
        <v/>
      </c>
      <c r="N348" s="697" t="str">
        <f t="shared" si="23"/>
        <v/>
      </c>
      <c r="O348" s="703">
        <f t="shared" si="20"/>
        <v>0</v>
      </c>
      <c r="P348" s="157"/>
      <c r="Q348" s="41"/>
      <c r="R348" s="170"/>
      <c r="S348" s="168"/>
      <c r="T348" s="43"/>
      <c r="U348" s="170"/>
      <c r="V348" s="157"/>
      <c r="W348" s="394"/>
      <c r="X348" s="42"/>
      <c r="Y348" s="41"/>
      <c r="Z348" s="42"/>
      <c r="AA348" s="41"/>
      <c r="AB348" s="42"/>
      <c r="AC348" s="41"/>
      <c r="AD348" s="43"/>
      <c r="AE348" s="42"/>
      <c r="AF348" s="44"/>
      <c r="AG348" s="42"/>
      <c r="AH348" s="463"/>
      <c r="AI348" s="42"/>
      <c r="AJ348" s="463"/>
      <c r="AK348" s="42"/>
      <c r="AL348" s="44"/>
      <c r="AM348" s="42"/>
      <c r="AN348" s="44"/>
      <c r="AO348" s="87"/>
      <c r="AP348" s="42"/>
      <c r="AQ348" s="44"/>
      <c r="AR348" s="705" t="str">
        <f>IF(AQ348="","",IF(AQ348="A",'7.パネルラジエーター設備費用算出シート'!$G$12,IF(AQ348="B",'7.パネルラジエーター設備費用算出シート'!$N$12,IF(AQ348="C",'7.パネルラジエーター設備費用算出シート'!$G$22,IF(AQ348="D",'7.パネルラジエーター設備費用算出シート'!$N$22,IF(AQ348="E",'7.パネルラジエーター設備費用算出シート'!$G$32,IF(AQ348="F",'7.パネルラジエーター設備費用算出シート'!$N$32,IF(AQ348="G",'7.パネルラジエーター設備費用算出シート'!$G$42,IF(AQ348="H",'7.パネルラジエーター設備費用算出シート'!$N$42,IF(AQ348="I",'7.パネルラジエーター設備費用算出シート'!$G$52,'7.パネルラジエーター設備費用算出シート'!$N$52))))))))))</f>
        <v/>
      </c>
      <c r="AS348" s="42"/>
      <c r="AT348" s="86"/>
      <c r="AU348" s="87"/>
      <c r="AV348" s="42"/>
    </row>
    <row r="349" spans="2:48">
      <c r="B349" s="84">
        <v>338</v>
      </c>
      <c r="C349" s="163"/>
      <c r="D349" s="164"/>
      <c r="E349" s="85"/>
      <c r="F349" s="689"/>
      <c r="G349" s="690"/>
      <c r="H349" s="683"/>
      <c r="I349" s="156"/>
      <c r="J349" s="160"/>
      <c r="K349" s="156"/>
      <c r="L349" s="697" t="str">
        <f t="shared" si="21"/>
        <v/>
      </c>
      <c r="M349" s="698" t="str">
        <f t="shared" si="22"/>
        <v/>
      </c>
      <c r="N349" s="697" t="str">
        <f t="shared" si="23"/>
        <v/>
      </c>
      <c r="O349" s="703">
        <f t="shared" si="20"/>
        <v>0</v>
      </c>
      <c r="P349" s="157"/>
      <c r="Q349" s="41"/>
      <c r="R349" s="170"/>
      <c r="S349" s="168"/>
      <c r="T349" s="43"/>
      <c r="U349" s="170"/>
      <c r="V349" s="157"/>
      <c r="W349" s="394"/>
      <c r="X349" s="42"/>
      <c r="Y349" s="41"/>
      <c r="Z349" s="42"/>
      <c r="AA349" s="41"/>
      <c r="AB349" s="42"/>
      <c r="AC349" s="41"/>
      <c r="AD349" s="43"/>
      <c r="AE349" s="42"/>
      <c r="AF349" s="44"/>
      <c r="AG349" s="42"/>
      <c r="AH349" s="463"/>
      <c r="AI349" s="42"/>
      <c r="AJ349" s="463"/>
      <c r="AK349" s="42"/>
      <c r="AL349" s="44"/>
      <c r="AM349" s="42"/>
      <c r="AN349" s="44"/>
      <c r="AO349" s="87"/>
      <c r="AP349" s="42"/>
      <c r="AQ349" s="44"/>
      <c r="AR349" s="705" t="str">
        <f>IF(AQ349="","",IF(AQ349="A",'7.パネルラジエーター設備費用算出シート'!$G$12,IF(AQ349="B",'7.パネルラジエーター設備費用算出シート'!$N$12,IF(AQ349="C",'7.パネルラジエーター設備費用算出シート'!$G$22,IF(AQ349="D",'7.パネルラジエーター設備費用算出シート'!$N$22,IF(AQ349="E",'7.パネルラジエーター設備費用算出シート'!$G$32,IF(AQ349="F",'7.パネルラジエーター設備費用算出シート'!$N$32,IF(AQ349="G",'7.パネルラジエーター設備費用算出シート'!$G$42,IF(AQ349="H",'7.パネルラジエーター設備費用算出シート'!$N$42,IF(AQ349="I",'7.パネルラジエーター設備費用算出シート'!$G$52,'7.パネルラジエーター設備費用算出シート'!$N$52))))))))))</f>
        <v/>
      </c>
      <c r="AS349" s="42"/>
      <c r="AT349" s="86"/>
      <c r="AU349" s="87"/>
      <c r="AV349" s="42"/>
    </row>
    <row r="350" spans="2:48">
      <c r="B350" s="84">
        <v>339</v>
      </c>
      <c r="C350" s="163"/>
      <c r="D350" s="164"/>
      <c r="E350" s="85"/>
      <c r="F350" s="689"/>
      <c r="G350" s="690"/>
      <c r="H350" s="683"/>
      <c r="I350" s="156"/>
      <c r="J350" s="160"/>
      <c r="K350" s="156"/>
      <c r="L350" s="697" t="str">
        <f t="shared" si="21"/>
        <v/>
      </c>
      <c r="M350" s="698" t="str">
        <f t="shared" si="22"/>
        <v/>
      </c>
      <c r="N350" s="697" t="str">
        <f t="shared" si="23"/>
        <v/>
      </c>
      <c r="O350" s="703">
        <f t="shared" si="20"/>
        <v>0</v>
      </c>
      <c r="P350" s="157"/>
      <c r="Q350" s="41"/>
      <c r="R350" s="170"/>
      <c r="S350" s="168"/>
      <c r="T350" s="43"/>
      <c r="U350" s="170"/>
      <c r="V350" s="157"/>
      <c r="W350" s="394"/>
      <c r="X350" s="42"/>
      <c r="Y350" s="41"/>
      <c r="Z350" s="42"/>
      <c r="AA350" s="41"/>
      <c r="AB350" s="42"/>
      <c r="AC350" s="41"/>
      <c r="AD350" s="43"/>
      <c r="AE350" s="42"/>
      <c r="AF350" s="44"/>
      <c r="AG350" s="42"/>
      <c r="AH350" s="463"/>
      <c r="AI350" s="42"/>
      <c r="AJ350" s="463"/>
      <c r="AK350" s="42"/>
      <c r="AL350" s="44"/>
      <c r="AM350" s="42"/>
      <c r="AN350" s="44"/>
      <c r="AO350" s="87"/>
      <c r="AP350" s="42"/>
      <c r="AQ350" s="44"/>
      <c r="AR350" s="705" t="str">
        <f>IF(AQ350="","",IF(AQ350="A",'7.パネルラジエーター設備費用算出シート'!$G$12,IF(AQ350="B",'7.パネルラジエーター設備費用算出シート'!$N$12,IF(AQ350="C",'7.パネルラジエーター設備費用算出シート'!$G$22,IF(AQ350="D",'7.パネルラジエーター設備費用算出シート'!$N$22,IF(AQ350="E",'7.パネルラジエーター設備費用算出シート'!$G$32,IF(AQ350="F",'7.パネルラジエーター設備費用算出シート'!$N$32,IF(AQ350="G",'7.パネルラジエーター設備費用算出シート'!$G$42,IF(AQ350="H",'7.パネルラジエーター設備費用算出シート'!$N$42,IF(AQ350="I",'7.パネルラジエーター設備費用算出シート'!$G$52,'7.パネルラジエーター設備費用算出シート'!$N$52))))))))))</f>
        <v/>
      </c>
      <c r="AS350" s="42"/>
      <c r="AT350" s="86"/>
      <c r="AU350" s="87"/>
      <c r="AV350" s="42"/>
    </row>
    <row r="351" spans="2:48">
      <c r="B351" s="84">
        <v>340</v>
      </c>
      <c r="C351" s="163"/>
      <c r="D351" s="164"/>
      <c r="E351" s="85"/>
      <c r="F351" s="689"/>
      <c r="G351" s="690"/>
      <c r="H351" s="683"/>
      <c r="I351" s="156"/>
      <c r="J351" s="160"/>
      <c r="K351" s="156"/>
      <c r="L351" s="697" t="str">
        <f t="shared" si="21"/>
        <v/>
      </c>
      <c r="M351" s="698" t="str">
        <f t="shared" si="22"/>
        <v/>
      </c>
      <c r="N351" s="697" t="str">
        <f t="shared" si="23"/>
        <v/>
      </c>
      <c r="O351" s="703">
        <f t="shared" si="20"/>
        <v>0</v>
      </c>
      <c r="P351" s="157"/>
      <c r="Q351" s="41"/>
      <c r="R351" s="170"/>
      <c r="S351" s="168"/>
      <c r="T351" s="43"/>
      <c r="U351" s="170"/>
      <c r="V351" s="157"/>
      <c r="W351" s="394"/>
      <c r="X351" s="42"/>
      <c r="Y351" s="41"/>
      <c r="Z351" s="42"/>
      <c r="AA351" s="41"/>
      <c r="AB351" s="42"/>
      <c r="AC351" s="41"/>
      <c r="AD351" s="43"/>
      <c r="AE351" s="42"/>
      <c r="AF351" s="44"/>
      <c r="AG351" s="42"/>
      <c r="AH351" s="463"/>
      <c r="AI351" s="42"/>
      <c r="AJ351" s="463"/>
      <c r="AK351" s="42"/>
      <c r="AL351" s="44"/>
      <c r="AM351" s="42"/>
      <c r="AN351" s="44"/>
      <c r="AO351" s="87"/>
      <c r="AP351" s="42"/>
      <c r="AQ351" s="44"/>
      <c r="AR351" s="705" t="str">
        <f>IF(AQ351="","",IF(AQ351="A",'7.パネルラジエーター設備費用算出シート'!$G$12,IF(AQ351="B",'7.パネルラジエーター設備費用算出シート'!$N$12,IF(AQ351="C",'7.パネルラジエーター設備費用算出シート'!$G$22,IF(AQ351="D",'7.パネルラジエーター設備費用算出シート'!$N$22,IF(AQ351="E",'7.パネルラジエーター設備費用算出シート'!$G$32,IF(AQ351="F",'7.パネルラジエーター設備費用算出シート'!$N$32,IF(AQ351="G",'7.パネルラジエーター設備費用算出シート'!$G$42,IF(AQ351="H",'7.パネルラジエーター設備費用算出シート'!$N$42,IF(AQ351="I",'7.パネルラジエーター設備費用算出シート'!$G$52,'7.パネルラジエーター設備費用算出シート'!$N$52))))))))))</f>
        <v/>
      </c>
      <c r="AS351" s="42"/>
      <c r="AT351" s="86"/>
      <c r="AU351" s="87"/>
      <c r="AV351" s="42"/>
    </row>
    <row r="352" spans="2:48">
      <c r="B352" s="84">
        <v>341</v>
      </c>
      <c r="C352" s="163"/>
      <c r="D352" s="164"/>
      <c r="E352" s="85"/>
      <c r="F352" s="689"/>
      <c r="G352" s="690"/>
      <c r="H352" s="683"/>
      <c r="I352" s="156"/>
      <c r="J352" s="160"/>
      <c r="K352" s="156"/>
      <c r="L352" s="697" t="str">
        <f t="shared" si="21"/>
        <v/>
      </c>
      <c r="M352" s="698" t="str">
        <f t="shared" si="22"/>
        <v/>
      </c>
      <c r="N352" s="697" t="str">
        <f t="shared" si="23"/>
        <v/>
      </c>
      <c r="O352" s="703">
        <f t="shared" si="20"/>
        <v>0</v>
      </c>
      <c r="P352" s="157"/>
      <c r="Q352" s="41"/>
      <c r="R352" s="170"/>
      <c r="S352" s="168"/>
      <c r="T352" s="43"/>
      <c r="U352" s="170"/>
      <c r="V352" s="157"/>
      <c r="W352" s="394"/>
      <c r="X352" s="42"/>
      <c r="Y352" s="41"/>
      <c r="Z352" s="42"/>
      <c r="AA352" s="41"/>
      <c r="AB352" s="42"/>
      <c r="AC352" s="41"/>
      <c r="AD352" s="43"/>
      <c r="AE352" s="42"/>
      <c r="AF352" s="44"/>
      <c r="AG352" s="42"/>
      <c r="AH352" s="463"/>
      <c r="AI352" s="42"/>
      <c r="AJ352" s="463"/>
      <c r="AK352" s="42"/>
      <c r="AL352" s="44"/>
      <c r="AM352" s="42"/>
      <c r="AN352" s="44"/>
      <c r="AO352" s="87"/>
      <c r="AP352" s="42"/>
      <c r="AQ352" s="44"/>
      <c r="AR352" s="705" t="str">
        <f>IF(AQ352="","",IF(AQ352="A",'7.パネルラジエーター設備費用算出シート'!$G$12,IF(AQ352="B",'7.パネルラジエーター設備費用算出シート'!$N$12,IF(AQ352="C",'7.パネルラジエーター設備費用算出シート'!$G$22,IF(AQ352="D",'7.パネルラジエーター設備費用算出シート'!$N$22,IF(AQ352="E",'7.パネルラジエーター設備費用算出シート'!$G$32,IF(AQ352="F",'7.パネルラジエーター設備費用算出シート'!$N$32,IF(AQ352="G",'7.パネルラジエーター設備費用算出シート'!$G$42,IF(AQ352="H",'7.パネルラジエーター設備費用算出シート'!$N$42,IF(AQ352="I",'7.パネルラジエーター設備費用算出シート'!$G$52,'7.パネルラジエーター設備費用算出シート'!$N$52))))))))))</f>
        <v/>
      </c>
      <c r="AS352" s="42"/>
      <c r="AT352" s="86"/>
      <c r="AU352" s="87"/>
      <c r="AV352" s="42"/>
    </row>
    <row r="353" spans="2:48">
      <c r="B353" s="84">
        <v>342</v>
      </c>
      <c r="C353" s="163"/>
      <c r="D353" s="164"/>
      <c r="E353" s="85"/>
      <c r="F353" s="689"/>
      <c r="G353" s="690"/>
      <c r="H353" s="683"/>
      <c r="I353" s="156"/>
      <c r="J353" s="160"/>
      <c r="K353" s="156"/>
      <c r="L353" s="697" t="str">
        <f t="shared" si="21"/>
        <v/>
      </c>
      <c r="M353" s="698" t="str">
        <f t="shared" si="22"/>
        <v/>
      </c>
      <c r="N353" s="697" t="str">
        <f t="shared" si="23"/>
        <v/>
      </c>
      <c r="O353" s="703">
        <f t="shared" si="20"/>
        <v>0</v>
      </c>
      <c r="P353" s="157"/>
      <c r="Q353" s="41"/>
      <c r="R353" s="170"/>
      <c r="S353" s="168"/>
      <c r="T353" s="43"/>
      <c r="U353" s="170"/>
      <c r="V353" s="157"/>
      <c r="W353" s="394"/>
      <c r="X353" s="42"/>
      <c r="Y353" s="41"/>
      <c r="Z353" s="42"/>
      <c r="AA353" s="41"/>
      <c r="AB353" s="42"/>
      <c r="AC353" s="41"/>
      <c r="AD353" s="43"/>
      <c r="AE353" s="42"/>
      <c r="AF353" s="44"/>
      <c r="AG353" s="42"/>
      <c r="AH353" s="463"/>
      <c r="AI353" s="42"/>
      <c r="AJ353" s="463"/>
      <c r="AK353" s="42"/>
      <c r="AL353" s="44"/>
      <c r="AM353" s="42"/>
      <c r="AN353" s="44"/>
      <c r="AO353" s="87"/>
      <c r="AP353" s="42"/>
      <c r="AQ353" s="44"/>
      <c r="AR353" s="705" t="str">
        <f>IF(AQ353="","",IF(AQ353="A",'7.パネルラジエーター設備費用算出シート'!$G$12,IF(AQ353="B",'7.パネルラジエーター設備費用算出シート'!$N$12,IF(AQ353="C",'7.パネルラジエーター設備費用算出シート'!$G$22,IF(AQ353="D",'7.パネルラジエーター設備費用算出シート'!$N$22,IF(AQ353="E",'7.パネルラジエーター設備費用算出シート'!$G$32,IF(AQ353="F",'7.パネルラジエーター設備費用算出シート'!$N$32,IF(AQ353="G",'7.パネルラジエーター設備費用算出シート'!$G$42,IF(AQ353="H",'7.パネルラジエーター設備費用算出シート'!$N$42,IF(AQ353="I",'7.パネルラジエーター設備費用算出シート'!$G$52,'7.パネルラジエーター設備費用算出シート'!$N$52))))))))))</f>
        <v/>
      </c>
      <c r="AS353" s="42"/>
      <c r="AT353" s="86"/>
      <c r="AU353" s="87"/>
      <c r="AV353" s="42"/>
    </row>
    <row r="354" spans="2:48">
      <c r="B354" s="84">
        <v>343</v>
      </c>
      <c r="C354" s="163"/>
      <c r="D354" s="164"/>
      <c r="E354" s="85"/>
      <c r="F354" s="689"/>
      <c r="G354" s="690"/>
      <c r="H354" s="683"/>
      <c r="I354" s="156"/>
      <c r="J354" s="160"/>
      <c r="K354" s="156"/>
      <c r="L354" s="697" t="str">
        <f t="shared" si="21"/>
        <v/>
      </c>
      <c r="M354" s="698" t="str">
        <f t="shared" si="22"/>
        <v/>
      </c>
      <c r="N354" s="697" t="str">
        <f t="shared" si="23"/>
        <v/>
      </c>
      <c r="O354" s="703">
        <f t="shared" si="20"/>
        <v>0</v>
      </c>
      <c r="P354" s="157"/>
      <c r="Q354" s="41"/>
      <c r="R354" s="170"/>
      <c r="S354" s="168"/>
      <c r="T354" s="43"/>
      <c r="U354" s="170"/>
      <c r="V354" s="157"/>
      <c r="W354" s="394"/>
      <c r="X354" s="42"/>
      <c r="Y354" s="41"/>
      <c r="Z354" s="42"/>
      <c r="AA354" s="41"/>
      <c r="AB354" s="42"/>
      <c r="AC354" s="41"/>
      <c r="AD354" s="43"/>
      <c r="AE354" s="42"/>
      <c r="AF354" s="44"/>
      <c r="AG354" s="42"/>
      <c r="AH354" s="463"/>
      <c r="AI354" s="42"/>
      <c r="AJ354" s="463"/>
      <c r="AK354" s="42"/>
      <c r="AL354" s="44"/>
      <c r="AM354" s="42"/>
      <c r="AN354" s="44"/>
      <c r="AO354" s="87"/>
      <c r="AP354" s="42"/>
      <c r="AQ354" s="44"/>
      <c r="AR354" s="705" t="str">
        <f>IF(AQ354="","",IF(AQ354="A",'7.パネルラジエーター設備費用算出シート'!$G$12,IF(AQ354="B",'7.パネルラジエーター設備費用算出シート'!$N$12,IF(AQ354="C",'7.パネルラジエーター設備費用算出シート'!$G$22,IF(AQ354="D",'7.パネルラジエーター設備費用算出シート'!$N$22,IF(AQ354="E",'7.パネルラジエーター設備費用算出シート'!$G$32,IF(AQ354="F",'7.パネルラジエーター設備費用算出シート'!$N$32,IF(AQ354="G",'7.パネルラジエーター設備費用算出シート'!$G$42,IF(AQ354="H",'7.パネルラジエーター設備費用算出シート'!$N$42,IF(AQ354="I",'7.パネルラジエーター設備費用算出シート'!$G$52,'7.パネルラジエーター設備費用算出シート'!$N$52))))))))))</f>
        <v/>
      </c>
      <c r="AS354" s="42"/>
      <c r="AT354" s="86"/>
      <c r="AU354" s="87"/>
      <c r="AV354" s="42"/>
    </row>
    <row r="355" spans="2:48">
      <c r="B355" s="84">
        <v>344</v>
      </c>
      <c r="C355" s="163"/>
      <c r="D355" s="164"/>
      <c r="E355" s="85"/>
      <c r="F355" s="689"/>
      <c r="G355" s="690"/>
      <c r="H355" s="683"/>
      <c r="I355" s="156"/>
      <c r="J355" s="160"/>
      <c r="K355" s="156"/>
      <c r="L355" s="697" t="str">
        <f t="shared" si="21"/>
        <v/>
      </c>
      <c r="M355" s="698" t="str">
        <f t="shared" si="22"/>
        <v/>
      </c>
      <c r="N355" s="697" t="str">
        <f t="shared" si="23"/>
        <v/>
      </c>
      <c r="O355" s="703">
        <f t="shared" si="20"/>
        <v>0</v>
      </c>
      <c r="P355" s="157"/>
      <c r="Q355" s="41"/>
      <c r="R355" s="170"/>
      <c r="S355" s="168"/>
      <c r="T355" s="43"/>
      <c r="U355" s="170"/>
      <c r="V355" s="157"/>
      <c r="W355" s="394"/>
      <c r="X355" s="42"/>
      <c r="Y355" s="41"/>
      <c r="Z355" s="42"/>
      <c r="AA355" s="41"/>
      <c r="AB355" s="42"/>
      <c r="AC355" s="41"/>
      <c r="AD355" s="43"/>
      <c r="AE355" s="42"/>
      <c r="AF355" s="44"/>
      <c r="AG355" s="42"/>
      <c r="AH355" s="463"/>
      <c r="AI355" s="42"/>
      <c r="AJ355" s="463"/>
      <c r="AK355" s="42"/>
      <c r="AL355" s="44"/>
      <c r="AM355" s="42"/>
      <c r="AN355" s="44"/>
      <c r="AO355" s="87"/>
      <c r="AP355" s="42"/>
      <c r="AQ355" s="44"/>
      <c r="AR355" s="705" t="str">
        <f>IF(AQ355="","",IF(AQ355="A",'7.パネルラジエーター設備費用算出シート'!$G$12,IF(AQ355="B",'7.パネルラジエーター設備費用算出シート'!$N$12,IF(AQ355="C",'7.パネルラジエーター設備費用算出シート'!$G$22,IF(AQ355="D",'7.パネルラジエーター設備費用算出シート'!$N$22,IF(AQ355="E",'7.パネルラジエーター設備費用算出シート'!$G$32,IF(AQ355="F",'7.パネルラジエーター設備費用算出シート'!$N$32,IF(AQ355="G",'7.パネルラジエーター設備費用算出シート'!$G$42,IF(AQ355="H",'7.パネルラジエーター設備費用算出シート'!$N$42,IF(AQ355="I",'7.パネルラジエーター設備費用算出シート'!$G$52,'7.パネルラジエーター設備費用算出シート'!$N$52))))))))))</f>
        <v/>
      </c>
      <c r="AS355" s="42"/>
      <c r="AT355" s="86"/>
      <c r="AU355" s="87"/>
      <c r="AV355" s="42"/>
    </row>
    <row r="356" spans="2:48">
      <c r="B356" s="84">
        <v>345</v>
      </c>
      <c r="C356" s="163"/>
      <c r="D356" s="164"/>
      <c r="E356" s="85"/>
      <c r="F356" s="689"/>
      <c r="G356" s="690"/>
      <c r="H356" s="683"/>
      <c r="I356" s="156"/>
      <c r="J356" s="160"/>
      <c r="K356" s="156"/>
      <c r="L356" s="697" t="str">
        <f t="shared" si="21"/>
        <v/>
      </c>
      <c r="M356" s="698" t="str">
        <f t="shared" si="22"/>
        <v/>
      </c>
      <c r="N356" s="697" t="str">
        <f t="shared" si="23"/>
        <v/>
      </c>
      <c r="O356" s="703">
        <f t="shared" si="20"/>
        <v>0</v>
      </c>
      <c r="P356" s="157"/>
      <c r="Q356" s="41"/>
      <c r="R356" s="170"/>
      <c r="S356" s="168"/>
      <c r="T356" s="43"/>
      <c r="U356" s="170"/>
      <c r="V356" s="157"/>
      <c r="W356" s="394"/>
      <c r="X356" s="42"/>
      <c r="Y356" s="41"/>
      <c r="Z356" s="42"/>
      <c r="AA356" s="41"/>
      <c r="AB356" s="42"/>
      <c r="AC356" s="41"/>
      <c r="AD356" s="43"/>
      <c r="AE356" s="42"/>
      <c r="AF356" s="44"/>
      <c r="AG356" s="42"/>
      <c r="AH356" s="463"/>
      <c r="AI356" s="42"/>
      <c r="AJ356" s="463"/>
      <c r="AK356" s="42"/>
      <c r="AL356" s="44"/>
      <c r="AM356" s="42"/>
      <c r="AN356" s="44"/>
      <c r="AO356" s="87"/>
      <c r="AP356" s="42"/>
      <c r="AQ356" s="44"/>
      <c r="AR356" s="705" t="str">
        <f>IF(AQ356="","",IF(AQ356="A",'7.パネルラジエーター設備費用算出シート'!$G$12,IF(AQ356="B",'7.パネルラジエーター設備費用算出シート'!$N$12,IF(AQ356="C",'7.パネルラジエーター設備費用算出シート'!$G$22,IF(AQ356="D",'7.パネルラジエーター設備費用算出シート'!$N$22,IF(AQ356="E",'7.パネルラジエーター設備費用算出シート'!$G$32,IF(AQ356="F",'7.パネルラジエーター設備費用算出シート'!$N$32,IF(AQ356="G",'7.パネルラジエーター設備費用算出シート'!$G$42,IF(AQ356="H",'7.パネルラジエーター設備費用算出シート'!$N$42,IF(AQ356="I",'7.パネルラジエーター設備費用算出シート'!$G$52,'7.パネルラジエーター設備費用算出シート'!$N$52))))))))))</f>
        <v/>
      </c>
      <c r="AS356" s="42"/>
      <c r="AT356" s="86"/>
      <c r="AU356" s="87"/>
      <c r="AV356" s="42"/>
    </row>
    <row r="357" spans="2:48">
      <c r="B357" s="84">
        <v>346</v>
      </c>
      <c r="C357" s="163"/>
      <c r="D357" s="164"/>
      <c r="E357" s="85"/>
      <c r="F357" s="689"/>
      <c r="G357" s="690"/>
      <c r="H357" s="683"/>
      <c r="I357" s="156"/>
      <c r="J357" s="160"/>
      <c r="K357" s="156"/>
      <c r="L357" s="697" t="str">
        <f t="shared" si="21"/>
        <v/>
      </c>
      <c r="M357" s="698" t="str">
        <f t="shared" si="22"/>
        <v/>
      </c>
      <c r="N357" s="697" t="str">
        <f t="shared" si="23"/>
        <v/>
      </c>
      <c r="O357" s="703">
        <f t="shared" si="20"/>
        <v>0</v>
      </c>
      <c r="P357" s="157"/>
      <c r="Q357" s="41"/>
      <c r="R357" s="170"/>
      <c r="S357" s="168"/>
      <c r="T357" s="43"/>
      <c r="U357" s="170"/>
      <c r="V357" s="157"/>
      <c r="W357" s="394"/>
      <c r="X357" s="42"/>
      <c r="Y357" s="41"/>
      <c r="Z357" s="42"/>
      <c r="AA357" s="41"/>
      <c r="AB357" s="42"/>
      <c r="AC357" s="41"/>
      <c r="AD357" s="43"/>
      <c r="AE357" s="42"/>
      <c r="AF357" s="44"/>
      <c r="AG357" s="42"/>
      <c r="AH357" s="463"/>
      <c r="AI357" s="42"/>
      <c r="AJ357" s="463"/>
      <c r="AK357" s="42"/>
      <c r="AL357" s="44"/>
      <c r="AM357" s="42"/>
      <c r="AN357" s="44"/>
      <c r="AO357" s="87"/>
      <c r="AP357" s="42"/>
      <c r="AQ357" s="44"/>
      <c r="AR357" s="705" t="str">
        <f>IF(AQ357="","",IF(AQ357="A",'7.パネルラジエーター設備費用算出シート'!$G$12,IF(AQ357="B",'7.パネルラジエーター設備費用算出シート'!$N$12,IF(AQ357="C",'7.パネルラジエーター設備費用算出シート'!$G$22,IF(AQ357="D",'7.パネルラジエーター設備費用算出シート'!$N$22,IF(AQ357="E",'7.パネルラジエーター設備費用算出シート'!$G$32,IF(AQ357="F",'7.パネルラジエーター設備費用算出シート'!$N$32,IF(AQ357="G",'7.パネルラジエーター設備費用算出シート'!$G$42,IF(AQ357="H",'7.パネルラジエーター設備費用算出シート'!$N$42,IF(AQ357="I",'7.パネルラジエーター設備費用算出シート'!$G$52,'7.パネルラジエーター設備費用算出シート'!$N$52))))))))))</f>
        <v/>
      </c>
      <c r="AS357" s="42"/>
      <c r="AT357" s="86"/>
      <c r="AU357" s="87"/>
      <c r="AV357" s="42"/>
    </row>
    <row r="358" spans="2:48">
      <c r="B358" s="84">
        <v>347</v>
      </c>
      <c r="C358" s="163"/>
      <c r="D358" s="164"/>
      <c r="E358" s="85"/>
      <c r="F358" s="689"/>
      <c r="G358" s="690"/>
      <c r="H358" s="683"/>
      <c r="I358" s="156"/>
      <c r="J358" s="160"/>
      <c r="K358" s="156"/>
      <c r="L358" s="697" t="str">
        <f t="shared" si="21"/>
        <v/>
      </c>
      <c r="M358" s="698" t="str">
        <f t="shared" si="22"/>
        <v/>
      </c>
      <c r="N358" s="697" t="str">
        <f t="shared" si="23"/>
        <v/>
      </c>
      <c r="O358" s="703">
        <f t="shared" si="20"/>
        <v>0</v>
      </c>
      <c r="P358" s="157"/>
      <c r="Q358" s="41"/>
      <c r="R358" s="170"/>
      <c r="S358" s="168"/>
      <c r="T358" s="43"/>
      <c r="U358" s="170"/>
      <c r="V358" s="157"/>
      <c r="W358" s="394"/>
      <c r="X358" s="42"/>
      <c r="Y358" s="41"/>
      <c r="Z358" s="42"/>
      <c r="AA358" s="41"/>
      <c r="AB358" s="42"/>
      <c r="AC358" s="41"/>
      <c r="AD358" s="43"/>
      <c r="AE358" s="42"/>
      <c r="AF358" s="44"/>
      <c r="AG358" s="42"/>
      <c r="AH358" s="463"/>
      <c r="AI358" s="42"/>
      <c r="AJ358" s="463"/>
      <c r="AK358" s="42"/>
      <c r="AL358" s="44"/>
      <c r="AM358" s="42"/>
      <c r="AN358" s="44"/>
      <c r="AO358" s="87"/>
      <c r="AP358" s="42"/>
      <c r="AQ358" s="44"/>
      <c r="AR358" s="705" t="str">
        <f>IF(AQ358="","",IF(AQ358="A",'7.パネルラジエーター設備費用算出シート'!$G$12,IF(AQ358="B",'7.パネルラジエーター設備費用算出シート'!$N$12,IF(AQ358="C",'7.パネルラジエーター設備費用算出シート'!$G$22,IF(AQ358="D",'7.パネルラジエーター設備費用算出シート'!$N$22,IF(AQ358="E",'7.パネルラジエーター設備費用算出シート'!$G$32,IF(AQ358="F",'7.パネルラジエーター設備費用算出シート'!$N$32,IF(AQ358="G",'7.パネルラジエーター設備費用算出シート'!$G$42,IF(AQ358="H",'7.パネルラジエーター設備費用算出シート'!$N$42,IF(AQ358="I",'7.パネルラジエーター設備費用算出シート'!$G$52,'7.パネルラジエーター設備費用算出シート'!$N$52))))))))))</f>
        <v/>
      </c>
      <c r="AS358" s="42"/>
      <c r="AT358" s="86"/>
      <c r="AU358" s="87"/>
      <c r="AV358" s="42"/>
    </row>
    <row r="359" spans="2:48">
      <c r="B359" s="84">
        <v>348</v>
      </c>
      <c r="C359" s="163"/>
      <c r="D359" s="164"/>
      <c r="E359" s="85"/>
      <c r="F359" s="689"/>
      <c r="G359" s="690"/>
      <c r="H359" s="683"/>
      <c r="I359" s="156"/>
      <c r="J359" s="160"/>
      <c r="K359" s="156"/>
      <c r="L359" s="697" t="str">
        <f t="shared" si="21"/>
        <v/>
      </c>
      <c r="M359" s="698" t="str">
        <f t="shared" si="22"/>
        <v/>
      </c>
      <c r="N359" s="697" t="str">
        <f t="shared" si="23"/>
        <v/>
      </c>
      <c r="O359" s="703">
        <f t="shared" si="20"/>
        <v>0</v>
      </c>
      <c r="P359" s="157"/>
      <c r="Q359" s="41"/>
      <c r="R359" s="170"/>
      <c r="S359" s="168"/>
      <c r="T359" s="43"/>
      <c r="U359" s="170"/>
      <c r="V359" s="157"/>
      <c r="W359" s="394"/>
      <c r="X359" s="42"/>
      <c r="Y359" s="41"/>
      <c r="Z359" s="42"/>
      <c r="AA359" s="41"/>
      <c r="AB359" s="42"/>
      <c r="AC359" s="41"/>
      <c r="AD359" s="43"/>
      <c r="AE359" s="42"/>
      <c r="AF359" s="44"/>
      <c r="AG359" s="42"/>
      <c r="AH359" s="463"/>
      <c r="AI359" s="42"/>
      <c r="AJ359" s="463"/>
      <c r="AK359" s="42"/>
      <c r="AL359" s="44"/>
      <c r="AM359" s="42"/>
      <c r="AN359" s="44"/>
      <c r="AO359" s="87"/>
      <c r="AP359" s="42"/>
      <c r="AQ359" s="44"/>
      <c r="AR359" s="705" t="str">
        <f>IF(AQ359="","",IF(AQ359="A",'7.パネルラジエーター設備費用算出シート'!$G$12,IF(AQ359="B",'7.パネルラジエーター設備費用算出シート'!$N$12,IF(AQ359="C",'7.パネルラジエーター設備費用算出シート'!$G$22,IF(AQ359="D",'7.パネルラジエーター設備費用算出シート'!$N$22,IF(AQ359="E",'7.パネルラジエーター設備費用算出シート'!$G$32,IF(AQ359="F",'7.パネルラジエーター設備費用算出シート'!$N$32,IF(AQ359="G",'7.パネルラジエーター設備費用算出シート'!$G$42,IF(AQ359="H",'7.パネルラジエーター設備費用算出シート'!$N$42,IF(AQ359="I",'7.パネルラジエーター設備費用算出シート'!$G$52,'7.パネルラジエーター設備費用算出シート'!$N$52))))))))))</f>
        <v/>
      </c>
      <c r="AS359" s="42"/>
      <c r="AT359" s="86"/>
      <c r="AU359" s="87"/>
      <c r="AV359" s="42"/>
    </row>
    <row r="360" spans="2:48">
      <c r="B360" s="84">
        <v>349</v>
      </c>
      <c r="C360" s="163"/>
      <c r="D360" s="164"/>
      <c r="E360" s="85"/>
      <c r="F360" s="689"/>
      <c r="G360" s="690"/>
      <c r="H360" s="683"/>
      <c r="I360" s="156"/>
      <c r="J360" s="160"/>
      <c r="K360" s="156"/>
      <c r="L360" s="697" t="str">
        <f t="shared" si="21"/>
        <v/>
      </c>
      <c r="M360" s="698" t="str">
        <f t="shared" si="22"/>
        <v/>
      </c>
      <c r="N360" s="697" t="str">
        <f t="shared" si="23"/>
        <v/>
      </c>
      <c r="O360" s="703">
        <f t="shared" si="20"/>
        <v>0</v>
      </c>
      <c r="P360" s="157"/>
      <c r="Q360" s="41"/>
      <c r="R360" s="170"/>
      <c r="S360" s="168"/>
      <c r="T360" s="43"/>
      <c r="U360" s="170"/>
      <c r="V360" s="157"/>
      <c r="W360" s="394"/>
      <c r="X360" s="42"/>
      <c r="Y360" s="41"/>
      <c r="Z360" s="42"/>
      <c r="AA360" s="41"/>
      <c r="AB360" s="42"/>
      <c r="AC360" s="41"/>
      <c r="AD360" s="43"/>
      <c r="AE360" s="42"/>
      <c r="AF360" s="44"/>
      <c r="AG360" s="42"/>
      <c r="AH360" s="463"/>
      <c r="AI360" s="42"/>
      <c r="AJ360" s="463"/>
      <c r="AK360" s="42"/>
      <c r="AL360" s="44"/>
      <c r="AM360" s="42"/>
      <c r="AN360" s="44"/>
      <c r="AO360" s="87"/>
      <c r="AP360" s="42"/>
      <c r="AQ360" s="44"/>
      <c r="AR360" s="705" t="str">
        <f>IF(AQ360="","",IF(AQ360="A",'7.パネルラジエーター設備費用算出シート'!$G$12,IF(AQ360="B",'7.パネルラジエーター設備費用算出シート'!$N$12,IF(AQ360="C",'7.パネルラジエーター設備費用算出シート'!$G$22,IF(AQ360="D",'7.パネルラジエーター設備費用算出シート'!$N$22,IF(AQ360="E",'7.パネルラジエーター設備費用算出シート'!$G$32,IF(AQ360="F",'7.パネルラジエーター設備費用算出シート'!$N$32,IF(AQ360="G",'7.パネルラジエーター設備費用算出シート'!$G$42,IF(AQ360="H",'7.パネルラジエーター設備費用算出シート'!$N$42,IF(AQ360="I",'7.パネルラジエーター設備費用算出シート'!$G$52,'7.パネルラジエーター設備費用算出シート'!$N$52))))))))))</f>
        <v/>
      </c>
      <c r="AS360" s="42"/>
      <c r="AT360" s="86"/>
      <c r="AU360" s="87"/>
      <c r="AV360" s="42"/>
    </row>
    <row r="361" spans="2:48">
      <c r="B361" s="84">
        <v>350</v>
      </c>
      <c r="C361" s="163"/>
      <c r="D361" s="164"/>
      <c r="E361" s="85"/>
      <c r="F361" s="689"/>
      <c r="G361" s="690"/>
      <c r="H361" s="683"/>
      <c r="I361" s="156"/>
      <c r="J361" s="160"/>
      <c r="K361" s="156"/>
      <c r="L361" s="697" t="str">
        <f t="shared" si="21"/>
        <v/>
      </c>
      <c r="M361" s="698" t="str">
        <f t="shared" si="22"/>
        <v/>
      </c>
      <c r="N361" s="697" t="str">
        <f t="shared" si="23"/>
        <v/>
      </c>
      <c r="O361" s="703">
        <f t="shared" si="20"/>
        <v>0</v>
      </c>
      <c r="P361" s="157"/>
      <c r="Q361" s="41"/>
      <c r="R361" s="170"/>
      <c r="S361" s="168"/>
      <c r="T361" s="43"/>
      <c r="U361" s="170"/>
      <c r="V361" s="157"/>
      <c r="W361" s="394"/>
      <c r="X361" s="42"/>
      <c r="Y361" s="41"/>
      <c r="Z361" s="42"/>
      <c r="AA361" s="41"/>
      <c r="AB361" s="42"/>
      <c r="AC361" s="41"/>
      <c r="AD361" s="43"/>
      <c r="AE361" s="42"/>
      <c r="AF361" s="44"/>
      <c r="AG361" s="42"/>
      <c r="AH361" s="463"/>
      <c r="AI361" s="42"/>
      <c r="AJ361" s="463"/>
      <c r="AK361" s="42"/>
      <c r="AL361" s="44"/>
      <c r="AM361" s="42"/>
      <c r="AN361" s="44"/>
      <c r="AO361" s="87"/>
      <c r="AP361" s="42"/>
      <c r="AQ361" s="44"/>
      <c r="AR361" s="705" t="str">
        <f>IF(AQ361="","",IF(AQ361="A",'7.パネルラジエーター設備費用算出シート'!$G$12,IF(AQ361="B",'7.パネルラジエーター設備費用算出シート'!$N$12,IF(AQ361="C",'7.パネルラジエーター設備費用算出シート'!$G$22,IF(AQ361="D",'7.パネルラジエーター設備費用算出シート'!$N$22,IF(AQ361="E",'7.パネルラジエーター設備費用算出シート'!$G$32,IF(AQ361="F",'7.パネルラジエーター設備費用算出シート'!$N$32,IF(AQ361="G",'7.パネルラジエーター設備費用算出シート'!$G$42,IF(AQ361="H",'7.パネルラジエーター設備費用算出シート'!$N$42,IF(AQ361="I",'7.パネルラジエーター設備費用算出シート'!$G$52,'7.パネルラジエーター設備費用算出シート'!$N$52))))))))))</f>
        <v/>
      </c>
      <c r="AS361" s="42"/>
      <c r="AT361" s="86"/>
      <c r="AU361" s="87"/>
      <c r="AV361" s="42"/>
    </row>
    <row r="362" spans="2:48">
      <c r="B362" s="84">
        <v>351</v>
      </c>
      <c r="C362" s="163"/>
      <c r="D362" s="164"/>
      <c r="E362" s="85"/>
      <c r="F362" s="689"/>
      <c r="G362" s="690"/>
      <c r="H362" s="683"/>
      <c r="I362" s="156"/>
      <c r="J362" s="160"/>
      <c r="K362" s="156"/>
      <c r="L362" s="697" t="str">
        <f t="shared" si="21"/>
        <v/>
      </c>
      <c r="M362" s="698" t="str">
        <f t="shared" si="22"/>
        <v/>
      </c>
      <c r="N362" s="697" t="str">
        <f t="shared" si="23"/>
        <v/>
      </c>
      <c r="O362" s="703">
        <f t="shared" si="20"/>
        <v>0</v>
      </c>
      <c r="P362" s="157"/>
      <c r="Q362" s="41"/>
      <c r="R362" s="170"/>
      <c r="S362" s="168"/>
      <c r="T362" s="43"/>
      <c r="U362" s="170"/>
      <c r="V362" s="157"/>
      <c r="W362" s="394"/>
      <c r="X362" s="42"/>
      <c r="Y362" s="41"/>
      <c r="Z362" s="42"/>
      <c r="AA362" s="41"/>
      <c r="AB362" s="42"/>
      <c r="AC362" s="41"/>
      <c r="AD362" s="43"/>
      <c r="AE362" s="42"/>
      <c r="AF362" s="44"/>
      <c r="AG362" s="42"/>
      <c r="AH362" s="463"/>
      <c r="AI362" s="42"/>
      <c r="AJ362" s="463"/>
      <c r="AK362" s="42"/>
      <c r="AL362" s="44"/>
      <c r="AM362" s="42"/>
      <c r="AN362" s="44"/>
      <c r="AO362" s="87"/>
      <c r="AP362" s="42"/>
      <c r="AQ362" s="44"/>
      <c r="AR362" s="705" t="str">
        <f>IF(AQ362="","",IF(AQ362="A",'7.パネルラジエーター設備費用算出シート'!$G$12,IF(AQ362="B",'7.パネルラジエーター設備費用算出シート'!$N$12,IF(AQ362="C",'7.パネルラジエーター設備費用算出シート'!$G$22,IF(AQ362="D",'7.パネルラジエーター設備費用算出シート'!$N$22,IF(AQ362="E",'7.パネルラジエーター設備費用算出シート'!$G$32,IF(AQ362="F",'7.パネルラジエーター設備費用算出シート'!$N$32,IF(AQ362="G",'7.パネルラジエーター設備費用算出シート'!$G$42,IF(AQ362="H",'7.パネルラジエーター設備費用算出シート'!$N$42,IF(AQ362="I",'7.パネルラジエーター設備費用算出シート'!$G$52,'7.パネルラジエーター設備費用算出シート'!$N$52))))))))))</f>
        <v/>
      </c>
      <c r="AS362" s="42"/>
      <c r="AT362" s="86"/>
      <c r="AU362" s="87"/>
      <c r="AV362" s="42"/>
    </row>
    <row r="363" spans="2:48">
      <c r="B363" s="84">
        <v>352</v>
      </c>
      <c r="C363" s="163"/>
      <c r="D363" s="164"/>
      <c r="E363" s="85"/>
      <c r="F363" s="689"/>
      <c r="G363" s="690"/>
      <c r="H363" s="683"/>
      <c r="I363" s="156"/>
      <c r="J363" s="160"/>
      <c r="K363" s="156"/>
      <c r="L363" s="697" t="str">
        <f t="shared" si="21"/>
        <v/>
      </c>
      <c r="M363" s="698" t="str">
        <f t="shared" si="22"/>
        <v/>
      </c>
      <c r="N363" s="697" t="str">
        <f t="shared" si="23"/>
        <v/>
      </c>
      <c r="O363" s="703">
        <f t="shared" si="20"/>
        <v>0</v>
      </c>
      <c r="P363" s="157"/>
      <c r="Q363" s="41"/>
      <c r="R363" s="170"/>
      <c r="S363" s="168"/>
      <c r="T363" s="43"/>
      <c r="U363" s="170"/>
      <c r="V363" s="157"/>
      <c r="W363" s="394"/>
      <c r="X363" s="42"/>
      <c r="Y363" s="41"/>
      <c r="Z363" s="42"/>
      <c r="AA363" s="41"/>
      <c r="AB363" s="42"/>
      <c r="AC363" s="41"/>
      <c r="AD363" s="43"/>
      <c r="AE363" s="42"/>
      <c r="AF363" s="44"/>
      <c r="AG363" s="42"/>
      <c r="AH363" s="463"/>
      <c r="AI363" s="42"/>
      <c r="AJ363" s="463"/>
      <c r="AK363" s="42"/>
      <c r="AL363" s="44"/>
      <c r="AM363" s="42"/>
      <c r="AN363" s="44"/>
      <c r="AO363" s="87"/>
      <c r="AP363" s="42"/>
      <c r="AQ363" s="44"/>
      <c r="AR363" s="705" t="str">
        <f>IF(AQ363="","",IF(AQ363="A",'7.パネルラジエーター設備費用算出シート'!$G$12,IF(AQ363="B",'7.パネルラジエーター設備費用算出シート'!$N$12,IF(AQ363="C",'7.パネルラジエーター設備費用算出シート'!$G$22,IF(AQ363="D",'7.パネルラジエーター設備費用算出シート'!$N$22,IF(AQ363="E",'7.パネルラジエーター設備費用算出シート'!$G$32,IF(AQ363="F",'7.パネルラジエーター設備費用算出シート'!$N$32,IF(AQ363="G",'7.パネルラジエーター設備費用算出シート'!$G$42,IF(AQ363="H",'7.パネルラジエーター設備費用算出シート'!$N$42,IF(AQ363="I",'7.パネルラジエーター設備費用算出シート'!$G$52,'7.パネルラジエーター設備費用算出シート'!$N$52))))))))))</f>
        <v/>
      </c>
      <c r="AS363" s="42"/>
      <c r="AT363" s="86"/>
      <c r="AU363" s="87"/>
      <c r="AV363" s="42"/>
    </row>
    <row r="364" spans="2:48">
      <c r="B364" s="84">
        <v>353</v>
      </c>
      <c r="C364" s="163"/>
      <c r="D364" s="164"/>
      <c r="E364" s="85"/>
      <c r="F364" s="689"/>
      <c r="G364" s="690"/>
      <c r="H364" s="683"/>
      <c r="I364" s="156"/>
      <c r="J364" s="160"/>
      <c r="K364" s="156"/>
      <c r="L364" s="697" t="str">
        <f t="shared" si="21"/>
        <v/>
      </c>
      <c r="M364" s="698" t="str">
        <f t="shared" si="22"/>
        <v/>
      </c>
      <c r="N364" s="697" t="str">
        <f t="shared" si="23"/>
        <v/>
      </c>
      <c r="O364" s="703">
        <f t="shared" si="20"/>
        <v>0</v>
      </c>
      <c r="P364" s="157"/>
      <c r="Q364" s="41"/>
      <c r="R364" s="170"/>
      <c r="S364" s="168"/>
      <c r="T364" s="43"/>
      <c r="U364" s="170"/>
      <c r="V364" s="157"/>
      <c r="W364" s="394"/>
      <c r="X364" s="42"/>
      <c r="Y364" s="41"/>
      <c r="Z364" s="42"/>
      <c r="AA364" s="41"/>
      <c r="AB364" s="42"/>
      <c r="AC364" s="41"/>
      <c r="AD364" s="43"/>
      <c r="AE364" s="42"/>
      <c r="AF364" s="44"/>
      <c r="AG364" s="42"/>
      <c r="AH364" s="463"/>
      <c r="AI364" s="42"/>
      <c r="AJ364" s="463"/>
      <c r="AK364" s="42"/>
      <c r="AL364" s="44"/>
      <c r="AM364" s="42"/>
      <c r="AN364" s="44"/>
      <c r="AO364" s="87"/>
      <c r="AP364" s="42"/>
      <c r="AQ364" s="44"/>
      <c r="AR364" s="705" t="str">
        <f>IF(AQ364="","",IF(AQ364="A",'7.パネルラジエーター設備費用算出シート'!$G$12,IF(AQ364="B",'7.パネルラジエーター設備費用算出シート'!$N$12,IF(AQ364="C",'7.パネルラジエーター設備費用算出シート'!$G$22,IF(AQ364="D",'7.パネルラジエーター設備費用算出シート'!$N$22,IF(AQ364="E",'7.パネルラジエーター設備費用算出シート'!$G$32,IF(AQ364="F",'7.パネルラジエーター設備費用算出シート'!$N$32,IF(AQ364="G",'7.パネルラジエーター設備費用算出シート'!$G$42,IF(AQ364="H",'7.パネルラジエーター設備費用算出シート'!$N$42,IF(AQ364="I",'7.パネルラジエーター設備費用算出シート'!$G$52,'7.パネルラジエーター設備費用算出シート'!$N$52))))))))))</f>
        <v/>
      </c>
      <c r="AS364" s="42"/>
      <c r="AT364" s="86"/>
      <c r="AU364" s="87"/>
      <c r="AV364" s="42"/>
    </row>
    <row r="365" spans="2:48">
      <c r="B365" s="84">
        <v>354</v>
      </c>
      <c r="C365" s="163"/>
      <c r="D365" s="164"/>
      <c r="E365" s="85"/>
      <c r="F365" s="689"/>
      <c r="G365" s="690"/>
      <c r="H365" s="683"/>
      <c r="I365" s="156"/>
      <c r="J365" s="160"/>
      <c r="K365" s="156"/>
      <c r="L365" s="697" t="str">
        <f t="shared" si="21"/>
        <v/>
      </c>
      <c r="M365" s="698" t="str">
        <f t="shared" si="22"/>
        <v/>
      </c>
      <c r="N365" s="697" t="str">
        <f t="shared" si="23"/>
        <v/>
      </c>
      <c r="O365" s="703">
        <f t="shared" si="20"/>
        <v>0</v>
      </c>
      <c r="P365" s="157"/>
      <c r="Q365" s="41"/>
      <c r="R365" s="170"/>
      <c r="S365" s="168"/>
      <c r="T365" s="43"/>
      <c r="U365" s="170"/>
      <c r="V365" s="157"/>
      <c r="W365" s="394"/>
      <c r="X365" s="42"/>
      <c r="Y365" s="41"/>
      <c r="Z365" s="42"/>
      <c r="AA365" s="41"/>
      <c r="AB365" s="42"/>
      <c r="AC365" s="41"/>
      <c r="AD365" s="43"/>
      <c r="AE365" s="42"/>
      <c r="AF365" s="44"/>
      <c r="AG365" s="42"/>
      <c r="AH365" s="463"/>
      <c r="AI365" s="42"/>
      <c r="AJ365" s="463"/>
      <c r="AK365" s="42"/>
      <c r="AL365" s="44"/>
      <c r="AM365" s="42"/>
      <c r="AN365" s="44"/>
      <c r="AO365" s="87"/>
      <c r="AP365" s="42"/>
      <c r="AQ365" s="44"/>
      <c r="AR365" s="705" t="str">
        <f>IF(AQ365="","",IF(AQ365="A",'7.パネルラジエーター設備費用算出シート'!$G$12,IF(AQ365="B",'7.パネルラジエーター設備費用算出シート'!$N$12,IF(AQ365="C",'7.パネルラジエーター設備費用算出シート'!$G$22,IF(AQ365="D",'7.パネルラジエーター設備費用算出シート'!$N$22,IF(AQ365="E",'7.パネルラジエーター設備費用算出シート'!$G$32,IF(AQ365="F",'7.パネルラジエーター設備費用算出シート'!$N$32,IF(AQ365="G",'7.パネルラジエーター設備費用算出シート'!$G$42,IF(AQ365="H",'7.パネルラジエーター設備費用算出シート'!$N$42,IF(AQ365="I",'7.パネルラジエーター設備費用算出シート'!$G$52,'7.パネルラジエーター設備費用算出シート'!$N$52))))))))))</f>
        <v/>
      </c>
      <c r="AS365" s="42"/>
      <c r="AT365" s="86"/>
      <c r="AU365" s="87"/>
      <c r="AV365" s="42"/>
    </row>
    <row r="366" spans="2:48">
      <c r="B366" s="84">
        <v>355</v>
      </c>
      <c r="C366" s="163"/>
      <c r="D366" s="164"/>
      <c r="E366" s="85"/>
      <c r="F366" s="689"/>
      <c r="G366" s="690"/>
      <c r="H366" s="683"/>
      <c r="I366" s="156"/>
      <c r="J366" s="160"/>
      <c r="K366" s="156"/>
      <c r="L366" s="697" t="str">
        <f t="shared" si="21"/>
        <v/>
      </c>
      <c r="M366" s="698" t="str">
        <f t="shared" si="22"/>
        <v/>
      </c>
      <c r="N366" s="697" t="str">
        <f t="shared" si="23"/>
        <v/>
      </c>
      <c r="O366" s="703">
        <f t="shared" si="20"/>
        <v>0</v>
      </c>
      <c r="P366" s="157"/>
      <c r="Q366" s="41"/>
      <c r="R366" s="170"/>
      <c r="S366" s="168"/>
      <c r="T366" s="43"/>
      <c r="U366" s="170"/>
      <c r="V366" s="157"/>
      <c r="W366" s="394"/>
      <c r="X366" s="42"/>
      <c r="Y366" s="41"/>
      <c r="Z366" s="42"/>
      <c r="AA366" s="41"/>
      <c r="AB366" s="42"/>
      <c r="AC366" s="41"/>
      <c r="AD366" s="43"/>
      <c r="AE366" s="42"/>
      <c r="AF366" s="44"/>
      <c r="AG366" s="42"/>
      <c r="AH366" s="463"/>
      <c r="AI366" s="42"/>
      <c r="AJ366" s="463"/>
      <c r="AK366" s="42"/>
      <c r="AL366" s="44"/>
      <c r="AM366" s="42"/>
      <c r="AN366" s="44"/>
      <c r="AO366" s="87"/>
      <c r="AP366" s="42"/>
      <c r="AQ366" s="44"/>
      <c r="AR366" s="705" t="str">
        <f>IF(AQ366="","",IF(AQ366="A",'7.パネルラジエーター設備費用算出シート'!$G$12,IF(AQ366="B",'7.パネルラジエーター設備費用算出シート'!$N$12,IF(AQ366="C",'7.パネルラジエーター設備費用算出シート'!$G$22,IF(AQ366="D",'7.パネルラジエーター設備費用算出シート'!$N$22,IF(AQ366="E",'7.パネルラジエーター設備費用算出シート'!$G$32,IF(AQ366="F",'7.パネルラジエーター設備費用算出シート'!$N$32,IF(AQ366="G",'7.パネルラジエーター設備費用算出シート'!$G$42,IF(AQ366="H",'7.パネルラジエーター設備費用算出シート'!$N$42,IF(AQ366="I",'7.パネルラジエーター設備費用算出シート'!$G$52,'7.パネルラジエーター設備費用算出シート'!$N$52))))))))))</f>
        <v/>
      </c>
      <c r="AS366" s="42"/>
      <c r="AT366" s="86"/>
      <c r="AU366" s="87"/>
      <c r="AV366" s="42"/>
    </row>
    <row r="367" spans="2:48">
      <c r="B367" s="84">
        <v>356</v>
      </c>
      <c r="C367" s="163"/>
      <c r="D367" s="164"/>
      <c r="E367" s="85"/>
      <c r="F367" s="689"/>
      <c r="G367" s="690"/>
      <c r="H367" s="683"/>
      <c r="I367" s="156"/>
      <c r="J367" s="160"/>
      <c r="K367" s="156"/>
      <c r="L367" s="697" t="str">
        <f t="shared" si="21"/>
        <v/>
      </c>
      <c r="M367" s="698" t="str">
        <f t="shared" si="22"/>
        <v/>
      </c>
      <c r="N367" s="697" t="str">
        <f t="shared" si="23"/>
        <v/>
      </c>
      <c r="O367" s="703">
        <f t="shared" si="20"/>
        <v>0</v>
      </c>
      <c r="P367" s="157"/>
      <c r="Q367" s="41"/>
      <c r="R367" s="170"/>
      <c r="S367" s="168"/>
      <c r="T367" s="43"/>
      <c r="U367" s="170"/>
      <c r="V367" s="157"/>
      <c r="W367" s="394"/>
      <c r="X367" s="42"/>
      <c r="Y367" s="41"/>
      <c r="Z367" s="42"/>
      <c r="AA367" s="41"/>
      <c r="AB367" s="42"/>
      <c r="AC367" s="41"/>
      <c r="AD367" s="43"/>
      <c r="AE367" s="42"/>
      <c r="AF367" s="44"/>
      <c r="AG367" s="42"/>
      <c r="AH367" s="463"/>
      <c r="AI367" s="42"/>
      <c r="AJ367" s="463"/>
      <c r="AK367" s="42"/>
      <c r="AL367" s="44"/>
      <c r="AM367" s="42"/>
      <c r="AN367" s="44"/>
      <c r="AO367" s="87"/>
      <c r="AP367" s="42"/>
      <c r="AQ367" s="44"/>
      <c r="AR367" s="705" t="str">
        <f>IF(AQ367="","",IF(AQ367="A",'7.パネルラジエーター設備費用算出シート'!$G$12,IF(AQ367="B",'7.パネルラジエーター設備費用算出シート'!$N$12,IF(AQ367="C",'7.パネルラジエーター設備費用算出シート'!$G$22,IF(AQ367="D",'7.パネルラジエーター設備費用算出シート'!$N$22,IF(AQ367="E",'7.パネルラジエーター設備費用算出シート'!$G$32,IF(AQ367="F",'7.パネルラジエーター設備費用算出シート'!$N$32,IF(AQ367="G",'7.パネルラジエーター設備費用算出シート'!$G$42,IF(AQ367="H",'7.パネルラジエーター設備費用算出シート'!$N$42,IF(AQ367="I",'7.パネルラジエーター設備費用算出シート'!$G$52,'7.パネルラジエーター設備費用算出シート'!$N$52))))))))))</f>
        <v/>
      </c>
      <c r="AS367" s="42"/>
      <c r="AT367" s="86"/>
      <c r="AU367" s="87"/>
      <c r="AV367" s="42"/>
    </row>
    <row r="368" spans="2:48">
      <c r="B368" s="84">
        <v>357</v>
      </c>
      <c r="C368" s="163"/>
      <c r="D368" s="164"/>
      <c r="E368" s="85"/>
      <c r="F368" s="689"/>
      <c r="G368" s="690"/>
      <c r="H368" s="683"/>
      <c r="I368" s="156"/>
      <c r="J368" s="160"/>
      <c r="K368" s="156"/>
      <c r="L368" s="697" t="str">
        <f t="shared" si="21"/>
        <v/>
      </c>
      <c r="M368" s="698" t="str">
        <f t="shared" si="22"/>
        <v/>
      </c>
      <c r="N368" s="697" t="str">
        <f t="shared" si="23"/>
        <v/>
      </c>
      <c r="O368" s="703">
        <f t="shared" si="20"/>
        <v>0</v>
      </c>
      <c r="P368" s="157"/>
      <c r="Q368" s="41"/>
      <c r="R368" s="170"/>
      <c r="S368" s="168"/>
      <c r="T368" s="43"/>
      <c r="U368" s="170"/>
      <c r="V368" s="157"/>
      <c r="W368" s="394"/>
      <c r="X368" s="42"/>
      <c r="Y368" s="41"/>
      <c r="Z368" s="42"/>
      <c r="AA368" s="41"/>
      <c r="AB368" s="42"/>
      <c r="AC368" s="41"/>
      <c r="AD368" s="43"/>
      <c r="AE368" s="42"/>
      <c r="AF368" s="44"/>
      <c r="AG368" s="42"/>
      <c r="AH368" s="463"/>
      <c r="AI368" s="42"/>
      <c r="AJ368" s="463"/>
      <c r="AK368" s="42"/>
      <c r="AL368" s="44"/>
      <c r="AM368" s="42"/>
      <c r="AN368" s="44"/>
      <c r="AO368" s="87"/>
      <c r="AP368" s="42"/>
      <c r="AQ368" s="44"/>
      <c r="AR368" s="705" t="str">
        <f>IF(AQ368="","",IF(AQ368="A",'7.パネルラジエーター設備費用算出シート'!$G$12,IF(AQ368="B",'7.パネルラジエーター設備費用算出シート'!$N$12,IF(AQ368="C",'7.パネルラジエーター設備費用算出シート'!$G$22,IF(AQ368="D",'7.パネルラジエーター設備費用算出シート'!$N$22,IF(AQ368="E",'7.パネルラジエーター設備費用算出シート'!$G$32,IF(AQ368="F",'7.パネルラジエーター設備費用算出シート'!$N$32,IF(AQ368="G",'7.パネルラジエーター設備費用算出シート'!$G$42,IF(AQ368="H",'7.パネルラジエーター設備費用算出シート'!$N$42,IF(AQ368="I",'7.パネルラジエーター設備費用算出シート'!$G$52,'7.パネルラジエーター設備費用算出シート'!$N$52))))))))))</f>
        <v/>
      </c>
      <c r="AS368" s="42"/>
      <c r="AT368" s="86"/>
      <c r="AU368" s="87"/>
      <c r="AV368" s="42"/>
    </row>
    <row r="369" spans="2:48">
      <c r="B369" s="84">
        <v>358</v>
      </c>
      <c r="C369" s="163"/>
      <c r="D369" s="164"/>
      <c r="E369" s="85"/>
      <c r="F369" s="689"/>
      <c r="G369" s="690"/>
      <c r="H369" s="683"/>
      <c r="I369" s="156"/>
      <c r="J369" s="160"/>
      <c r="K369" s="156"/>
      <c r="L369" s="697" t="str">
        <f t="shared" si="21"/>
        <v/>
      </c>
      <c r="M369" s="698" t="str">
        <f t="shared" si="22"/>
        <v/>
      </c>
      <c r="N369" s="697" t="str">
        <f t="shared" si="23"/>
        <v/>
      </c>
      <c r="O369" s="703">
        <f t="shared" si="20"/>
        <v>0</v>
      </c>
      <c r="P369" s="157"/>
      <c r="Q369" s="41"/>
      <c r="R369" s="170"/>
      <c r="S369" s="168"/>
      <c r="T369" s="43"/>
      <c r="U369" s="170"/>
      <c r="V369" s="157"/>
      <c r="W369" s="394"/>
      <c r="X369" s="42"/>
      <c r="Y369" s="41"/>
      <c r="Z369" s="42"/>
      <c r="AA369" s="41"/>
      <c r="AB369" s="42"/>
      <c r="AC369" s="41"/>
      <c r="AD369" s="43"/>
      <c r="AE369" s="42"/>
      <c r="AF369" s="44"/>
      <c r="AG369" s="42"/>
      <c r="AH369" s="463"/>
      <c r="AI369" s="42"/>
      <c r="AJ369" s="463"/>
      <c r="AK369" s="42"/>
      <c r="AL369" s="44"/>
      <c r="AM369" s="42"/>
      <c r="AN369" s="44"/>
      <c r="AO369" s="87"/>
      <c r="AP369" s="42"/>
      <c r="AQ369" s="44"/>
      <c r="AR369" s="705" t="str">
        <f>IF(AQ369="","",IF(AQ369="A",'7.パネルラジエーター設備費用算出シート'!$G$12,IF(AQ369="B",'7.パネルラジエーター設備費用算出シート'!$N$12,IF(AQ369="C",'7.パネルラジエーター設備費用算出シート'!$G$22,IF(AQ369="D",'7.パネルラジエーター設備費用算出シート'!$N$22,IF(AQ369="E",'7.パネルラジエーター設備費用算出シート'!$G$32,IF(AQ369="F",'7.パネルラジエーター設備費用算出シート'!$N$32,IF(AQ369="G",'7.パネルラジエーター設備費用算出シート'!$G$42,IF(AQ369="H",'7.パネルラジエーター設備費用算出シート'!$N$42,IF(AQ369="I",'7.パネルラジエーター設備費用算出シート'!$G$52,'7.パネルラジエーター設備費用算出シート'!$N$52))))))))))</f>
        <v/>
      </c>
      <c r="AS369" s="42"/>
      <c r="AT369" s="86"/>
      <c r="AU369" s="87"/>
      <c r="AV369" s="42"/>
    </row>
    <row r="370" spans="2:48">
      <c r="B370" s="84">
        <v>359</v>
      </c>
      <c r="C370" s="163"/>
      <c r="D370" s="164"/>
      <c r="E370" s="85"/>
      <c r="F370" s="689"/>
      <c r="G370" s="690"/>
      <c r="H370" s="683"/>
      <c r="I370" s="156"/>
      <c r="J370" s="160"/>
      <c r="K370" s="156"/>
      <c r="L370" s="697" t="str">
        <f t="shared" si="21"/>
        <v/>
      </c>
      <c r="M370" s="698" t="str">
        <f t="shared" si="22"/>
        <v/>
      </c>
      <c r="N370" s="697" t="str">
        <f t="shared" si="23"/>
        <v/>
      </c>
      <c r="O370" s="703">
        <f t="shared" si="20"/>
        <v>0</v>
      </c>
      <c r="P370" s="157"/>
      <c r="Q370" s="41"/>
      <c r="R370" s="170"/>
      <c r="S370" s="168"/>
      <c r="T370" s="43"/>
      <c r="U370" s="170"/>
      <c r="V370" s="157"/>
      <c r="W370" s="394"/>
      <c r="X370" s="42"/>
      <c r="Y370" s="41"/>
      <c r="Z370" s="42"/>
      <c r="AA370" s="41"/>
      <c r="AB370" s="42"/>
      <c r="AC370" s="41"/>
      <c r="AD370" s="43"/>
      <c r="AE370" s="42"/>
      <c r="AF370" s="44"/>
      <c r="AG370" s="42"/>
      <c r="AH370" s="463"/>
      <c r="AI370" s="42"/>
      <c r="AJ370" s="463"/>
      <c r="AK370" s="42"/>
      <c r="AL370" s="44"/>
      <c r="AM370" s="42"/>
      <c r="AN370" s="44"/>
      <c r="AO370" s="87"/>
      <c r="AP370" s="42"/>
      <c r="AQ370" s="44"/>
      <c r="AR370" s="705" t="str">
        <f>IF(AQ370="","",IF(AQ370="A",'7.パネルラジエーター設備費用算出シート'!$G$12,IF(AQ370="B",'7.パネルラジエーター設備費用算出シート'!$N$12,IF(AQ370="C",'7.パネルラジエーター設備費用算出シート'!$G$22,IF(AQ370="D",'7.パネルラジエーター設備費用算出シート'!$N$22,IF(AQ370="E",'7.パネルラジエーター設備費用算出シート'!$G$32,IF(AQ370="F",'7.パネルラジエーター設備費用算出シート'!$N$32,IF(AQ370="G",'7.パネルラジエーター設備費用算出シート'!$G$42,IF(AQ370="H",'7.パネルラジエーター設備費用算出シート'!$N$42,IF(AQ370="I",'7.パネルラジエーター設備費用算出シート'!$G$52,'7.パネルラジエーター設備費用算出シート'!$N$52))))))))))</f>
        <v/>
      </c>
      <c r="AS370" s="42"/>
      <c r="AT370" s="86"/>
      <c r="AU370" s="87"/>
      <c r="AV370" s="42"/>
    </row>
    <row r="371" spans="2:48">
      <c r="B371" s="84">
        <v>360</v>
      </c>
      <c r="C371" s="163"/>
      <c r="D371" s="164"/>
      <c r="E371" s="85"/>
      <c r="F371" s="689"/>
      <c r="G371" s="690"/>
      <c r="H371" s="683"/>
      <c r="I371" s="156"/>
      <c r="J371" s="160"/>
      <c r="K371" s="156"/>
      <c r="L371" s="697" t="str">
        <f t="shared" si="21"/>
        <v/>
      </c>
      <c r="M371" s="698" t="str">
        <f t="shared" si="22"/>
        <v/>
      </c>
      <c r="N371" s="697" t="str">
        <f t="shared" si="23"/>
        <v/>
      </c>
      <c r="O371" s="703">
        <f t="shared" si="20"/>
        <v>0</v>
      </c>
      <c r="P371" s="157"/>
      <c r="Q371" s="41"/>
      <c r="R371" s="170"/>
      <c r="S371" s="168"/>
      <c r="T371" s="43"/>
      <c r="U371" s="170"/>
      <c r="V371" s="157"/>
      <c r="W371" s="394"/>
      <c r="X371" s="42"/>
      <c r="Y371" s="41"/>
      <c r="Z371" s="42"/>
      <c r="AA371" s="41"/>
      <c r="AB371" s="42"/>
      <c r="AC371" s="41"/>
      <c r="AD371" s="43"/>
      <c r="AE371" s="42"/>
      <c r="AF371" s="44"/>
      <c r="AG371" s="42"/>
      <c r="AH371" s="463"/>
      <c r="AI371" s="42"/>
      <c r="AJ371" s="463"/>
      <c r="AK371" s="42"/>
      <c r="AL371" s="44"/>
      <c r="AM371" s="42"/>
      <c r="AN371" s="44"/>
      <c r="AO371" s="87"/>
      <c r="AP371" s="42"/>
      <c r="AQ371" s="44"/>
      <c r="AR371" s="705" t="str">
        <f>IF(AQ371="","",IF(AQ371="A",'7.パネルラジエーター設備費用算出シート'!$G$12,IF(AQ371="B",'7.パネルラジエーター設備費用算出シート'!$N$12,IF(AQ371="C",'7.パネルラジエーター設備費用算出シート'!$G$22,IF(AQ371="D",'7.パネルラジエーター設備費用算出シート'!$N$22,IF(AQ371="E",'7.パネルラジエーター設備費用算出シート'!$G$32,IF(AQ371="F",'7.パネルラジエーター設備費用算出シート'!$N$32,IF(AQ371="G",'7.パネルラジエーター設備費用算出シート'!$G$42,IF(AQ371="H",'7.パネルラジエーター設備費用算出シート'!$N$42,IF(AQ371="I",'7.パネルラジエーター設備費用算出シート'!$G$52,'7.パネルラジエーター設備費用算出シート'!$N$52))))))))))</f>
        <v/>
      </c>
      <c r="AS371" s="42"/>
      <c r="AT371" s="86"/>
      <c r="AU371" s="87"/>
      <c r="AV371" s="42"/>
    </row>
    <row r="372" spans="2:48">
      <c r="B372" s="84">
        <v>361</v>
      </c>
      <c r="C372" s="163"/>
      <c r="D372" s="164"/>
      <c r="E372" s="85"/>
      <c r="F372" s="689"/>
      <c r="G372" s="690"/>
      <c r="H372" s="683"/>
      <c r="I372" s="156"/>
      <c r="J372" s="160"/>
      <c r="K372" s="156"/>
      <c r="L372" s="697" t="str">
        <f t="shared" si="21"/>
        <v/>
      </c>
      <c r="M372" s="698" t="str">
        <f t="shared" si="22"/>
        <v/>
      </c>
      <c r="N372" s="697" t="str">
        <f t="shared" si="23"/>
        <v/>
      </c>
      <c r="O372" s="703">
        <f t="shared" si="20"/>
        <v>0</v>
      </c>
      <c r="P372" s="157"/>
      <c r="Q372" s="41"/>
      <c r="R372" s="170"/>
      <c r="S372" s="168"/>
      <c r="T372" s="43"/>
      <c r="U372" s="170"/>
      <c r="V372" s="157"/>
      <c r="W372" s="394"/>
      <c r="X372" s="42"/>
      <c r="Y372" s="41"/>
      <c r="Z372" s="42"/>
      <c r="AA372" s="41"/>
      <c r="AB372" s="42"/>
      <c r="AC372" s="41"/>
      <c r="AD372" s="43"/>
      <c r="AE372" s="42"/>
      <c r="AF372" s="44"/>
      <c r="AG372" s="42"/>
      <c r="AH372" s="463"/>
      <c r="AI372" s="42"/>
      <c r="AJ372" s="463"/>
      <c r="AK372" s="42"/>
      <c r="AL372" s="44"/>
      <c r="AM372" s="42"/>
      <c r="AN372" s="44"/>
      <c r="AO372" s="87"/>
      <c r="AP372" s="42"/>
      <c r="AQ372" s="44"/>
      <c r="AR372" s="705" t="str">
        <f>IF(AQ372="","",IF(AQ372="A",'7.パネルラジエーター設備費用算出シート'!$G$12,IF(AQ372="B",'7.パネルラジエーター設備費用算出シート'!$N$12,IF(AQ372="C",'7.パネルラジエーター設備費用算出シート'!$G$22,IF(AQ372="D",'7.パネルラジエーター設備費用算出シート'!$N$22,IF(AQ372="E",'7.パネルラジエーター設備費用算出シート'!$G$32,IF(AQ372="F",'7.パネルラジエーター設備費用算出シート'!$N$32,IF(AQ372="G",'7.パネルラジエーター設備費用算出シート'!$G$42,IF(AQ372="H",'7.パネルラジエーター設備費用算出シート'!$N$42,IF(AQ372="I",'7.パネルラジエーター設備費用算出シート'!$G$52,'7.パネルラジエーター設備費用算出シート'!$N$52))))))))))</f>
        <v/>
      </c>
      <c r="AS372" s="42"/>
      <c r="AT372" s="86"/>
      <c r="AU372" s="87"/>
      <c r="AV372" s="42"/>
    </row>
    <row r="373" spans="2:48">
      <c r="B373" s="84">
        <v>362</v>
      </c>
      <c r="C373" s="163"/>
      <c r="D373" s="164"/>
      <c r="E373" s="85"/>
      <c r="F373" s="689"/>
      <c r="G373" s="690"/>
      <c r="H373" s="683"/>
      <c r="I373" s="156"/>
      <c r="J373" s="160"/>
      <c r="K373" s="156"/>
      <c r="L373" s="697" t="str">
        <f t="shared" si="21"/>
        <v/>
      </c>
      <c r="M373" s="698" t="str">
        <f t="shared" si="22"/>
        <v/>
      </c>
      <c r="N373" s="697" t="str">
        <f t="shared" si="23"/>
        <v/>
      </c>
      <c r="O373" s="703">
        <f t="shared" si="20"/>
        <v>0</v>
      </c>
      <c r="P373" s="157"/>
      <c r="Q373" s="41"/>
      <c r="R373" s="170"/>
      <c r="S373" s="168"/>
      <c r="T373" s="43"/>
      <c r="U373" s="170"/>
      <c r="V373" s="157"/>
      <c r="W373" s="394"/>
      <c r="X373" s="42"/>
      <c r="Y373" s="41"/>
      <c r="Z373" s="42"/>
      <c r="AA373" s="41"/>
      <c r="AB373" s="42"/>
      <c r="AC373" s="41"/>
      <c r="AD373" s="43"/>
      <c r="AE373" s="42"/>
      <c r="AF373" s="44"/>
      <c r="AG373" s="42"/>
      <c r="AH373" s="463"/>
      <c r="AI373" s="42"/>
      <c r="AJ373" s="463"/>
      <c r="AK373" s="42"/>
      <c r="AL373" s="44"/>
      <c r="AM373" s="42"/>
      <c r="AN373" s="44"/>
      <c r="AO373" s="87"/>
      <c r="AP373" s="42"/>
      <c r="AQ373" s="44"/>
      <c r="AR373" s="705" t="str">
        <f>IF(AQ373="","",IF(AQ373="A",'7.パネルラジエーター設備費用算出シート'!$G$12,IF(AQ373="B",'7.パネルラジエーター設備費用算出シート'!$N$12,IF(AQ373="C",'7.パネルラジエーター設備費用算出シート'!$G$22,IF(AQ373="D",'7.パネルラジエーター設備費用算出シート'!$N$22,IF(AQ373="E",'7.パネルラジエーター設備費用算出シート'!$G$32,IF(AQ373="F",'7.パネルラジエーター設備費用算出シート'!$N$32,IF(AQ373="G",'7.パネルラジエーター設備費用算出シート'!$G$42,IF(AQ373="H",'7.パネルラジエーター設備費用算出シート'!$N$42,IF(AQ373="I",'7.パネルラジエーター設備費用算出シート'!$G$52,'7.パネルラジエーター設備費用算出シート'!$N$52))))))))))</f>
        <v/>
      </c>
      <c r="AS373" s="42"/>
      <c r="AT373" s="86"/>
      <c r="AU373" s="87"/>
      <c r="AV373" s="42"/>
    </row>
    <row r="374" spans="2:48">
      <c r="B374" s="84">
        <v>363</v>
      </c>
      <c r="C374" s="163"/>
      <c r="D374" s="164"/>
      <c r="E374" s="85"/>
      <c r="F374" s="689"/>
      <c r="G374" s="690"/>
      <c r="H374" s="683"/>
      <c r="I374" s="156"/>
      <c r="J374" s="160"/>
      <c r="K374" s="156"/>
      <c r="L374" s="697" t="str">
        <f t="shared" si="21"/>
        <v/>
      </c>
      <c r="M374" s="698" t="str">
        <f t="shared" si="22"/>
        <v/>
      </c>
      <c r="N374" s="697" t="str">
        <f t="shared" si="23"/>
        <v/>
      </c>
      <c r="O374" s="703">
        <f t="shared" si="20"/>
        <v>0</v>
      </c>
      <c r="P374" s="157"/>
      <c r="Q374" s="41"/>
      <c r="R374" s="170"/>
      <c r="S374" s="168"/>
      <c r="T374" s="43"/>
      <c r="U374" s="170"/>
      <c r="V374" s="157"/>
      <c r="W374" s="394"/>
      <c r="X374" s="42"/>
      <c r="Y374" s="41"/>
      <c r="Z374" s="42"/>
      <c r="AA374" s="41"/>
      <c r="AB374" s="42"/>
      <c r="AC374" s="41"/>
      <c r="AD374" s="43"/>
      <c r="AE374" s="42"/>
      <c r="AF374" s="44"/>
      <c r="AG374" s="42"/>
      <c r="AH374" s="463"/>
      <c r="AI374" s="42"/>
      <c r="AJ374" s="463"/>
      <c r="AK374" s="42"/>
      <c r="AL374" s="44"/>
      <c r="AM374" s="42"/>
      <c r="AN374" s="44"/>
      <c r="AO374" s="87"/>
      <c r="AP374" s="42"/>
      <c r="AQ374" s="44"/>
      <c r="AR374" s="705" t="str">
        <f>IF(AQ374="","",IF(AQ374="A",'7.パネルラジエーター設備費用算出シート'!$G$12,IF(AQ374="B",'7.パネルラジエーター設備費用算出シート'!$N$12,IF(AQ374="C",'7.パネルラジエーター設備費用算出シート'!$G$22,IF(AQ374="D",'7.パネルラジエーター設備費用算出シート'!$N$22,IF(AQ374="E",'7.パネルラジエーター設備費用算出シート'!$G$32,IF(AQ374="F",'7.パネルラジエーター設備費用算出シート'!$N$32,IF(AQ374="G",'7.パネルラジエーター設備費用算出シート'!$G$42,IF(AQ374="H",'7.パネルラジエーター設備費用算出シート'!$N$42,IF(AQ374="I",'7.パネルラジエーター設備費用算出シート'!$G$52,'7.パネルラジエーター設備費用算出シート'!$N$52))))))))))</f>
        <v/>
      </c>
      <c r="AS374" s="42"/>
      <c r="AT374" s="86"/>
      <c r="AU374" s="87"/>
      <c r="AV374" s="42"/>
    </row>
    <row r="375" spans="2:48">
      <c r="B375" s="84">
        <v>364</v>
      </c>
      <c r="C375" s="163"/>
      <c r="D375" s="164"/>
      <c r="E375" s="85"/>
      <c r="F375" s="689"/>
      <c r="G375" s="690"/>
      <c r="H375" s="683"/>
      <c r="I375" s="156"/>
      <c r="J375" s="160"/>
      <c r="K375" s="156"/>
      <c r="L375" s="697" t="str">
        <f t="shared" si="21"/>
        <v/>
      </c>
      <c r="M375" s="698" t="str">
        <f t="shared" si="22"/>
        <v/>
      </c>
      <c r="N375" s="697" t="str">
        <f t="shared" si="23"/>
        <v/>
      </c>
      <c r="O375" s="703">
        <f t="shared" si="20"/>
        <v>0</v>
      </c>
      <c r="P375" s="157"/>
      <c r="Q375" s="41"/>
      <c r="R375" s="170"/>
      <c r="S375" s="168"/>
      <c r="T375" s="43"/>
      <c r="U375" s="170"/>
      <c r="V375" s="157"/>
      <c r="W375" s="394"/>
      <c r="X375" s="42"/>
      <c r="Y375" s="41"/>
      <c r="Z375" s="42"/>
      <c r="AA375" s="41"/>
      <c r="AB375" s="42"/>
      <c r="AC375" s="41"/>
      <c r="AD375" s="43"/>
      <c r="AE375" s="42"/>
      <c r="AF375" s="44"/>
      <c r="AG375" s="42"/>
      <c r="AH375" s="463"/>
      <c r="AI375" s="42"/>
      <c r="AJ375" s="463"/>
      <c r="AK375" s="42"/>
      <c r="AL375" s="44"/>
      <c r="AM375" s="42"/>
      <c r="AN375" s="44"/>
      <c r="AO375" s="87"/>
      <c r="AP375" s="42"/>
      <c r="AQ375" s="44"/>
      <c r="AR375" s="705" t="str">
        <f>IF(AQ375="","",IF(AQ375="A",'7.パネルラジエーター設備費用算出シート'!$G$12,IF(AQ375="B",'7.パネルラジエーター設備費用算出シート'!$N$12,IF(AQ375="C",'7.パネルラジエーター設備費用算出シート'!$G$22,IF(AQ375="D",'7.パネルラジエーター設備費用算出シート'!$N$22,IF(AQ375="E",'7.パネルラジエーター設備費用算出シート'!$G$32,IF(AQ375="F",'7.パネルラジエーター設備費用算出シート'!$N$32,IF(AQ375="G",'7.パネルラジエーター設備費用算出シート'!$G$42,IF(AQ375="H",'7.パネルラジエーター設備費用算出シート'!$N$42,IF(AQ375="I",'7.パネルラジエーター設備費用算出シート'!$G$52,'7.パネルラジエーター設備費用算出シート'!$N$52))))))))))</f>
        <v/>
      </c>
      <c r="AS375" s="42"/>
      <c r="AT375" s="86"/>
      <c r="AU375" s="87"/>
      <c r="AV375" s="42"/>
    </row>
    <row r="376" spans="2:48">
      <c r="B376" s="84">
        <v>365</v>
      </c>
      <c r="C376" s="163"/>
      <c r="D376" s="164"/>
      <c r="E376" s="85"/>
      <c r="F376" s="689"/>
      <c r="G376" s="690"/>
      <c r="H376" s="683"/>
      <c r="I376" s="156"/>
      <c r="J376" s="160"/>
      <c r="K376" s="156"/>
      <c r="L376" s="697" t="str">
        <f t="shared" si="21"/>
        <v/>
      </c>
      <c r="M376" s="698" t="str">
        <f t="shared" si="22"/>
        <v/>
      </c>
      <c r="N376" s="697" t="str">
        <f t="shared" si="23"/>
        <v/>
      </c>
      <c r="O376" s="703">
        <f t="shared" si="20"/>
        <v>0</v>
      </c>
      <c r="P376" s="157"/>
      <c r="Q376" s="41"/>
      <c r="R376" s="170"/>
      <c r="S376" s="168"/>
      <c r="T376" s="43"/>
      <c r="U376" s="170"/>
      <c r="V376" s="157"/>
      <c r="W376" s="394"/>
      <c r="X376" s="42"/>
      <c r="Y376" s="41"/>
      <c r="Z376" s="42"/>
      <c r="AA376" s="41"/>
      <c r="AB376" s="42"/>
      <c r="AC376" s="41"/>
      <c r="AD376" s="43"/>
      <c r="AE376" s="42"/>
      <c r="AF376" s="44"/>
      <c r="AG376" s="42"/>
      <c r="AH376" s="463"/>
      <c r="AI376" s="42"/>
      <c r="AJ376" s="463"/>
      <c r="AK376" s="42"/>
      <c r="AL376" s="44"/>
      <c r="AM376" s="42"/>
      <c r="AN376" s="44"/>
      <c r="AO376" s="87"/>
      <c r="AP376" s="42"/>
      <c r="AQ376" s="44"/>
      <c r="AR376" s="705" t="str">
        <f>IF(AQ376="","",IF(AQ376="A",'7.パネルラジエーター設備費用算出シート'!$G$12,IF(AQ376="B",'7.パネルラジエーター設備費用算出シート'!$N$12,IF(AQ376="C",'7.パネルラジエーター設備費用算出シート'!$G$22,IF(AQ376="D",'7.パネルラジエーター設備費用算出シート'!$N$22,IF(AQ376="E",'7.パネルラジエーター設備費用算出シート'!$G$32,IF(AQ376="F",'7.パネルラジエーター設備費用算出シート'!$N$32,IF(AQ376="G",'7.パネルラジエーター設備費用算出シート'!$G$42,IF(AQ376="H",'7.パネルラジエーター設備費用算出シート'!$N$42,IF(AQ376="I",'7.パネルラジエーター設備費用算出シート'!$G$52,'7.パネルラジエーター設備費用算出シート'!$N$52))))))))))</f>
        <v/>
      </c>
      <c r="AS376" s="42"/>
      <c r="AT376" s="86"/>
      <c r="AU376" s="87"/>
      <c r="AV376" s="42"/>
    </row>
    <row r="377" spans="2:48">
      <c r="B377" s="84">
        <v>366</v>
      </c>
      <c r="C377" s="163"/>
      <c r="D377" s="164"/>
      <c r="E377" s="85"/>
      <c r="F377" s="689"/>
      <c r="G377" s="690"/>
      <c r="H377" s="683"/>
      <c r="I377" s="156"/>
      <c r="J377" s="160"/>
      <c r="K377" s="156"/>
      <c r="L377" s="697" t="str">
        <f t="shared" si="21"/>
        <v/>
      </c>
      <c r="M377" s="698" t="str">
        <f t="shared" si="22"/>
        <v/>
      </c>
      <c r="N377" s="697" t="str">
        <f t="shared" si="23"/>
        <v/>
      </c>
      <c r="O377" s="703">
        <f t="shared" ref="O377:O440" si="24">IF(OR(L377="",M377="",N377=""),0,(800000*L377*M377*N377))</f>
        <v>0</v>
      </c>
      <c r="P377" s="157"/>
      <c r="Q377" s="41"/>
      <c r="R377" s="170"/>
      <c r="S377" s="168"/>
      <c r="T377" s="43"/>
      <c r="U377" s="170"/>
      <c r="V377" s="157"/>
      <c r="W377" s="394"/>
      <c r="X377" s="42"/>
      <c r="Y377" s="41"/>
      <c r="Z377" s="42"/>
      <c r="AA377" s="41"/>
      <c r="AB377" s="42"/>
      <c r="AC377" s="41"/>
      <c r="AD377" s="43"/>
      <c r="AE377" s="42"/>
      <c r="AF377" s="44"/>
      <c r="AG377" s="42"/>
      <c r="AH377" s="463"/>
      <c r="AI377" s="42"/>
      <c r="AJ377" s="463"/>
      <c r="AK377" s="42"/>
      <c r="AL377" s="44"/>
      <c r="AM377" s="42"/>
      <c r="AN377" s="44"/>
      <c r="AO377" s="87"/>
      <c r="AP377" s="42"/>
      <c r="AQ377" s="44"/>
      <c r="AR377" s="705" t="str">
        <f>IF(AQ377="","",IF(AQ377="A",'7.パネルラジエーター設備費用算出シート'!$G$12,IF(AQ377="B",'7.パネルラジエーター設備費用算出シート'!$N$12,IF(AQ377="C",'7.パネルラジエーター設備費用算出シート'!$G$22,IF(AQ377="D",'7.パネルラジエーター設備費用算出シート'!$N$22,IF(AQ377="E",'7.パネルラジエーター設備費用算出シート'!$G$32,IF(AQ377="F",'7.パネルラジエーター設備費用算出シート'!$N$32,IF(AQ377="G",'7.パネルラジエーター設備費用算出シート'!$G$42,IF(AQ377="H",'7.パネルラジエーター設備費用算出シート'!$N$42,IF(AQ377="I",'7.パネルラジエーター設備費用算出シート'!$G$52,'7.パネルラジエーター設備費用算出シート'!$N$52))))))))))</f>
        <v/>
      </c>
      <c r="AS377" s="42"/>
      <c r="AT377" s="86"/>
      <c r="AU377" s="87"/>
      <c r="AV377" s="42"/>
    </row>
    <row r="378" spans="2:48">
      <c r="B378" s="84">
        <v>367</v>
      </c>
      <c r="C378" s="163"/>
      <c r="D378" s="164"/>
      <c r="E378" s="85"/>
      <c r="F378" s="689"/>
      <c r="G378" s="690"/>
      <c r="H378" s="683"/>
      <c r="I378" s="156"/>
      <c r="J378" s="160"/>
      <c r="K378" s="156"/>
      <c r="L378" s="697" t="str">
        <f t="shared" si="21"/>
        <v/>
      </c>
      <c r="M378" s="698" t="str">
        <f t="shared" si="22"/>
        <v/>
      </c>
      <c r="N378" s="697" t="str">
        <f t="shared" si="23"/>
        <v/>
      </c>
      <c r="O378" s="703">
        <f t="shared" si="24"/>
        <v>0</v>
      </c>
      <c r="P378" s="157"/>
      <c r="Q378" s="41"/>
      <c r="R378" s="170"/>
      <c r="S378" s="168"/>
      <c r="T378" s="43"/>
      <c r="U378" s="170"/>
      <c r="V378" s="157"/>
      <c r="W378" s="394"/>
      <c r="X378" s="42"/>
      <c r="Y378" s="41"/>
      <c r="Z378" s="42"/>
      <c r="AA378" s="41"/>
      <c r="AB378" s="42"/>
      <c r="AC378" s="41"/>
      <c r="AD378" s="43"/>
      <c r="AE378" s="42"/>
      <c r="AF378" s="44"/>
      <c r="AG378" s="42"/>
      <c r="AH378" s="463"/>
      <c r="AI378" s="42"/>
      <c r="AJ378" s="463"/>
      <c r="AK378" s="42"/>
      <c r="AL378" s="44"/>
      <c r="AM378" s="42"/>
      <c r="AN378" s="44"/>
      <c r="AO378" s="87"/>
      <c r="AP378" s="42"/>
      <c r="AQ378" s="44"/>
      <c r="AR378" s="705" t="str">
        <f>IF(AQ378="","",IF(AQ378="A",'7.パネルラジエーター設備費用算出シート'!$G$12,IF(AQ378="B",'7.パネルラジエーター設備費用算出シート'!$N$12,IF(AQ378="C",'7.パネルラジエーター設備費用算出シート'!$G$22,IF(AQ378="D",'7.パネルラジエーター設備費用算出シート'!$N$22,IF(AQ378="E",'7.パネルラジエーター設備費用算出シート'!$G$32,IF(AQ378="F",'7.パネルラジエーター設備費用算出シート'!$N$32,IF(AQ378="G",'7.パネルラジエーター設備費用算出シート'!$G$42,IF(AQ378="H",'7.パネルラジエーター設備費用算出シート'!$N$42,IF(AQ378="I",'7.パネルラジエーター設備費用算出シート'!$G$52,'7.パネルラジエーター設備費用算出シート'!$N$52))))))))))</f>
        <v/>
      </c>
      <c r="AS378" s="42"/>
      <c r="AT378" s="86"/>
      <c r="AU378" s="87"/>
      <c r="AV378" s="42"/>
    </row>
    <row r="379" spans="2:48">
      <c r="B379" s="84">
        <v>368</v>
      </c>
      <c r="C379" s="163"/>
      <c r="D379" s="164"/>
      <c r="E379" s="85"/>
      <c r="F379" s="689"/>
      <c r="G379" s="690"/>
      <c r="H379" s="683"/>
      <c r="I379" s="156"/>
      <c r="J379" s="160"/>
      <c r="K379" s="156"/>
      <c r="L379" s="697" t="str">
        <f t="shared" si="21"/>
        <v/>
      </c>
      <c r="M379" s="698" t="str">
        <f t="shared" si="22"/>
        <v/>
      </c>
      <c r="N379" s="697" t="str">
        <f t="shared" si="23"/>
        <v/>
      </c>
      <c r="O379" s="703">
        <f t="shared" si="24"/>
        <v>0</v>
      </c>
      <c r="P379" s="157"/>
      <c r="Q379" s="41"/>
      <c r="R379" s="170"/>
      <c r="S379" s="168"/>
      <c r="T379" s="43"/>
      <c r="U379" s="170"/>
      <c r="V379" s="157"/>
      <c r="W379" s="394"/>
      <c r="X379" s="42"/>
      <c r="Y379" s="41"/>
      <c r="Z379" s="42"/>
      <c r="AA379" s="41"/>
      <c r="AB379" s="42"/>
      <c r="AC379" s="41"/>
      <c r="AD379" s="43"/>
      <c r="AE379" s="42"/>
      <c r="AF379" s="44"/>
      <c r="AG379" s="42"/>
      <c r="AH379" s="463"/>
      <c r="AI379" s="42"/>
      <c r="AJ379" s="463"/>
      <c r="AK379" s="42"/>
      <c r="AL379" s="44"/>
      <c r="AM379" s="42"/>
      <c r="AN379" s="44"/>
      <c r="AO379" s="87"/>
      <c r="AP379" s="42"/>
      <c r="AQ379" s="44"/>
      <c r="AR379" s="705" t="str">
        <f>IF(AQ379="","",IF(AQ379="A",'7.パネルラジエーター設備費用算出シート'!$G$12,IF(AQ379="B",'7.パネルラジエーター設備費用算出シート'!$N$12,IF(AQ379="C",'7.パネルラジエーター設備費用算出シート'!$G$22,IF(AQ379="D",'7.パネルラジエーター設備費用算出シート'!$N$22,IF(AQ379="E",'7.パネルラジエーター設備費用算出シート'!$G$32,IF(AQ379="F",'7.パネルラジエーター設備費用算出シート'!$N$32,IF(AQ379="G",'7.パネルラジエーター設備費用算出シート'!$G$42,IF(AQ379="H",'7.パネルラジエーター設備費用算出シート'!$N$42,IF(AQ379="I",'7.パネルラジエーター設備費用算出シート'!$G$52,'7.パネルラジエーター設備費用算出シート'!$N$52))))))))))</f>
        <v/>
      </c>
      <c r="AS379" s="42"/>
      <c r="AT379" s="86"/>
      <c r="AU379" s="87"/>
      <c r="AV379" s="42"/>
    </row>
    <row r="380" spans="2:48">
      <c r="B380" s="84">
        <v>369</v>
      </c>
      <c r="C380" s="163"/>
      <c r="D380" s="164"/>
      <c r="E380" s="85"/>
      <c r="F380" s="689"/>
      <c r="G380" s="690"/>
      <c r="H380" s="683"/>
      <c r="I380" s="156"/>
      <c r="J380" s="160"/>
      <c r="K380" s="156"/>
      <c r="L380" s="697" t="str">
        <f t="shared" si="21"/>
        <v/>
      </c>
      <c r="M380" s="698" t="str">
        <f t="shared" si="22"/>
        <v/>
      </c>
      <c r="N380" s="697" t="str">
        <f t="shared" si="23"/>
        <v/>
      </c>
      <c r="O380" s="703">
        <f t="shared" si="24"/>
        <v>0</v>
      </c>
      <c r="P380" s="157"/>
      <c r="Q380" s="41"/>
      <c r="R380" s="170"/>
      <c r="S380" s="168"/>
      <c r="T380" s="43"/>
      <c r="U380" s="170"/>
      <c r="V380" s="157"/>
      <c r="W380" s="394"/>
      <c r="X380" s="42"/>
      <c r="Y380" s="41"/>
      <c r="Z380" s="42"/>
      <c r="AA380" s="41"/>
      <c r="AB380" s="42"/>
      <c r="AC380" s="41"/>
      <c r="AD380" s="43"/>
      <c r="AE380" s="42"/>
      <c r="AF380" s="44"/>
      <c r="AG380" s="42"/>
      <c r="AH380" s="463"/>
      <c r="AI380" s="42"/>
      <c r="AJ380" s="463"/>
      <c r="AK380" s="42"/>
      <c r="AL380" s="44"/>
      <c r="AM380" s="42"/>
      <c r="AN380" s="44"/>
      <c r="AO380" s="87"/>
      <c r="AP380" s="42"/>
      <c r="AQ380" s="44"/>
      <c r="AR380" s="705" t="str">
        <f>IF(AQ380="","",IF(AQ380="A",'7.パネルラジエーター設備費用算出シート'!$G$12,IF(AQ380="B",'7.パネルラジエーター設備費用算出シート'!$N$12,IF(AQ380="C",'7.パネルラジエーター設備費用算出シート'!$G$22,IF(AQ380="D",'7.パネルラジエーター設備費用算出シート'!$N$22,IF(AQ380="E",'7.パネルラジエーター設備費用算出シート'!$G$32,IF(AQ380="F",'7.パネルラジエーター設備費用算出シート'!$N$32,IF(AQ380="G",'7.パネルラジエーター設備費用算出シート'!$G$42,IF(AQ380="H",'7.パネルラジエーター設備費用算出シート'!$N$42,IF(AQ380="I",'7.パネルラジエーター設備費用算出シート'!$G$52,'7.パネルラジエーター設備費用算出シート'!$N$52))))))))))</f>
        <v/>
      </c>
      <c r="AS380" s="42"/>
      <c r="AT380" s="86"/>
      <c r="AU380" s="87"/>
      <c r="AV380" s="42"/>
    </row>
    <row r="381" spans="2:48">
      <c r="B381" s="84">
        <v>370</v>
      </c>
      <c r="C381" s="163"/>
      <c r="D381" s="164"/>
      <c r="E381" s="85"/>
      <c r="F381" s="689"/>
      <c r="G381" s="690"/>
      <c r="H381" s="683"/>
      <c r="I381" s="156"/>
      <c r="J381" s="160"/>
      <c r="K381" s="156"/>
      <c r="L381" s="697" t="str">
        <f t="shared" si="21"/>
        <v/>
      </c>
      <c r="M381" s="698" t="str">
        <f t="shared" si="22"/>
        <v/>
      </c>
      <c r="N381" s="697" t="str">
        <f t="shared" si="23"/>
        <v/>
      </c>
      <c r="O381" s="703">
        <f t="shared" si="24"/>
        <v>0</v>
      </c>
      <c r="P381" s="157"/>
      <c r="Q381" s="41"/>
      <c r="R381" s="170"/>
      <c r="S381" s="168"/>
      <c r="T381" s="43"/>
      <c r="U381" s="170"/>
      <c r="V381" s="157"/>
      <c r="W381" s="394"/>
      <c r="X381" s="42"/>
      <c r="Y381" s="41"/>
      <c r="Z381" s="42"/>
      <c r="AA381" s="41"/>
      <c r="AB381" s="42"/>
      <c r="AC381" s="41"/>
      <c r="AD381" s="43"/>
      <c r="AE381" s="42"/>
      <c r="AF381" s="44"/>
      <c r="AG381" s="42"/>
      <c r="AH381" s="463"/>
      <c r="AI381" s="42"/>
      <c r="AJ381" s="463"/>
      <c r="AK381" s="42"/>
      <c r="AL381" s="44"/>
      <c r="AM381" s="42"/>
      <c r="AN381" s="44"/>
      <c r="AO381" s="87"/>
      <c r="AP381" s="42"/>
      <c r="AQ381" s="44"/>
      <c r="AR381" s="705" t="str">
        <f>IF(AQ381="","",IF(AQ381="A",'7.パネルラジエーター設備費用算出シート'!$G$12,IF(AQ381="B",'7.パネルラジエーター設備費用算出シート'!$N$12,IF(AQ381="C",'7.パネルラジエーター設備費用算出シート'!$G$22,IF(AQ381="D",'7.パネルラジエーター設備費用算出シート'!$N$22,IF(AQ381="E",'7.パネルラジエーター設備費用算出シート'!$G$32,IF(AQ381="F",'7.パネルラジエーター設備費用算出シート'!$N$32,IF(AQ381="G",'7.パネルラジエーター設備費用算出シート'!$G$42,IF(AQ381="H",'7.パネルラジエーター設備費用算出シート'!$N$42,IF(AQ381="I",'7.パネルラジエーター設備費用算出シート'!$G$52,'7.パネルラジエーター設備費用算出シート'!$N$52))))))))))</f>
        <v/>
      </c>
      <c r="AS381" s="42"/>
      <c r="AT381" s="86"/>
      <c r="AU381" s="87"/>
      <c r="AV381" s="42"/>
    </row>
    <row r="382" spans="2:48">
      <c r="B382" s="84">
        <v>371</v>
      </c>
      <c r="C382" s="163"/>
      <c r="D382" s="164"/>
      <c r="E382" s="85"/>
      <c r="F382" s="689"/>
      <c r="G382" s="690"/>
      <c r="H382" s="683"/>
      <c r="I382" s="156"/>
      <c r="J382" s="160"/>
      <c r="K382" s="156"/>
      <c r="L382" s="697" t="str">
        <f t="shared" si="21"/>
        <v/>
      </c>
      <c r="M382" s="698" t="str">
        <f t="shared" si="22"/>
        <v/>
      </c>
      <c r="N382" s="697" t="str">
        <f t="shared" si="23"/>
        <v/>
      </c>
      <c r="O382" s="703">
        <f t="shared" si="24"/>
        <v>0</v>
      </c>
      <c r="P382" s="157"/>
      <c r="Q382" s="41"/>
      <c r="R382" s="170"/>
      <c r="S382" s="168"/>
      <c r="T382" s="43"/>
      <c r="U382" s="170"/>
      <c r="V382" s="157"/>
      <c r="W382" s="394"/>
      <c r="X382" s="42"/>
      <c r="Y382" s="41"/>
      <c r="Z382" s="42"/>
      <c r="AA382" s="41"/>
      <c r="AB382" s="42"/>
      <c r="AC382" s="41"/>
      <c r="AD382" s="43"/>
      <c r="AE382" s="42"/>
      <c r="AF382" s="44"/>
      <c r="AG382" s="42"/>
      <c r="AH382" s="463"/>
      <c r="AI382" s="42"/>
      <c r="AJ382" s="463"/>
      <c r="AK382" s="42"/>
      <c r="AL382" s="44"/>
      <c r="AM382" s="42"/>
      <c r="AN382" s="44"/>
      <c r="AO382" s="87"/>
      <c r="AP382" s="42"/>
      <c r="AQ382" s="44"/>
      <c r="AR382" s="705" t="str">
        <f>IF(AQ382="","",IF(AQ382="A",'7.パネルラジエーター設備費用算出シート'!$G$12,IF(AQ382="B",'7.パネルラジエーター設備費用算出シート'!$N$12,IF(AQ382="C",'7.パネルラジエーター設備費用算出シート'!$G$22,IF(AQ382="D",'7.パネルラジエーター設備費用算出シート'!$N$22,IF(AQ382="E",'7.パネルラジエーター設備費用算出シート'!$G$32,IF(AQ382="F",'7.パネルラジエーター設備費用算出シート'!$N$32,IF(AQ382="G",'7.パネルラジエーター設備費用算出シート'!$G$42,IF(AQ382="H",'7.パネルラジエーター設備費用算出シート'!$N$42,IF(AQ382="I",'7.パネルラジエーター設備費用算出シート'!$G$52,'7.パネルラジエーター設備費用算出シート'!$N$52))))))))))</f>
        <v/>
      </c>
      <c r="AS382" s="42"/>
      <c r="AT382" s="86"/>
      <c r="AU382" s="87"/>
      <c r="AV382" s="42"/>
    </row>
    <row r="383" spans="2:48">
      <c r="B383" s="84">
        <v>372</v>
      </c>
      <c r="C383" s="163"/>
      <c r="D383" s="164"/>
      <c r="E383" s="85"/>
      <c r="F383" s="689"/>
      <c r="G383" s="690"/>
      <c r="H383" s="683"/>
      <c r="I383" s="156"/>
      <c r="J383" s="160"/>
      <c r="K383" s="156"/>
      <c r="L383" s="697" t="str">
        <f t="shared" si="21"/>
        <v/>
      </c>
      <c r="M383" s="698" t="str">
        <f t="shared" si="22"/>
        <v/>
      </c>
      <c r="N383" s="697" t="str">
        <f t="shared" si="23"/>
        <v/>
      </c>
      <c r="O383" s="703">
        <f t="shared" si="24"/>
        <v>0</v>
      </c>
      <c r="P383" s="157"/>
      <c r="Q383" s="41"/>
      <c r="R383" s="170"/>
      <c r="S383" s="168"/>
      <c r="T383" s="43"/>
      <c r="U383" s="170"/>
      <c r="V383" s="157"/>
      <c r="W383" s="394"/>
      <c r="X383" s="42"/>
      <c r="Y383" s="41"/>
      <c r="Z383" s="42"/>
      <c r="AA383" s="41"/>
      <c r="AB383" s="42"/>
      <c r="AC383" s="41"/>
      <c r="AD383" s="43"/>
      <c r="AE383" s="42"/>
      <c r="AF383" s="44"/>
      <c r="AG383" s="42"/>
      <c r="AH383" s="463"/>
      <c r="AI383" s="42"/>
      <c r="AJ383" s="463"/>
      <c r="AK383" s="42"/>
      <c r="AL383" s="44"/>
      <c r="AM383" s="42"/>
      <c r="AN383" s="44"/>
      <c r="AO383" s="87"/>
      <c r="AP383" s="42"/>
      <c r="AQ383" s="44"/>
      <c r="AR383" s="705" t="str">
        <f>IF(AQ383="","",IF(AQ383="A",'7.パネルラジエーター設備費用算出シート'!$G$12,IF(AQ383="B",'7.パネルラジエーター設備費用算出シート'!$N$12,IF(AQ383="C",'7.パネルラジエーター設備費用算出シート'!$G$22,IF(AQ383="D",'7.パネルラジエーター設備費用算出シート'!$N$22,IF(AQ383="E",'7.パネルラジエーター設備費用算出シート'!$G$32,IF(AQ383="F",'7.パネルラジエーター設備費用算出シート'!$N$32,IF(AQ383="G",'7.パネルラジエーター設備費用算出シート'!$G$42,IF(AQ383="H",'7.パネルラジエーター設備費用算出シート'!$N$42,IF(AQ383="I",'7.パネルラジエーター設備費用算出シート'!$G$52,'7.パネルラジエーター設備費用算出シート'!$N$52))))))))))</f>
        <v/>
      </c>
      <c r="AS383" s="42"/>
      <c r="AT383" s="86"/>
      <c r="AU383" s="87"/>
      <c r="AV383" s="42"/>
    </row>
    <row r="384" spans="2:48">
      <c r="B384" s="84">
        <v>373</v>
      </c>
      <c r="C384" s="163"/>
      <c r="D384" s="164"/>
      <c r="E384" s="85"/>
      <c r="F384" s="689"/>
      <c r="G384" s="690"/>
      <c r="H384" s="683"/>
      <c r="I384" s="156"/>
      <c r="J384" s="160"/>
      <c r="K384" s="156"/>
      <c r="L384" s="697" t="str">
        <f t="shared" si="21"/>
        <v/>
      </c>
      <c r="M384" s="698" t="str">
        <f t="shared" si="22"/>
        <v/>
      </c>
      <c r="N384" s="697" t="str">
        <f t="shared" si="23"/>
        <v/>
      </c>
      <c r="O384" s="703">
        <f t="shared" si="24"/>
        <v>0</v>
      </c>
      <c r="P384" s="157"/>
      <c r="Q384" s="41"/>
      <c r="R384" s="170"/>
      <c r="S384" s="168"/>
      <c r="T384" s="43"/>
      <c r="U384" s="170"/>
      <c r="V384" s="157"/>
      <c r="W384" s="394"/>
      <c r="X384" s="42"/>
      <c r="Y384" s="41"/>
      <c r="Z384" s="42"/>
      <c r="AA384" s="41"/>
      <c r="AB384" s="42"/>
      <c r="AC384" s="41"/>
      <c r="AD384" s="43"/>
      <c r="AE384" s="42"/>
      <c r="AF384" s="44"/>
      <c r="AG384" s="42"/>
      <c r="AH384" s="463"/>
      <c r="AI384" s="42"/>
      <c r="AJ384" s="463"/>
      <c r="AK384" s="42"/>
      <c r="AL384" s="44"/>
      <c r="AM384" s="42"/>
      <c r="AN384" s="44"/>
      <c r="AO384" s="87"/>
      <c r="AP384" s="42"/>
      <c r="AQ384" s="44"/>
      <c r="AR384" s="705" t="str">
        <f>IF(AQ384="","",IF(AQ384="A",'7.パネルラジエーター設備費用算出シート'!$G$12,IF(AQ384="B",'7.パネルラジエーター設備費用算出シート'!$N$12,IF(AQ384="C",'7.パネルラジエーター設備費用算出シート'!$G$22,IF(AQ384="D",'7.パネルラジエーター設備費用算出シート'!$N$22,IF(AQ384="E",'7.パネルラジエーター設備費用算出シート'!$G$32,IF(AQ384="F",'7.パネルラジエーター設備費用算出シート'!$N$32,IF(AQ384="G",'7.パネルラジエーター設備費用算出シート'!$G$42,IF(AQ384="H",'7.パネルラジエーター設備費用算出シート'!$N$42,IF(AQ384="I",'7.パネルラジエーター設備費用算出シート'!$G$52,'7.パネルラジエーター設備費用算出シート'!$N$52))))))))))</f>
        <v/>
      </c>
      <c r="AS384" s="42"/>
      <c r="AT384" s="86"/>
      <c r="AU384" s="87"/>
      <c r="AV384" s="42"/>
    </row>
    <row r="385" spans="2:48">
      <c r="B385" s="84">
        <v>374</v>
      </c>
      <c r="C385" s="163"/>
      <c r="D385" s="164"/>
      <c r="E385" s="85"/>
      <c r="F385" s="689"/>
      <c r="G385" s="690"/>
      <c r="H385" s="683"/>
      <c r="I385" s="156"/>
      <c r="J385" s="160"/>
      <c r="K385" s="156"/>
      <c r="L385" s="697" t="str">
        <f t="shared" si="21"/>
        <v/>
      </c>
      <c r="M385" s="698" t="str">
        <f t="shared" si="22"/>
        <v/>
      </c>
      <c r="N385" s="697" t="str">
        <f t="shared" si="23"/>
        <v/>
      </c>
      <c r="O385" s="703">
        <f t="shared" si="24"/>
        <v>0</v>
      </c>
      <c r="P385" s="157"/>
      <c r="Q385" s="41"/>
      <c r="R385" s="170"/>
      <c r="S385" s="168"/>
      <c r="T385" s="43"/>
      <c r="U385" s="170"/>
      <c r="V385" s="157"/>
      <c r="W385" s="394"/>
      <c r="X385" s="42"/>
      <c r="Y385" s="41"/>
      <c r="Z385" s="42"/>
      <c r="AA385" s="41"/>
      <c r="AB385" s="42"/>
      <c r="AC385" s="41"/>
      <c r="AD385" s="43"/>
      <c r="AE385" s="42"/>
      <c r="AF385" s="44"/>
      <c r="AG385" s="42"/>
      <c r="AH385" s="463"/>
      <c r="AI385" s="42"/>
      <c r="AJ385" s="463"/>
      <c r="AK385" s="42"/>
      <c r="AL385" s="44"/>
      <c r="AM385" s="42"/>
      <c r="AN385" s="44"/>
      <c r="AO385" s="87"/>
      <c r="AP385" s="42"/>
      <c r="AQ385" s="44"/>
      <c r="AR385" s="705" t="str">
        <f>IF(AQ385="","",IF(AQ385="A",'7.パネルラジエーター設備費用算出シート'!$G$12,IF(AQ385="B",'7.パネルラジエーター設備費用算出シート'!$N$12,IF(AQ385="C",'7.パネルラジエーター設備費用算出シート'!$G$22,IF(AQ385="D",'7.パネルラジエーター設備費用算出シート'!$N$22,IF(AQ385="E",'7.パネルラジエーター設備費用算出シート'!$G$32,IF(AQ385="F",'7.パネルラジエーター設備費用算出シート'!$N$32,IF(AQ385="G",'7.パネルラジエーター設備費用算出シート'!$G$42,IF(AQ385="H",'7.パネルラジエーター設備費用算出シート'!$N$42,IF(AQ385="I",'7.パネルラジエーター設備費用算出シート'!$G$52,'7.パネルラジエーター設備費用算出シート'!$N$52))))))))))</f>
        <v/>
      </c>
      <c r="AS385" s="42"/>
      <c r="AT385" s="86"/>
      <c r="AU385" s="87"/>
      <c r="AV385" s="42"/>
    </row>
    <row r="386" spans="2:48">
      <c r="B386" s="84">
        <v>375</v>
      </c>
      <c r="C386" s="163"/>
      <c r="D386" s="164"/>
      <c r="E386" s="85"/>
      <c r="F386" s="689"/>
      <c r="G386" s="690"/>
      <c r="H386" s="683"/>
      <c r="I386" s="156"/>
      <c r="J386" s="160"/>
      <c r="K386" s="156"/>
      <c r="L386" s="697" t="str">
        <f t="shared" si="21"/>
        <v/>
      </c>
      <c r="M386" s="698" t="str">
        <f t="shared" si="22"/>
        <v/>
      </c>
      <c r="N386" s="697" t="str">
        <f t="shared" si="23"/>
        <v/>
      </c>
      <c r="O386" s="703">
        <f t="shared" si="24"/>
        <v>0</v>
      </c>
      <c r="P386" s="157"/>
      <c r="Q386" s="41"/>
      <c r="R386" s="170"/>
      <c r="S386" s="168"/>
      <c r="T386" s="43"/>
      <c r="U386" s="170"/>
      <c r="V386" s="157"/>
      <c r="W386" s="394"/>
      <c r="X386" s="42"/>
      <c r="Y386" s="41"/>
      <c r="Z386" s="42"/>
      <c r="AA386" s="41"/>
      <c r="AB386" s="42"/>
      <c r="AC386" s="41"/>
      <c r="AD386" s="43"/>
      <c r="AE386" s="42"/>
      <c r="AF386" s="44"/>
      <c r="AG386" s="42"/>
      <c r="AH386" s="463"/>
      <c r="AI386" s="42"/>
      <c r="AJ386" s="463"/>
      <c r="AK386" s="42"/>
      <c r="AL386" s="44"/>
      <c r="AM386" s="42"/>
      <c r="AN386" s="44"/>
      <c r="AO386" s="87"/>
      <c r="AP386" s="42"/>
      <c r="AQ386" s="44"/>
      <c r="AR386" s="705" t="str">
        <f>IF(AQ386="","",IF(AQ386="A",'7.パネルラジエーター設備費用算出シート'!$G$12,IF(AQ386="B",'7.パネルラジエーター設備費用算出シート'!$N$12,IF(AQ386="C",'7.パネルラジエーター設備費用算出シート'!$G$22,IF(AQ386="D",'7.パネルラジエーター設備費用算出シート'!$N$22,IF(AQ386="E",'7.パネルラジエーター設備費用算出シート'!$G$32,IF(AQ386="F",'7.パネルラジエーター設備費用算出シート'!$N$32,IF(AQ386="G",'7.パネルラジエーター設備費用算出シート'!$G$42,IF(AQ386="H",'7.パネルラジエーター設備費用算出シート'!$N$42,IF(AQ386="I",'7.パネルラジエーター設備費用算出シート'!$G$52,'7.パネルラジエーター設備費用算出シート'!$N$52))))))))))</f>
        <v/>
      </c>
      <c r="AS386" s="42"/>
      <c r="AT386" s="86"/>
      <c r="AU386" s="87"/>
      <c r="AV386" s="42"/>
    </row>
    <row r="387" spans="2:48">
      <c r="B387" s="84">
        <v>376</v>
      </c>
      <c r="C387" s="163"/>
      <c r="D387" s="164"/>
      <c r="E387" s="85"/>
      <c r="F387" s="689"/>
      <c r="G387" s="690"/>
      <c r="H387" s="683"/>
      <c r="I387" s="156"/>
      <c r="J387" s="160"/>
      <c r="K387" s="156"/>
      <c r="L387" s="697" t="str">
        <f t="shared" si="21"/>
        <v/>
      </c>
      <c r="M387" s="698" t="str">
        <f t="shared" si="22"/>
        <v/>
      </c>
      <c r="N387" s="697" t="str">
        <f t="shared" si="23"/>
        <v/>
      </c>
      <c r="O387" s="703">
        <f t="shared" si="24"/>
        <v>0</v>
      </c>
      <c r="P387" s="157"/>
      <c r="Q387" s="41"/>
      <c r="R387" s="170"/>
      <c r="S387" s="168"/>
      <c r="T387" s="43"/>
      <c r="U387" s="170"/>
      <c r="V387" s="157"/>
      <c r="W387" s="394"/>
      <c r="X387" s="42"/>
      <c r="Y387" s="41"/>
      <c r="Z387" s="42"/>
      <c r="AA387" s="41"/>
      <c r="AB387" s="42"/>
      <c r="AC387" s="41"/>
      <c r="AD387" s="43"/>
      <c r="AE387" s="42"/>
      <c r="AF387" s="44"/>
      <c r="AG387" s="42"/>
      <c r="AH387" s="463"/>
      <c r="AI387" s="42"/>
      <c r="AJ387" s="463"/>
      <c r="AK387" s="42"/>
      <c r="AL387" s="44"/>
      <c r="AM387" s="42"/>
      <c r="AN387" s="44"/>
      <c r="AO387" s="87"/>
      <c r="AP387" s="42"/>
      <c r="AQ387" s="44"/>
      <c r="AR387" s="705" t="str">
        <f>IF(AQ387="","",IF(AQ387="A",'7.パネルラジエーター設備費用算出シート'!$G$12,IF(AQ387="B",'7.パネルラジエーター設備費用算出シート'!$N$12,IF(AQ387="C",'7.パネルラジエーター設備費用算出シート'!$G$22,IF(AQ387="D",'7.パネルラジエーター設備費用算出シート'!$N$22,IF(AQ387="E",'7.パネルラジエーター設備費用算出シート'!$G$32,IF(AQ387="F",'7.パネルラジエーター設備費用算出シート'!$N$32,IF(AQ387="G",'7.パネルラジエーター設備費用算出シート'!$G$42,IF(AQ387="H",'7.パネルラジエーター設備費用算出シート'!$N$42,IF(AQ387="I",'7.パネルラジエーター設備費用算出シート'!$G$52,'7.パネルラジエーター設備費用算出シート'!$N$52))))))))))</f>
        <v/>
      </c>
      <c r="AS387" s="42"/>
      <c r="AT387" s="86"/>
      <c r="AU387" s="87"/>
      <c r="AV387" s="42"/>
    </row>
    <row r="388" spans="2:48">
      <c r="B388" s="84">
        <v>377</v>
      </c>
      <c r="C388" s="163"/>
      <c r="D388" s="164"/>
      <c r="E388" s="85"/>
      <c r="F388" s="689"/>
      <c r="G388" s="690"/>
      <c r="H388" s="683"/>
      <c r="I388" s="156"/>
      <c r="J388" s="160"/>
      <c r="K388" s="156"/>
      <c r="L388" s="697" t="str">
        <f t="shared" si="21"/>
        <v/>
      </c>
      <c r="M388" s="698" t="str">
        <f t="shared" si="22"/>
        <v/>
      </c>
      <c r="N388" s="697" t="str">
        <f t="shared" si="23"/>
        <v/>
      </c>
      <c r="O388" s="703">
        <f t="shared" si="24"/>
        <v>0</v>
      </c>
      <c r="P388" s="157"/>
      <c r="Q388" s="41"/>
      <c r="R388" s="170"/>
      <c r="S388" s="168"/>
      <c r="T388" s="43"/>
      <c r="U388" s="170"/>
      <c r="V388" s="157"/>
      <c r="W388" s="394"/>
      <c r="X388" s="42"/>
      <c r="Y388" s="41"/>
      <c r="Z388" s="42"/>
      <c r="AA388" s="41"/>
      <c r="AB388" s="42"/>
      <c r="AC388" s="41"/>
      <c r="AD388" s="43"/>
      <c r="AE388" s="42"/>
      <c r="AF388" s="44"/>
      <c r="AG388" s="42"/>
      <c r="AH388" s="463"/>
      <c r="AI388" s="42"/>
      <c r="AJ388" s="463"/>
      <c r="AK388" s="42"/>
      <c r="AL388" s="44"/>
      <c r="AM388" s="42"/>
      <c r="AN388" s="44"/>
      <c r="AO388" s="87"/>
      <c r="AP388" s="42"/>
      <c r="AQ388" s="44"/>
      <c r="AR388" s="705" t="str">
        <f>IF(AQ388="","",IF(AQ388="A",'7.パネルラジエーター設備費用算出シート'!$G$12,IF(AQ388="B",'7.パネルラジエーター設備費用算出シート'!$N$12,IF(AQ388="C",'7.パネルラジエーター設備費用算出シート'!$G$22,IF(AQ388="D",'7.パネルラジエーター設備費用算出シート'!$N$22,IF(AQ388="E",'7.パネルラジエーター設備費用算出シート'!$G$32,IF(AQ388="F",'7.パネルラジエーター設備費用算出シート'!$N$32,IF(AQ388="G",'7.パネルラジエーター設備費用算出シート'!$G$42,IF(AQ388="H",'7.パネルラジエーター設備費用算出シート'!$N$42,IF(AQ388="I",'7.パネルラジエーター設備費用算出シート'!$G$52,'7.パネルラジエーター設備費用算出シート'!$N$52))))))))))</f>
        <v/>
      </c>
      <c r="AS388" s="42"/>
      <c r="AT388" s="86"/>
      <c r="AU388" s="87"/>
      <c r="AV388" s="42"/>
    </row>
    <row r="389" spans="2:48">
      <c r="B389" s="84">
        <v>378</v>
      </c>
      <c r="C389" s="163"/>
      <c r="D389" s="164"/>
      <c r="E389" s="85"/>
      <c r="F389" s="689"/>
      <c r="G389" s="690"/>
      <c r="H389" s="683"/>
      <c r="I389" s="156"/>
      <c r="J389" s="160"/>
      <c r="K389" s="156"/>
      <c r="L389" s="697" t="str">
        <f t="shared" si="21"/>
        <v/>
      </c>
      <c r="M389" s="698" t="str">
        <f t="shared" si="22"/>
        <v/>
      </c>
      <c r="N389" s="697" t="str">
        <f t="shared" si="23"/>
        <v/>
      </c>
      <c r="O389" s="703">
        <f t="shared" si="24"/>
        <v>0</v>
      </c>
      <c r="P389" s="157"/>
      <c r="Q389" s="41"/>
      <c r="R389" s="170"/>
      <c r="S389" s="168"/>
      <c r="T389" s="43"/>
      <c r="U389" s="170"/>
      <c r="V389" s="157"/>
      <c r="W389" s="394"/>
      <c r="X389" s="42"/>
      <c r="Y389" s="41"/>
      <c r="Z389" s="42"/>
      <c r="AA389" s="41"/>
      <c r="AB389" s="42"/>
      <c r="AC389" s="41"/>
      <c r="AD389" s="43"/>
      <c r="AE389" s="42"/>
      <c r="AF389" s="44"/>
      <c r="AG389" s="42"/>
      <c r="AH389" s="463"/>
      <c r="AI389" s="42"/>
      <c r="AJ389" s="463"/>
      <c r="AK389" s="42"/>
      <c r="AL389" s="44"/>
      <c r="AM389" s="42"/>
      <c r="AN389" s="44"/>
      <c r="AO389" s="87"/>
      <c r="AP389" s="42"/>
      <c r="AQ389" s="44"/>
      <c r="AR389" s="705" t="str">
        <f>IF(AQ389="","",IF(AQ389="A",'7.パネルラジエーター設備費用算出シート'!$G$12,IF(AQ389="B",'7.パネルラジエーター設備費用算出シート'!$N$12,IF(AQ389="C",'7.パネルラジエーター設備費用算出シート'!$G$22,IF(AQ389="D",'7.パネルラジエーター設備費用算出シート'!$N$22,IF(AQ389="E",'7.パネルラジエーター設備費用算出シート'!$G$32,IF(AQ389="F",'7.パネルラジエーター設備費用算出シート'!$N$32,IF(AQ389="G",'7.パネルラジエーター設備費用算出シート'!$G$42,IF(AQ389="H",'7.パネルラジエーター設備費用算出シート'!$N$42,IF(AQ389="I",'7.パネルラジエーター設備費用算出シート'!$G$52,'7.パネルラジエーター設備費用算出シート'!$N$52))))))))))</f>
        <v/>
      </c>
      <c r="AS389" s="42"/>
      <c r="AT389" s="86"/>
      <c r="AU389" s="87"/>
      <c r="AV389" s="42"/>
    </row>
    <row r="390" spans="2:48">
      <c r="B390" s="84">
        <v>379</v>
      </c>
      <c r="C390" s="163"/>
      <c r="D390" s="164"/>
      <c r="E390" s="85"/>
      <c r="F390" s="689"/>
      <c r="G390" s="690"/>
      <c r="H390" s="683"/>
      <c r="I390" s="156"/>
      <c r="J390" s="160"/>
      <c r="K390" s="156"/>
      <c r="L390" s="697" t="str">
        <f t="shared" si="21"/>
        <v/>
      </c>
      <c r="M390" s="698" t="str">
        <f t="shared" si="22"/>
        <v/>
      </c>
      <c r="N390" s="697" t="str">
        <f t="shared" si="23"/>
        <v/>
      </c>
      <c r="O390" s="703">
        <f t="shared" si="24"/>
        <v>0</v>
      </c>
      <c r="P390" s="157"/>
      <c r="Q390" s="41"/>
      <c r="R390" s="170"/>
      <c r="S390" s="168"/>
      <c r="T390" s="43"/>
      <c r="U390" s="170"/>
      <c r="V390" s="157"/>
      <c r="W390" s="394"/>
      <c r="X390" s="42"/>
      <c r="Y390" s="41"/>
      <c r="Z390" s="42"/>
      <c r="AA390" s="41"/>
      <c r="AB390" s="42"/>
      <c r="AC390" s="41"/>
      <c r="AD390" s="43"/>
      <c r="AE390" s="42"/>
      <c r="AF390" s="44"/>
      <c r="AG390" s="42"/>
      <c r="AH390" s="463"/>
      <c r="AI390" s="42"/>
      <c r="AJ390" s="463"/>
      <c r="AK390" s="42"/>
      <c r="AL390" s="44"/>
      <c r="AM390" s="42"/>
      <c r="AN390" s="44"/>
      <c r="AO390" s="87"/>
      <c r="AP390" s="42"/>
      <c r="AQ390" s="44"/>
      <c r="AR390" s="705" t="str">
        <f>IF(AQ390="","",IF(AQ390="A",'7.パネルラジエーター設備費用算出シート'!$G$12,IF(AQ390="B",'7.パネルラジエーター設備費用算出シート'!$N$12,IF(AQ390="C",'7.パネルラジエーター設備費用算出シート'!$G$22,IF(AQ390="D",'7.パネルラジエーター設備費用算出シート'!$N$22,IF(AQ390="E",'7.パネルラジエーター設備費用算出シート'!$G$32,IF(AQ390="F",'7.パネルラジエーター設備費用算出シート'!$N$32,IF(AQ390="G",'7.パネルラジエーター設備費用算出シート'!$G$42,IF(AQ390="H",'7.パネルラジエーター設備費用算出シート'!$N$42,IF(AQ390="I",'7.パネルラジエーター設備費用算出シート'!$G$52,'7.パネルラジエーター設備費用算出シート'!$N$52))))))))))</f>
        <v/>
      </c>
      <c r="AS390" s="42"/>
      <c r="AT390" s="86"/>
      <c r="AU390" s="87"/>
      <c r="AV390" s="42"/>
    </row>
    <row r="391" spans="2:48">
      <c r="B391" s="84">
        <v>380</v>
      </c>
      <c r="C391" s="163"/>
      <c r="D391" s="164"/>
      <c r="E391" s="85"/>
      <c r="F391" s="689"/>
      <c r="G391" s="690"/>
      <c r="H391" s="683"/>
      <c r="I391" s="156"/>
      <c r="J391" s="160"/>
      <c r="K391" s="156"/>
      <c r="L391" s="697" t="str">
        <f t="shared" si="21"/>
        <v/>
      </c>
      <c r="M391" s="698" t="str">
        <f t="shared" si="22"/>
        <v/>
      </c>
      <c r="N391" s="697" t="str">
        <f t="shared" si="23"/>
        <v/>
      </c>
      <c r="O391" s="703">
        <f t="shared" si="24"/>
        <v>0</v>
      </c>
      <c r="P391" s="157"/>
      <c r="Q391" s="41"/>
      <c r="R391" s="170"/>
      <c r="S391" s="168"/>
      <c r="T391" s="43"/>
      <c r="U391" s="170"/>
      <c r="V391" s="157"/>
      <c r="W391" s="394"/>
      <c r="X391" s="42"/>
      <c r="Y391" s="41"/>
      <c r="Z391" s="42"/>
      <c r="AA391" s="41"/>
      <c r="AB391" s="42"/>
      <c r="AC391" s="41"/>
      <c r="AD391" s="43"/>
      <c r="AE391" s="42"/>
      <c r="AF391" s="44"/>
      <c r="AG391" s="42"/>
      <c r="AH391" s="463"/>
      <c r="AI391" s="42"/>
      <c r="AJ391" s="463"/>
      <c r="AK391" s="42"/>
      <c r="AL391" s="44"/>
      <c r="AM391" s="42"/>
      <c r="AN391" s="44"/>
      <c r="AO391" s="87"/>
      <c r="AP391" s="42"/>
      <c r="AQ391" s="44"/>
      <c r="AR391" s="705" t="str">
        <f>IF(AQ391="","",IF(AQ391="A",'7.パネルラジエーター設備費用算出シート'!$G$12,IF(AQ391="B",'7.パネルラジエーター設備費用算出シート'!$N$12,IF(AQ391="C",'7.パネルラジエーター設備費用算出シート'!$G$22,IF(AQ391="D",'7.パネルラジエーター設備費用算出シート'!$N$22,IF(AQ391="E",'7.パネルラジエーター設備費用算出シート'!$G$32,IF(AQ391="F",'7.パネルラジエーター設備費用算出シート'!$N$32,IF(AQ391="G",'7.パネルラジエーター設備費用算出シート'!$G$42,IF(AQ391="H",'7.パネルラジエーター設備費用算出シート'!$N$42,IF(AQ391="I",'7.パネルラジエーター設備費用算出シート'!$G$52,'7.パネルラジエーター設備費用算出シート'!$N$52))))))))))</f>
        <v/>
      </c>
      <c r="AS391" s="42"/>
      <c r="AT391" s="86"/>
      <c r="AU391" s="87"/>
      <c r="AV391" s="42"/>
    </row>
    <row r="392" spans="2:48">
      <c r="B392" s="84">
        <v>381</v>
      </c>
      <c r="C392" s="163"/>
      <c r="D392" s="164"/>
      <c r="E392" s="85"/>
      <c r="F392" s="689"/>
      <c r="G392" s="690"/>
      <c r="H392" s="683"/>
      <c r="I392" s="156"/>
      <c r="J392" s="160"/>
      <c r="K392" s="156"/>
      <c r="L392" s="697" t="str">
        <f t="shared" si="21"/>
        <v/>
      </c>
      <c r="M392" s="698" t="str">
        <f t="shared" si="22"/>
        <v/>
      </c>
      <c r="N392" s="697" t="str">
        <f t="shared" si="23"/>
        <v/>
      </c>
      <c r="O392" s="703">
        <f t="shared" si="24"/>
        <v>0</v>
      </c>
      <c r="P392" s="157"/>
      <c r="Q392" s="41"/>
      <c r="R392" s="170"/>
      <c r="S392" s="168"/>
      <c r="T392" s="43"/>
      <c r="U392" s="170"/>
      <c r="V392" s="157"/>
      <c r="W392" s="394"/>
      <c r="X392" s="42"/>
      <c r="Y392" s="41"/>
      <c r="Z392" s="42"/>
      <c r="AA392" s="41"/>
      <c r="AB392" s="42"/>
      <c r="AC392" s="41"/>
      <c r="AD392" s="43"/>
      <c r="AE392" s="42"/>
      <c r="AF392" s="44"/>
      <c r="AG392" s="42"/>
      <c r="AH392" s="463"/>
      <c r="AI392" s="42"/>
      <c r="AJ392" s="463"/>
      <c r="AK392" s="42"/>
      <c r="AL392" s="44"/>
      <c r="AM392" s="42"/>
      <c r="AN392" s="44"/>
      <c r="AO392" s="87"/>
      <c r="AP392" s="42"/>
      <c r="AQ392" s="44"/>
      <c r="AR392" s="705" t="str">
        <f>IF(AQ392="","",IF(AQ392="A",'7.パネルラジエーター設備費用算出シート'!$G$12,IF(AQ392="B",'7.パネルラジエーター設備費用算出シート'!$N$12,IF(AQ392="C",'7.パネルラジエーター設備費用算出シート'!$G$22,IF(AQ392="D",'7.パネルラジエーター設備費用算出シート'!$N$22,IF(AQ392="E",'7.パネルラジエーター設備費用算出シート'!$G$32,IF(AQ392="F",'7.パネルラジエーター設備費用算出シート'!$N$32,IF(AQ392="G",'7.パネルラジエーター設備費用算出シート'!$G$42,IF(AQ392="H",'7.パネルラジエーター設備費用算出シート'!$N$42,IF(AQ392="I",'7.パネルラジエーター設備費用算出シート'!$G$52,'7.パネルラジエーター設備費用算出シート'!$N$52))))))))))</f>
        <v/>
      </c>
      <c r="AS392" s="42"/>
      <c r="AT392" s="86"/>
      <c r="AU392" s="87"/>
      <c r="AV392" s="42"/>
    </row>
    <row r="393" spans="2:48">
      <c r="B393" s="84">
        <v>382</v>
      </c>
      <c r="C393" s="163"/>
      <c r="D393" s="164"/>
      <c r="E393" s="85"/>
      <c r="F393" s="689"/>
      <c r="G393" s="690"/>
      <c r="H393" s="683"/>
      <c r="I393" s="156"/>
      <c r="J393" s="160"/>
      <c r="K393" s="156"/>
      <c r="L393" s="697" t="str">
        <f t="shared" si="21"/>
        <v/>
      </c>
      <c r="M393" s="698" t="str">
        <f t="shared" si="22"/>
        <v/>
      </c>
      <c r="N393" s="697" t="str">
        <f t="shared" si="23"/>
        <v/>
      </c>
      <c r="O393" s="703">
        <f t="shared" si="24"/>
        <v>0</v>
      </c>
      <c r="P393" s="157"/>
      <c r="Q393" s="41"/>
      <c r="R393" s="170"/>
      <c r="S393" s="168"/>
      <c r="T393" s="43"/>
      <c r="U393" s="170"/>
      <c r="V393" s="157"/>
      <c r="W393" s="394"/>
      <c r="X393" s="42"/>
      <c r="Y393" s="41"/>
      <c r="Z393" s="42"/>
      <c r="AA393" s="41"/>
      <c r="AB393" s="42"/>
      <c r="AC393" s="41"/>
      <c r="AD393" s="43"/>
      <c r="AE393" s="42"/>
      <c r="AF393" s="44"/>
      <c r="AG393" s="42"/>
      <c r="AH393" s="463"/>
      <c r="AI393" s="42"/>
      <c r="AJ393" s="463"/>
      <c r="AK393" s="42"/>
      <c r="AL393" s="44"/>
      <c r="AM393" s="42"/>
      <c r="AN393" s="44"/>
      <c r="AO393" s="87"/>
      <c r="AP393" s="42"/>
      <c r="AQ393" s="44"/>
      <c r="AR393" s="705" t="str">
        <f>IF(AQ393="","",IF(AQ393="A",'7.パネルラジエーター設備費用算出シート'!$G$12,IF(AQ393="B",'7.パネルラジエーター設備費用算出シート'!$N$12,IF(AQ393="C",'7.パネルラジエーター設備費用算出シート'!$G$22,IF(AQ393="D",'7.パネルラジエーター設備費用算出シート'!$N$22,IF(AQ393="E",'7.パネルラジエーター設備費用算出シート'!$G$32,IF(AQ393="F",'7.パネルラジエーター設備費用算出シート'!$N$32,IF(AQ393="G",'7.パネルラジエーター設備費用算出シート'!$G$42,IF(AQ393="H",'7.パネルラジエーター設備費用算出シート'!$N$42,IF(AQ393="I",'7.パネルラジエーター設備費用算出シート'!$G$52,'7.パネルラジエーター設備費用算出シート'!$N$52))))))))))</f>
        <v/>
      </c>
      <c r="AS393" s="42"/>
      <c r="AT393" s="86"/>
      <c r="AU393" s="87"/>
      <c r="AV393" s="42"/>
    </row>
    <row r="394" spans="2:48">
      <c r="B394" s="84">
        <v>383</v>
      </c>
      <c r="C394" s="163"/>
      <c r="D394" s="164"/>
      <c r="E394" s="85"/>
      <c r="F394" s="689"/>
      <c r="G394" s="690"/>
      <c r="H394" s="683"/>
      <c r="I394" s="156"/>
      <c r="J394" s="160"/>
      <c r="K394" s="156"/>
      <c r="L394" s="697" t="str">
        <f t="shared" si="21"/>
        <v/>
      </c>
      <c r="M394" s="698" t="str">
        <f t="shared" si="22"/>
        <v/>
      </c>
      <c r="N394" s="697" t="str">
        <f t="shared" si="23"/>
        <v/>
      </c>
      <c r="O394" s="703">
        <f t="shared" si="24"/>
        <v>0</v>
      </c>
      <c r="P394" s="157"/>
      <c r="Q394" s="41"/>
      <c r="R394" s="170"/>
      <c r="S394" s="168"/>
      <c r="T394" s="43"/>
      <c r="U394" s="170"/>
      <c r="V394" s="157"/>
      <c r="W394" s="394"/>
      <c r="X394" s="42"/>
      <c r="Y394" s="41"/>
      <c r="Z394" s="42"/>
      <c r="AA394" s="41"/>
      <c r="AB394" s="42"/>
      <c r="AC394" s="41"/>
      <c r="AD394" s="43"/>
      <c r="AE394" s="42"/>
      <c r="AF394" s="44"/>
      <c r="AG394" s="42"/>
      <c r="AH394" s="463"/>
      <c r="AI394" s="42"/>
      <c r="AJ394" s="463"/>
      <c r="AK394" s="42"/>
      <c r="AL394" s="44"/>
      <c r="AM394" s="42"/>
      <c r="AN394" s="44"/>
      <c r="AO394" s="87"/>
      <c r="AP394" s="42"/>
      <c r="AQ394" s="44"/>
      <c r="AR394" s="705" t="str">
        <f>IF(AQ394="","",IF(AQ394="A",'7.パネルラジエーター設備費用算出シート'!$G$12,IF(AQ394="B",'7.パネルラジエーター設備費用算出シート'!$N$12,IF(AQ394="C",'7.パネルラジエーター設備費用算出シート'!$G$22,IF(AQ394="D",'7.パネルラジエーター設備費用算出シート'!$N$22,IF(AQ394="E",'7.パネルラジエーター設備費用算出シート'!$G$32,IF(AQ394="F",'7.パネルラジエーター設備費用算出シート'!$N$32,IF(AQ394="G",'7.パネルラジエーター設備費用算出シート'!$G$42,IF(AQ394="H",'7.パネルラジエーター設備費用算出シート'!$N$42,IF(AQ394="I",'7.パネルラジエーター設備費用算出シート'!$G$52,'7.パネルラジエーター設備費用算出シート'!$N$52))))))))))</f>
        <v/>
      </c>
      <c r="AS394" s="42"/>
      <c r="AT394" s="86"/>
      <c r="AU394" s="87"/>
      <c r="AV394" s="42"/>
    </row>
    <row r="395" spans="2:48">
      <c r="B395" s="84">
        <v>384</v>
      </c>
      <c r="C395" s="163"/>
      <c r="D395" s="164"/>
      <c r="E395" s="85"/>
      <c r="F395" s="689"/>
      <c r="G395" s="690"/>
      <c r="H395" s="683"/>
      <c r="I395" s="156"/>
      <c r="J395" s="160"/>
      <c r="K395" s="156"/>
      <c r="L395" s="697" t="str">
        <f t="shared" si="21"/>
        <v/>
      </c>
      <c r="M395" s="698" t="str">
        <f t="shared" si="22"/>
        <v/>
      </c>
      <c r="N395" s="697" t="str">
        <f t="shared" si="23"/>
        <v/>
      </c>
      <c r="O395" s="703">
        <f t="shared" si="24"/>
        <v>0</v>
      </c>
      <c r="P395" s="157"/>
      <c r="Q395" s="41"/>
      <c r="R395" s="170"/>
      <c r="S395" s="168"/>
      <c r="T395" s="43"/>
      <c r="U395" s="170"/>
      <c r="V395" s="157"/>
      <c r="W395" s="394"/>
      <c r="X395" s="42"/>
      <c r="Y395" s="41"/>
      <c r="Z395" s="42"/>
      <c r="AA395" s="41"/>
      <c r="AB395" s="42"/>
      <c r="AC395" s="41"/>
      <c r="AD395" s="43"/>
      <c r="AE395" s="42"/>
      <c r="AF395" s="44"/>
      <c r="AG395" s="42"/>
      <c r="AH395" s="463"/>
      <c r="AI395" s="42"/>
      <c r="AJ395" s="463"/>
      <c r="AK395" s="42"/>
      <c r="AL395" s="44"/>
      <c r="AM395" s="42"/>
      <c r="AN395" s="44"/>
      <c r="AO395" s="87"/>
      <c r="AP395" s="42"/>
      <c r="AQ395" s="44"/>
      <c r="AR395" s="705" t="str">
        <f>IF(AQ395="","",IF(AQ395="A",'7.パネルラジエーター設備費用算出シート'!$G$12,IF(AQ395="B",'7.パネルラジエーター設備費用算出シート'!$N$12,IF(AQ395="C",'7.パネルラジエーター設備費用算出シート'!$G$22,IF(AQ395="D",'7.パネルラジエーター設備費用算出シート'!$N$22,IF(AQ395="E",'7.パネルラジエーター設備費用算出シート'!$G$32,IF(AQ395="F",'7.パネルラジエーター設備費用算出シート'!$N$32,IF(AQ395="G",'7.パネルラジエーター設備費用算出シート'!$G$42,IF(AQ395="H",'7.パネルラジエーター設備費用算出シート'!$N$42,IF(AQ395="I",'7.パネルラジエーター設備費用算出シート'!$G$52,'7.パネルラジエーター設備費用算出シート'!$N$52))))))))))</f>
        <v/>
      </c>
      <c r="AS395" s="42"/>
      <c r="AT395" s="86"/>
      <c r="AU395" s="87"/>
      <c r="AV395" s="42"/>
    </row>
    <row r="396" spans="2:48">
      <c r="B396" s="84">
        <v>385</v>
      </c>
      <c r="C396" s="163"/>
      <c r="D396" s="164"/>
      <c r="E396" s="85"/>
      <c r="F396" s="689"/>
      <c r="G396" s="690"/>
      <c r="H396" s="683"/>
      <c r="I396" s="156"/>
      <c r="J396" s="160"/>
      <c r="K396" s="156"/>
      <c r="L396" s="697" t="str">
        <f t="shared" ref="L396:L459" si="25">IF($F396="","",VLOOKUP($F396,$AY$12:$AZ$16,2,TRUE))</f>
        <v/>
      </c>
      <c r="M396" s="698" t="str">
        <f t="shared" ref="M396:M459" si="26">IF($G396="","",INDEX($BC$12:$BC$15,MATCH($G396,$BB$12:$BB$15,-1)))</f>
        <v/>
      </c>
      <c r="N396" s="697" t="str">
        <f t="shared" ref="N396:N459" si="27">IF(OR($F396="",$I396="",$J396=""),"",VLOOKUP($I396&amp;$J396,$BE$12:$BH$17,IF($F396&lt;50,2,IF(AND($K396="該当",$I396="角住戸"),4,3)),FALSE))</f>
        <v/>
      </c>
      <c r="O396" s="703">
        <f t="shared" si="24"/>
        <v>0</v>
      </c>
      <c r="P396" s="157"/>
      <c r="Q396" s="41"/>
      <c r="R396" s="170"/>
      <c r="S396" s="168"/>
      <c r="T396" s="43"/>
      <c r="U396" s="170"/>
      <c r="V396" s="157"/>
      <c r="W396" s="394"/>
      <c r="X396" s="42"/>
      <c r="Y396" s="41"/>
      <c r="Z396" s="42"/>
      <c r="AA396" s="41"/>
      <c r="AB396" s="42"/>
      <c r="AC396" s="41"/>
      <c r="AD396" s="43"/>
      <c r="AE396" s="42"/>
      <c r="AF396" s="44"/>
      <c r="AG396" s="42"/>
      <c r="AH396" s="463"/>
      <c r="AI396" s="42"/>
      <c r="AJ396" s="463"/>
      <c r="AK396" s="42"/>
      <c r="AL396" s="44"/>
      <c r="AM396" s="42"/>
      <c r="AN396" s="44"/>
      <c r="AO396" s="87"/>
      <c r="AP396" s="42"/>
      <c r="AQ396" s="44"/>
      <c r="AR396" s="705" t="str">
        <f>IF(AQ396="","",IF(AQ396="A",'7.パネルラジエーター設備費用算出シート'!$G$12,IF(AQ396="B",'7.パネルラジエーター設備費用算出シート'!$N$12,IF(AQ396="C",'7.パネルラジエーター設備費用算出シート'!$G$22,IF(AQ396="D",'7.パネルラジエーター設備費用算出シート'!$N$22,IF(AQ396="E",'7.パネルラジエーター設備費用算出シート'!$G$32,IF(AQ396="F",'7.パネルラジエーター設備費用算出シート'!$N$32,IF(AQ396="G",'7.パネルラジエーター設備費用算出シート'!$G$42,IF(AQ396="H",'7.パネルラジエーター設備費用算出シート'!$N$42,IF(AQ396="I",'7.パネルラジエーター設備費用算出シート'!$G$52,'7.パネルラジエーター設備費用算出シート'!$N$52))))))))))</f>
        <v/>
      </c>
      <c r="AS396" s="42"/>
      <c r="AT396" s="86"/>
      <c r="AU396" s="87"/>
      <c r="AV396" s="42"/>
    </row>
    <row r="397" spans="2:48">
      <c r="B397" s="84">
        <v>386</v>
      </c>
      <c r="C397" s="163"/>
      <c r="D397" s="164"/>
      <c r="E397" s="85"/>
      <c r="F397" s="689"/>
      <c r="G397" s="690"/>
      <c r="H397" s="683"/>
      <c r="I397" s="156"/>
      <c r="J397" s="160"/>
      <c r="K397" s="156"/>
      <c r="L397" s="697" t="str">
        <f t="shared" si="25"/>
        <v/>
      </c>
      <c r="M397" s="698" t="str">
        <f t="shared" si="26"/>
        <v/>
      </c>
      <c r="N397" s="697" t="str">
        <f t="shared" si="27"/>
        <v/>
      </c>
      <c r="O397" s="703">
        <f t="shared" si="24"/>
        <v>0</v>
      </c>
      <c r="P397" s="157"/>
      <c r="Q397" s="41"/>
      <c r="R397" s="170"/>
      <c r="S397" s="168"/>
      <c r="T397" s="43"/>
      <c r="U397" s="170"/>
      <c r="V397" s="157"/>
      <c r="W397" s="394"/>
      <c r="X397" s="42"/>
      <c r="Y397" s="41"/>
      <c r="Z397" s="42"/>
      <c r="AA397" s="41"/>
      <c r="AB397" s="42"/>
      <c r="AC397" s="41"/>
      <c r="AD397" s="43"/>
      <c r="AE397" s="42"/>
      <c r="AF397" s="44"/>
      <c r="AG397" s="42"/>
      <c r="AH397" s="463"/>
      <c r="AI397" s="42"/>
      <c r="AJ397" s="463"/>
      <c r="AK397" s="42"/>
      <c r="AL397" s="44"/>
      <c r="AM397" s="42"/>
      <c r="AN397" s="44"/>
      <c r="AO397" s="87"/>
      <c r="AP397" s="42"/>
      <c r="AQ397" s="44"/>
      <c r="AR397" s="705" t="str">
        <f>IF(AQ397="","",IF(AQ397="A",'7.パネルラジエーター設備費用算出シート'!$G$12,IF(AQ397="B",'7.パネルラジエーター設備費用算出シート'!$N$12,IF(AQ397="C",'7.パネルラジエーター設備費用算出シート'!$G$22,IF(AQ397="D",'7.パネルラジエーター設備費用算出シート'!$N$22,IF(AQ397="E",'7.パネルラジエーター設備費用算出シート'!$G$32,IF(AQ397="F",'7.パネルラジエーター設備費用算出シート'!$N$32,IF(AQ397="G",'7.パネルラジエーター設備費用算出シート'!$G$42,IF(AQ397="H",'7.パネルラジエーター設備費用算出シート'!$N$42,IF(AQ397="I",'7.パネルラジエーター設備費用算出シート'!$G$52,'7.パネルラジエーター設備費用算出シート'!$N$52))))))))))</f>
        <v/>
      </c>
      <c r="AS397" s="42"/>
      <c r="AT397" s="86"/>
      <c r="AU397" s="87"/>
      <c r="AV397" s="42"/>
    </row>
    <row r="398" spans="2:48">
      <c r="B398" s="84">
        <v>387</v>
      </c>
      <c r="C398" s="163"/>
      <c r="D398" s="164"/>
      <c r="E398" s="85"/>
      <c r="F398" s="689"/>
      <c r="G398" s="690"/>
      <c r="H398" s="683"/>
      <c r="I398" s="156"/>
      <c r="J398" s="160"/>
      <c r="K398" s="156"/>
      <c r="L398" s="697" t="str">
        <f t="shared" si="25"/>
        <v/>
      </c>
      <c r="M398" s="698" t="str">
        <f t="shared" si="26"/>
        <v/>
      </c>
      <c r="N398" s="697" t="str">
        <f t="shared" si="27"/>
        <v/>
      </c>
      <c r="O398" s="703">
        <f t="shared" si="24"/>
        <v>0</v>
      </c>
      <c r="P398" s="157"/>
      <c r="Q398" s="41"/>
      <c r="R398" s="170"/>
      <c r="S398" s="168"/>
      <c r="T398" s="43"/>
      <c r="U398" s="170"/>
      <c r="V398" s="157"/>
      <c r="W398" s="394"/>
      <c r="X398" s="42"/>
      <c r="Y398" s="41"/>
      <c r="Z398" s="42"/>
      <c r="AA398" s="41"/>
      <c r="AB398" s="42"/>
      <c r="AC398" s="41"/>
      <c r="AD398" s="43"/>
      <c r="AE398" s="42"/>
      <c r="AF398" s="44"/>
      <c r="AG398" s="42"/>
      <c r="AH398" s="463"/>
      <c r="AI398" s="42"/>
      <c r="AJ398" s="463"/>
      <c r="AK398" s="42"/>
      <c r="AL398" s="44"/>
      <c r="AM398" s="42"/>
      <c r="AN398" s="44"/>
      <c r="AO398" s="87"/>
      <c r="AP398" s="42"/>
      <c r="AQ398" s="44"/>
      <c r="AR398" s="705" t="str">
        <f>IF(AQ398="","",IF(AQ398="A",'7.パネルラジエーター設備費用算出シート'!$G$12,IF(AQ398="B",'7.パネルラジエーター設備費用算出シート'!$N$12,IF(AQ398="C",'7.パネルラジエーター設備費用算出シート'!$G$22,IF(AQ398="D",'7.パネルラジエーター設備費用算出シート'!$N$22,IF(AQ398="E",'7.パネルラジエーター設備費用算出シート'!$G$32,IF(AQ398="F",'7.パネルラジエーター設備費用算出シート'!$N$32,IF(AQ398="G",'7.パネルラジエーター設備費用算出シート'!$G$42,IF(AQ398="H",'7.パネルラジエーター設備費用算出シート'!$N$42,IF(AQ398="I",'7.パネルラジエーター設備費用算出シート'!$G$52,'7.パネルラジエーター設備費用算出シート'!$N$52))))))))))</f>
        <v/>
      </c>
      <c r="AS398" s="42"/>
      <c r="AT398" s="86"/>
      <c r="AU398" s="87"/>
      <c r="AV398" s="42"/>
    </row>
    <row r="399" spans="2:48">
      <c r="B399" s="84">
        <v>388</v>
      </c>
      <c r="C399" s="163"/>
      <c r="D399" s="164"/>
      <c r="E399" s="85"/>
      <c r="F399" s="689"/>
      <c r="G399" s="690"/>
      <c r="H399" s="683"/>
      <c r="I399" s="156"/>
      <c r="J399" s="160"/>
      <c r="K399" s="156"/>
      <c r="L399" s="697" t="str">
        <f t="shared" si="25"/>
        <v/>
      </c>
      <c r="M399" s="698" t="str">
        <f t="shared" si="26"/>
        <v/>
      </c>
      <c r="N399" s="697" t="str">
        <f t="shared" si="27"/>
        <v/>
      </c>
      <c r="O399" s="703">
        <f t="shared" si="24"/>
        <v>0</v>
      </c>
      <c r="P399" s="157"/>
      <c r="Q399" s="41"/>
      <c r="R399" s="170"/>
      <c r="S399" s="168"/>
      <c r="T399" s="43"/>
      <c r="U399" s="170"/>
      <c r="V399" s="157"/>
      <c r="W399" s="394"/>
      <c r="X399" s="42"/>
      <c r="Y399" s="41"/>
      <c r="Z399" s="42"/>
      <c r="AA399" s="41"/>
      <c r="AB399" s="42"/>
      <c r="AC399" s="41"/>
      <c r="AD399" s="43"/>
      <c r="AE399" s="42"/>
      <c r="AF399" s="44"/>
      <c r="AG399" s="42"/>
      <c r="AH399" s="463"/>
      <c r="AI399" s="42"/>
      <c r="AJ399" s="463"/>
      <c r="AK399" s="42"/>
      <c r="AL399" s="44"/>
      <c r="AM399" s="42"/>
      <c r="AN399" s="44"/>
      <c r="AO399" s="87"/>
      <c r="AP399" s="42"/>
      <c r="AQ399" s="44"/>
      <c r="AR399" s="705" t="str">
        <f>IF(AQ399="","",IF(AQ399="A",'7.パネルラジエーター設備費用算出シート'!$G$12,IF(AQ399="B",'7.パネルラジエーター設備費用算出シート'!$N$12,IF(AQ399="C",'7.パネルラジエーター設備費用算出シート'!$G$22,IF(AQ399="D",'7.パネルラジエーター設備費用算出シート'!$N$22,IF(AQ399="E",'7.パネルラジエーター設備費用算出シート'!$G$32,IF(AQ399="F",'7.パネルラジエーター設備費用算出シート'!$N$32,IF(AQ399="G",'7.パネルラジエーター設備費用算出シート'!$G$42,IF(AQ399="H",'7.パネルラジエーター設備費用算出シート'!$N$42,IF(AQ399="I",'7.パネルラジエーター設備費用算出シート'!$G$52,'7.パネルラジエーター設備費用算出シート'!$N$52))))))))))</f>
        <v/>
      </c>
      <c r="AS399" s="42"/>
      <c r="AT399" s="86"/>
      <c r="AU399" s="87"/>
      <c r="AV399" s="42"/>
    </row>
    <row r="400" spans="2:48">
      <c r="B400" s="84">
        <v>389</v>
      </c>
      <c r="C400" s="163"/>
      <c r="D400" s="164"/>
      <c r="E400" s="85"/>
      <c r="F400" s="689"/>
      <c r="G400" s="690"/>
      <c r="H400" s="683"/>
      <c r="I400" s="156"/>
      <c r="J400" s="160"/>
      <c r="K400" s="156"/>
      <c r="L400" s="697" t="str">
        <f t="shared" si="25"/>
        <v/>
      </c>
      <c r="M400" s="698" t="str">
        <f t="shared" si="26"/>
        <v/>
      </c>
      <c r="N400" s="697" t="str">
        <f t="shared" si="27"/>
        <v/>
      </c>
      <c r="O400" s="703">
        <f t="shared" si="24"/>
        <v>0</v>
      </c>
      <c r="P400" s="157"/>
      <c r="Q400" s="41"/>
      <c r="R400" s="170"/>
      <c r="S400" s="168"/>
      <c r="T400" s="43"/>
      <c r="U400" s="170"/>
      <c r="V400" s="157"/>
      <c r="W400" s="394"/>
      <c r="X400" s="42"/>
      <c r="Y400" s="41"/>
      <c r="Z400" s="42"/>
      <c r="AA400" s="41"/>
      <c r="AB400" s="42"/>
      <c r="AC400" s="41"/>
      <c r="AD400" s="43"/>
      <c r="AE400" s="42"/>
      <c r="AF400" s="44"/>
      <c r="AG400" s="42"/>
      <c r="AH400" s="463"/>
      <c r="AI400" s="42"/>
      <c r="AJ400" s="463"/>
      <c r="AK400" s="42"/>
      <c r="AL400" s="44"/>
      <c r="AM400" s="42"/>
      <c r="AN400" s="44"/>
      <c r="AO400" s="87"/>
      <c r="AP400" s="42"/>
      <c r="AQ400" s="44"/>
      <c r="AR400" s="705" t="str">
        <f>IF(AQ400="","",IF(AQ400="A",'7.パネルラジエーター設備費用算出シート'!$G$12,IF(AQ400="B",'7.パネルラジエーター設備費用算出シート'!$N$12,IF(AQ400="C",'7.パネルラジエーター設備費用算出シート'!$G$22,IF(AQ400="D",'7.パネルラジエーター設備費用算出シート'!$N$22,IF(AQ400="E",'7.パネルラジエーター設備費用算出シート'!$G$32,IF(AQ400="F",'7.パネルラジエーター設備費用算出シート'!$N$32,IF(AQ400="G",'7.パネルラジエーター設備費用算出シート'!$G$42,IF(AQ400="H",'7.パネルラジエーター設備費用算出シート'!$N$42,IF(AQ400="I",'7.パネルラジエーター設備費用算出シート'!$G$52,'7.パネルラジエーター設備費用算出シート'!$N$52))))))))))</f>
        <v/>
      </c>
      <c r="AS400" s="42"/>
      <c r="AT400" s="86"/>
      <c r="AU400" s="87"/>
      <c r="AV400" s="42"/>
    </row>
    <row r="401" spans="2:48">
      <c r="B401" s="84">
        <v>390</v>
      </c>
      <c r="C401" s="163"/>
      <c r="D401" s="164"/>
      <c r="E401" s="85"/>
      <c r="F401" s="689"/>
      <c r="G401" s="690"/>
      <c r="H401" s="683"/>
      <c r="I401" s="156"/>
      <c r="J401" s="160"/>
      <c r="K401" s="156"/>
      <c r="L401" s="697" t="str">
        <f t="shared" si="25"/>
        <v/>
      </c>
      <c r="M401" s="698" t="str">
        <f t="shared" si="26"/>
        <v/>
      </c>
      <c r="N401" s="697" t="str">
        <f t="shared" si="27"/>
        <v/>
      </c>
      <c r="O401" s="703">
        <f t="shared" si="24"/>
        <v>0</v>
      </c>
      <c r="P401" s="157"/>
      <c r="Q401" s="41"/>
      <c r="R401" s="170"/>
      <c r="S401" s="168"/>
      <c r="T401" s="43"/>
      <c r="U401" s="170"/>
      <c r="V401" s="157"/>
      <c r="W401" s="394"/>
      <c r="X401" s="42"/>
      <c r="Y401" s="41"/>
      <c r="Z401" s="42"/>
      <c r="AA401" s="41"/>
      <c r="AB401" s="42"/>
      <c r="AC401" s="41"/>
      <c r="AD401" s="43"/>
      <c r="AE401" s="42"/>
      <c r="AF401" s="44"/>
      <c r="AG401" s="42"/>
      <c r="AH401" s="463"/>
      <c r="AI401" s="42"/>
      <c r="AJ401" s="463"/>
      <c r="AK401" s="42"/>
      <c r="AL401" s="44"/>
      <c r="AM401" s="42"/>
      <c r="AN401" s="44"/>
      <c r="AO401" s="87"/>
      <c r="AP401" s="42"/>
      <c r="AQ401" s="44"/>
      <c r="AR401" s="705" t="str">
        <f>IF(AQ401="","",IF(AQ401="A",'7.パネルラジエーター設備費用算出シート'!$G$12,IF(AQ401="B",'7.パネルラジエーター設備費用算出シート'!$N$12,IF(AQ401="C",'7.パネルラジエーター設備費用算出シート'!$G$22,IF(AQ401="D",'7.パネルラジエーター設備費用算出シート'!$N$22,IF(AQ401="E",'7.パネルラジエーター設備費用算出シート'!$G$32,IF(AQ401="F",'7.パネルラジエーター設備費用算出シート'!$N$32,IF(AQ401="G",'7.パネルラジエーター設備費用算出シート'!$G$42,IF(AQ401="H",'7.パネルラジエーター設備費用算出シート'!$N$42,IF(AQ401="I",'7.パネルラジエーター設備費用算出シート'!$G$52,'7.パネルラジエーター設備費用算出シート'!$N$52))))))))))</f>
        <v/>
      </c>
      <c r="AS401" s="42"/>
      <c r="AT401" s="86"/>
      <c r="AU401" s="87"/>
      <c r="AV401" s="42"/>
    </row>
    <row r="402" spans="2:48">
      <c r="B402" s="84">
        <v>391</v>
      </c>
      <c r="C402" s="163"/>
      <c r="D402" s="164"/>
      <c r="E402" s="85"/>
      <c r="F402" s="689"/>
      <c r="G402" s="690"/>
      <c r="H402" s="683"/>
      <c r="I402" s="156"/>
      <c r="J402" s="160"/>
      <c r="K402" s="156"/>
      <c r="L402" s="697" t="str">
        <f t="shared" si="25"/>
        <v/>
      </c>
      <c r="M402" s="698" t="str">
        <f t="shared" si="26"/>
        <v/>
      </c>
      <c r="N402" s="697" t="str">
        <f t="shared" si="27"/>
        <v/>
      </c>
      <c r="O402" s="703">
        <f t="shared" si="24"/>
        <v>0</v>
      </c>
      <c r="P402" s="157"/>
      <c r="Q402" s="41"/>
      <c r="R402" s="170"/>
      <c r="S402" s="168"/>
      <c r="T402" s="43"/>
      <c r="U402" s="170"/>
      <c r="V402" s="157"/>
      <c r="W402" s="394"/>
      <c r="X402" s="42"/>
      <c r="Y402" s="41"/>
      <c r="Z402" s="42"/>
      <c r="AA402" s="41"/>
      <c r="AB402" s="42"/>
      <c r="AC402" s="41"/>
      <c r="AD402" s="43"/>
      <c r="AE402" s="42"/>
      <c r="AF402" s="44"/>
      <c r="AG402" s="42"/>
      <c r="AH402" s="463"/>
      <c r="AI402" s="42"/>
      <c r="AJ402" s="463"/>
      <c r="AK402" s="42"/>
      <c r="AL402" s="44"/>
      <c r="AM402" s="42"/>
      <c r="AN402" s="44"/>
      <c r="AO402" s="87"/>
      <c r="AP402" s="42"/>
      <c r="AQ402" s="44"/>
      <c r="AR402" s="705" t="str">
        <f>IF(AQ402="","",IF(AQ402="A",'7.パネルラジエーター設備費用算出シート'!$G$12,IF(AQ402="B",'7.パネルラジエーター設備費用算出シート'!$N$12,IF(AQ402="C",'7.パネルラジエーター設備費用算出シート'!$G$22,IF(AQ402="D",'7.パネルラジエーター設備費用算出シート'!$N$22,IF(AQ402="E",'7.パネルラジエーター設備費用算出シート'!$G$32,IF(AQ402="F",'7.パネルラジエーター設備費用算出シート'!$N$32,IF(AQ402="G",'7.パネルラジエーター設備費用算出シート'!$G$42,IF(AQ402="H",'7.パネルラジエーター設備費用算出シート'!$N$42,IF(AQ402="I",'7.パネルラジエーター設備費用算出シート'!$G$52,'7.パネルラジエーター設備費用算出シート'!$N$52))))))))))</f>
        <v/>
      </c>
      <c r="AS402" s="42"/>
      <c r="AT402" s="86"/>
      <c r="AU402" s="87"/>
      <c r="AV402" s="42"/>
    </row>
    <row r="403" spans="2:48">
      <c r="B403" s="84">
        <v>392</v>
      </c>
      <c r="C403" s="163"/>
      <c r="D403" s="164"/>
      <c r="E403" s="85"/>
      <c r="F403" s="689"/>
      <c r="G403" s="690"/>
      <c r="H403" s="683"/>
      <c r="I403" s="156"/>
      <c r="J403" s="160"/>
      <c r="K403" s="156"/>
      <c r="L403" s="697" t="str">
        <f t="shared" si="25"/>
        <v/>
      </c>
      <c r="M403" s="698" t="str">
        <f t="shared" si="26"/>
        <v/>
      </c>
      <c r="N403" s="697" t="str">
        <f t="shared" si="27"/>
        <v/>
      </c>
      <c r="O403" s="703">
        <f t="shared" si="24"/>
        <v>0</v>
      </c>
      <c r="P403" s="157"/>
      <c r="Q403" s="41"/>
      <c r="R403" s="170"/>
      <c r="S403" s="168"/>
      <c r="T403" s="43"/>
      <c r="U403" s="170"/>
      <c r="V403" s="157"/>
      <c r="W403" s="394"/>
      <c r="X403" s="42"/>
      <c r="Y403" s="41"/>
      <c r="Z403" s="42"/>
      <c r="AA403" s="41"/>
      <c r="AB403" s="42"/>
      <c r="AC403" s="41"/>
      <c r="AD403" s="43"/>
      <c r="AE403" s="42"/>
      <c r="AF403" s="44"/>
      <c r="AG403" s="42"/>
      <c r="AH403" s="463"/>
      <c r="AI403" s="42"/>
      <c r="AJ403" s="463"/>
      <c r="AK403" s="42"/>
      <c r="AL403" s="44"/>
      <c r="AM403" s="42"/>
      <c r="AN403" s="44"/>
      <c r="AO403" s="87"/>
      <c r="AP403" s="42"/>
      <c r="AQ403" s="44"/>
      <c r="AR403" s="705" t="str">
        <f>IF(AQ403="","",IF(AQ403="A",'7.パネルラジエーター設備費用算出シート'!$G$12,IF(AQ403="B",'7.パネルラジエーター設備費用算出シート'!$N$12,IF(AQ403="C",'7.パネルラジエーター設備費用算出シート'!$G$22,IF(AQ403="D",'7.パネルラジエーター設備費用算出シート'!$N$22,IF(AQ403="E",'7.パネルラジエーター設備費用算出シート'!$G$32,IF(AQ403="F",'7.パネルラジエーター設備費用算出シート'!$N$32,IF(AQ403="G",'7.パネルラジエーター設備費用算出シート'!$G$42,IF(AQ403="H",'7.パネルラジエーター設備費用算出シート'!$N$42,IF(AQ403="I",'7.パネルラジエーター設備費用算出シート'!$G$52,'7.パネルラジエーター設備費用算出シート'!$N$52))))))))))</f>
        <v/>
      </c>
      <c r="AS403" s="42"/>
      <c r="AT403" s="86"/>
      <c r="AU403" s="87"/>
      <c r="AV403" s="42"/>
    </row>
    <row r="404" spans="2:48">
      <c r="B404" s="84">
        <v>393</v>
      </c>
      <c r="C404" s="163"/>
      <c r="D404" s="164"/>
      <c r="E404" s="85"/>
      <c r="F404" s="689"/>
      <c r="G404" s="690"/>
      <c r="H404" s="683"/>
      <c r="I404" s="156"/>
      <c r="J404" s="160"/>
      <c r="K404" s="156"/>
      <c r="L404" s="697" t="str">
        <f t="shared" si="25"/>
        <v/>
      </c>
      <c r="M404" s="698" t="str">
        <f t="shared" si="26"/>
        <v/>
      </c>
      <c r="N404" s="697" t="str">
        <f t="shared" si="27"/>
        <v/>
      </c>
      <c r="O404" s="703">
        <f t="shared" si="24"/>
        <v>0</v>
      </c>
      <c r="P404" s="157"/>
      <c r="Q404" s="41"/>
      <c r="R404" s="170"/>
      <c r="S404" s="168"/>
      <c r="T404" s="43"/>
      <c r="U404" s="170"/>
      <c r="V404" s="157"/>
      <c r="W404" s="394"/>
      <c r="X404" s="42"/>
      <c r="Y404" s="41"/>
      <c r="Z404" s="42"/>
      <c r="AA404" s="41"/>
      <c r="AB404" s="42"/>
      <c r="AC404" s="41"/>
      <c r="AD404" s="43"/>
      <c r="AE404" s="42"/>
      <c r="AF404" s="44"/>
      <c r="AG404" s="42"/>
      <c r="AH404" s="463"/>
      <c r="AI404" s="42"/>
      <c r="AJ404" s="463"/>
      <c r="AK404" s="42"/>
      <c r="AL404" s="44"/>
      <c r="AM404" s="42"/>
      <c r="AN404" s="44"/>
      <c r="AO404" s="87"/>
      <c r="AP404" s="42"/>
      <c r="AQ404" s="44"/>
      <c r="AR404" s="705" t="str">
        <f>IF(AQ404="","",IF(AQ404="A",'7.パネルラジエーター設備費用算出シート'!$G$12,IF(AQ404="B",'7.パネルラジエーター設備費用算出シート'!$N$12,IF(AQ404="C",'7.パネルラジエーター設備費用算出シート'!$G$22,IF(AQ404="D",'7.パネルラジエーター設備費用算出シート'!$N$22,IF(AQ404="E",'7.パネルラジエーター設備費用算出シート'!$G$32,IF(AQ404="F",'7.パネルラジエーター設備費用算出シート'!$N$32,IF(AQ404="G",'7.パネルラジエーター設備費用算出シート'!$G$42,IF(AQ404="H",'7.パネルラジエーター設備費用算出シート'!$N$42,IF(AQ404="I",'7.パネルラジエーター設備費用算出シート'!$G$52,'7.パネルラジエーター設備費用算出シート'!$N$52))))))))))</f>
        <v/>
      </c>
      <c r="AS404" s="42"/>
      <c r="AT404" s="86"/>
      <c r="AU404" s="87"/>
      <c r="AV404" s="42"/>
    </row>
    <row r="405" spans="2:48">
      <c r="B405" s="84">
        <v>394</v>
      </c>
      <c r="C405" s="163"/>
      <c r="D405" s="164"/>
      <c r="E405" s="85"/>
      <c r="F405" s="689"/>
      <c r="G405" s="690"/>
      <c r="H405" s="683"/>
      <c r="I405" s="156"/>
      <c r="J405" s="160"/>
      <c r="K405" s="156"/>
      <c r="L405" s="697" t="str">
        <f t="shared" si="25"/>
        <v/>
      </c>
      <c r="M405" s="698" t="str">
        <f t="shared" si="26"/>
        <v/>
      </c>
      <c r="N405" s="697" t="str">
        <f t="shared" si="27"/>
        <v/>
      </c>
      <c r="O405" s="703">
        <f t="shared" si="24"/>
        <v>0</v>
      </c>
      <c r="P405" s="157"/>
      <c r="Q405" s="41"/>
      <c r="R405" s="170"/>
      <c r="S405" s="168"/>
      <c r="T405" s="43"/>
      <c r="U405" s="170"/>
      <c r="V405" s="157"/>
      <c r="W405" s="394"/>
      <c r="X405" s="42"/>
      <c r="Y405" s="41"/>
      <c r="Z405" s="42"/>
      <c r="AA405" s="41"/>
      <c r="AB405" s="42"/>
      <c r="AC405" s="41"/>
      <c r="AD405" s="43"/>
      <c r="AE405" s="42"/>
      <c r="AF405" s="44"/>
      <c r="AG405" s="42"/>
      <c r="AH405" s="463"/>
      <c r="AI405" s="42"/>
      <c r="AJ405" s="463"/>
      <c r="AK405" s="42"/>
      <c r="AL405" s="44"/>
      <c r="AM405" s="42"/>
      <c r="AN405" s="44"/>
      <c r="AO405" s="87"/>
      <c r="AP405" s="42"/>
      <c r="AQ405" s="44"/>
      <c r="AR405" s="705" t="str">
        <f>IF(AQ405="","",IF(AQ405="A",'7.パネルラジエーター設備費用算出シート'!$G$12,IF(AQ405="B",'7.パネルラジエーター設備費用算出シート'!$N$12,IF(AQ405="C",'7.パネルラジエーター設備費用算出シート'!$G$22,IF(AQ405="D",'7.パネルラジエーター設備費用算出シート'!$N$22,IF(AQ405="E",'7.パネルラジエーター設備費用算出シート'!$G$32,IF(AQ405="F",'7.パネルラジエーター設備費用算出シート'!$N$32,IF(AQ405="G",'7.パネルラジエーター設備費用算出シート'!$G$42,IF(AQ405="H",'7.パネルラジエーター設備費用算出シート'!$N$42,IF(AQ405="I",'7.パネルラジエーター設備費用算出シート'!$G$52,'7.パネルラジエーター設備費用算出シート'!$N$52))))))))))</f>
        <v/>
      </c>
      <c r="AS405" s="42"/>
      <c r="AT405" s="86"/>
      <c r="AU405" s="87"/>
      <c r="AV405" s="42"/>
    </row>
    <row r="406" spans="2:48">
      <c r="B406" s="84">
        <v>395</v>
      </c>
      <c r="C406" s="163"/>
      <c r="D406" s="164"/>
      <c r="E406" s="85"/>
      <c r="F406" s="689"/>
      <c r="G406" s="690"/>
      <c r="H406" s="683"/>
      <c r="I406" s="156"/>
      <c r="J406" s="160"/>
      <c r="K406" s="156"/>
      <c r="L406" s="697" t="str">
        <f t="shared" si="25"/>
        <v/>
      </c>
      <c r="M406" s="698" t="str">
        <f t="shared" si="26"/>
        <v/>
      </c>
      <c r="N406" s="697" t="str">
        <f t="shared" si="27"/>
        <v/>
      </c>
      <c r="O406" s="703">
        <f t="shared" si="24"/>
        <v>0</v>
      </c>
      <c r="P406" s="157"/>
      <c r="Q406" s="41"/>
      <c r="R406" s="170"/>
      <c r="S406" s="168"/>
      <c r="T406" s="43"/>
      <c r="U406" s="170"/>
      <c r="V406" s="157"/>
      <c r="W406" s="394"/>
      <c r="X406" s="42"/>
      <c r="Y406" s="41"/>
      <c r="Z406" s="42"/>
      <c r="AA406" s="41"/>
      <c r="AB406" s="42"/>
      <c r="AC406" s="41"/>
      <c r="AD406" s="43"/>
      <c r="AE406" s="42"/>
      <c r="AF406" s="44"/>
      <c r="AG406" s="42"/>
      <c r="AH406" s="463"/>
      <c r="AI406" s="42"/>
      <c r="AJ406" s="463"/>
      <c r="AK406" s="42"/>
      <c r="AL406" s="44"/>
      <c r="AM406" s="42"/>
      <c r="AN406" s="44"/>
      <c r="AO406" s="87"/>
      <c r="AP406" s="42"/>
      <c r="AQ406" s="44"/>
      <c r="AR406" s="705" t="str">
        <f>IF(AQ406="","",IF(AQ406="A",'7.パネルラジエーター設備費用算出シート'!$G$12,IF(AQ406="B",'7.パネルラジエーター設備費用算出シート'!$N$12,IF(AQ406="C",'7.パネルラジエーター設備費用算出シート'!$G$22,IF(AQ406="D",'7.パネルラジエーター設備費用算出シート'!$N$22,IF(AQ406="E",'7.パネルラジエーター設備費用算出シート'!$G$32,IF(AQ406="F",'7.パネルラジエーター設備費用算出シート'!$N$32,IF(AQ406="G",'7.パネルラジエーター設備費用算出シート'!$G$42,IF(AQ406="H",'7.パネルラジエーター設備費用算出シート'!$N$42,IF(AQ406="I",'7.パネルラジエーター設備費用算出シート'!$G$52,'7.パネルラジエーター設備費用算出シート'!$N$52))))))))))</f>
        <v/>
      </c>
      <c r="AS406" s="42"/>
      <c r="AT406" s="86"/>
      <c r="AU406" s="87"/>
      <c r="AV406" s="42"/>
    </row>
    <row r="407" spans="2:48">
      <c r="B407" s="84">
        <v>396</v>
      </c>
      <c r="C407" s="163"/>
      <c r="D407" s="164"/>
      <c r="E407" s="85"/>
      <c r="F407" s="689"/>
      <c r="G407" s="690"/>
      <c r="H407" s="683"/>
      <c r="I407" s="156"/>
      <c r="J407" s="160"/>
      <c r="K407" s="156"/>
      <c r="L407" s="697" t="str">
        <f t="shared" si="25"/>
        <v/>
      </c>
      <c r="M407" s="698" t="str">
        <f t="shared" si="26"/>
        <v/>
      </c>
      <c r="N407" s="697" t="str">
        <f t="shared" si="27"/>
        <v/>
      </c>
      <c r="O407" s="703">
        <f t="shared" si="24"/>
        <v>0</v>
      </c>
      <c r="P407" s="157"/>
      <c r="Q407" s="41"/>
      <c r="R407" s="170"/>
      <c r="S407" s="168"/>
      <c r="T407" s="43"/>
      <c r="U407" s="170"/>
      <c r="V407" s="157"/>
      <c r="W407" s="394"/>
      <c r="X407" s="42"/>
      <c r="Y407" s="41"/>
      <c r="Z407" s="42"/>
      <c r="AA407" s="41"/>
      <c r="AB407" s="42"/>
      <c r="AC407" s="41"/>
      <c r="AD407" s="43"/>
      <c r="AE407" s="42"/>
      <c r="AF407" s="44"/>
      <c r="AG407" s="42"/>
      <c r="AH407" s="463"/>
      <c r="AI407" s="42"/>
      <c r="AJ407" s="463"/>
      <c r="AK407" s="42"/>
      <c r="AL407" s="44"/>
      <c r="AM407" s="42"/>
      <c r="AN407" s="44"/>
      <c r="AO407" s="87"/>
      <c r="AP407" s="42"/>
      <c r="AQ407" s="44"/>
      <c r="AR407" s="705" t="str">
        <f>IF(AQ407="","",IF(AQ407="A",'7.パネルラジエーター設備費用算出シート'!$G$12,IF(AQ407="B",'7.パネルラジエーター設備費用算出シート'!$N$12,IF(AQ407="C",'7.パネルラジエーター設備費用算出シート'!$G$22,IF(AQ407="D",'7.パネルラジエーター設備費用算出シート'!$N$22,IF(AQ407="E",'7.パネルラジエーター設備費用算出シート'!$G$32,IF(AQ407="F",'7.パネルラジエーター設備費用算出シート'!$N$32,IF(AQ407="G",'7.パネルラジエーター設備費用算出シート'!$G$42,IF(AQ407="H",'7.パネルラジエーター設備費用算出シート'!$N$42,IF(AQ407="I",'7.パネルラジエーター設備費用算出シート'!$G$52,'7.パネルラジエーター設備費用算出シート'!$N$52))))))))))</f>
        <v/>
      </c>
      <c r="AS407" s="42"/>
      <c r="AT407" s="86"/>
      <c r="AU407" s="87"/>
      <c r="AV407" s="42"/>
    </row>
    <row r="408" spans="2:48">
      <c r="B408" s="84">
        <v>397</v>
      </c>
      <c r="C408" s="163"/>
      <c r="D408" s="164"/>
      <c r="E408" s="85"/>
      <c r="F408" s="689"/>
      <c r="G408" s="690"/>
      <c r="H408" s="683"/>
      <c r="I408" s="156"/>
      <c r="J408" s="160"/>
      <c r="K408" s="156"/>
      <c r="L408" s="697" t="str">
        <f t="shared" si="25"/>
        <v/>
      </c>
      <c r="M408" s="698" t="str">
        <f t="shared" si="26"/>
        <v/>
      </c>
      <c r="N408" s="697" t="str">
        <f t="shared" si="27"/>
        <v/>
      </c>
      <c r="O408" s="703">
        <f t="shared" si="24"/>
        <v>0</v>
      </c>
      <c r="P408" s="157"/>
      <c r="Q408" s="41"/>
      <c r="R408" s="170"/>
      <c r="S408" s="168"/>
      <c r="T408" s="43"/>
      <c r="U408" s="170"/>
      <c r="V408" s="157"/>
      <c r="W408" s="394"/>
      <c r="X408" s="42"/>
      <c r="Y408" s="41"/>
      <c r="Z408" s="42"/>
      <c r="AA408" s="41"/>
      <c r="AB408" s="42"/>
      <c r="AC408" s="41"/>
      <c r="AD408" s="43"/>
      <c r="AE408" s="42"/>
      <c r="AF408" s="44"/>
      <c r="AG408" s="42"/>
      <c r="AH408" s="463"/>
      <c r="AI408" s="42"/>
      <c r="AJ408" s="463"/>
      <c r="AK408" s="42"/>
      <c r="AL408" s="44"/>
      <c r="AM408" s="42"/>
      <c r="AN408" s="44"/>
      <c r="AO408" s="87"/>
      <c r="AP408" s="42"/>
      <c r="AQ408" s="44"/>
      <c r="AR408" s="705" t="str">
        <f>IF(AQ408="","",IF(AQ408="A",'7.パネルラジエーター設備費用算出シート'!$G$12,IF(AQ408="B",'7.パネルラジエーター設備費用算出シート'!$N$12,IF(AQ408="C",'7.パネルラジエーター設備費用算出シート'!$G$22,IF(AQ408="D",'7.パネルラジエーター設備費用算出シート'!$N$22,IF(AQ408="E",'7.パネルラジエーター設備費用算出シート'!$G$32,IF(AQ408="F",'7.パネルラジエーター設備費用算出シート'!$N$32,IF(AQ408="G",'7.パネルラジエーター設備費用算出シート'!$G$42,IF(AQ408="H",'7.パネルラジエーター設備費用算出シート'!$N$42,IF(AQ408="I",'7.パネルラジエーター設備費用算出シート'!$G$52,'7.パネルラジエーター設備費用算出シート'!$N$52))))))))))</f>
        <v/>
      </c>
      <c r="AS408" s="42"/>
      <c r="AT408" s="86"/>
      <c r="AU408" s="87"/>
      <c r="AV408" s="42"/>
    </row>
    <row r="409" spans="2:48">
      <c r="B409" s="84">
        <v>398</v>
      </c>
      <c r="C409" s="163"/>
      <c r="D409" s="164"/>
      <c r="E409" s="85"/>
      <c r="F409" s="689"/>
      <c r="G409" s="690"/>
      <c r="H409" s="683"/>
      <c r="I409" s="156"/>
      <c r="J409" s="160"/>
      <c r="K409" s="156"/>
      <c r="L409" s="697" t="str">
        <f t="shared" si="25"/>
        <v/>
      </c>
      <c r="M409" s="698" t="str">
        <f t="shared" si="26"/>
        <v/>
      </c>
      <c r="N409" s="697" t="str">
        <f t="shared" si="27"/>
        <v/>
      </c>
      <c r="O409" s="703">
        <f t="shared" si="24"/>
        <v>0</v>
      </c>
      <c r="P409" s="157"/>
      <c r="Q409" s="41"/>
      <c r="R409" s="170"/>
      <c r="S409" s="168"/>
      <c r="T409" s="43"/>
      <c r="U409" s="170"/>
      <c r="V409" s="157"/>
      <c r="W409" s="394"/>
      <c r="X409" s="42"/>
      <c r="Y409" s="41"/>
      <c r="Z409" s="42"/>
      <c r="AA409" s="41"/>
      <c r="AB409" s="42"/>
      <c r="AC409" s="41"/>
      <c r="AD409" s="43"/>
      <c r="AE409" s="42"/>
      <c r="AF409" s="44"/>
      <c r="AG409" s="42"/>
      <c r="AH409" s="463"/>
      <c r="AI409" s="42"/>
      <c r="AJ409" s="463"/>
      <c r="AK409" s="42"/>
      <c r="AL409" s="44"/>
      <c r="AM409" s="42"/>
      <c r="AN409" s="44"/>
      <c r="AO409" s="87"/>
      <c r="AP409" s="42"/>
      <c r="AQ409" s="44"/>
      <c r="AR409" s="705" t="str">
        <f>IF(AQ409="","",IF(AQ409="A",'7.パネルラジエーター設備費用算出シート'!$G$12,IF(AQ409="B",'7.パネルラジエーター設備費用算出シート'!$N$12,IF(AQ409="C",'7.パネルラジエーター設備費用算出シート'!$G$22,IF(AQ409="D",'7.パネルラジエーター設備費用算出シート'!$N$22,IF(AQ409="E",'7.パネルラジエーター設備費用算出シート'!$G$32,IF(AQ409="F",'7.パネルラジエーター設備費用算出シート'!$N$32,IF(AQ409="G",'7.パネルラジエーター設備費用算出シート'!$G$42,IF(AQ409="H",'7.パネルラジエーター設備費用算出シート'!$N$42,IF(AQ409="I",'7.パネルラジエーター設備費用算出シート'!$G$52,'7.パネルラジエーター設備費用算出シート'!$N$52))))))))))</f>
        <v/>
      </c>
      <c r="AS409" s="42"/>
      <c r="AT409" s="86"/>
      <c r="AU409" s="87"/>
      <c r="AV409" s="42"/>
    </row>
    <row r="410" spans="2:48">
      <c r="B410" s="84">
        <v>399</v>
      </c>
      <c r="C410" s="163"/>
      <c r="D410" s="164"/>
      <c r="E410" s="85"/>
      <c r="F410" s="689"/>
      <c r="G410" s="690"/>
      <c r="H410" s="683"/>
      <c r="I410" s="156"/>
      <c r="J410" s="160"/>
      <c r="K410" s="156"/>
      <c r="L410" s="697" t="str">
        <f t="shared" si="25"/>
        <v/>
      </c>
      <c r="M410" s="698" t="str">
        <f t="shared" si="26"/>
        <v/>
      </c>
      <c r="N410" s="697" t="str">
        <f t="shared" si="27"/>
        <v/>
      </c>
      <c r="O410" s="703">
        <f t="shared" si="24"/>
        <v>0</v>
      </c>
      <c r="P410" s="157"/>
      <c r="Q410" s="41"/>
      <c r="R410" s="170"/>
      <c r="S410" s="168"/>
      <c r="T410" s="43"/>
      <c r="U410" s="170"/>
      <c r="V410" s="157"/>
      <c r="W410" s="394"/>
      <c r="X410" s="42"/>
      <c r="Y410" s="41"/>
      <c r="Z410" s="42"/>
      <c r="AA410" s="41"/>
      <c r="AB410" s="42"/>
      <c r="AC410" s="41"/>
      <c r="AD410" s="43"/>
      <c r="AE410" s="42"/>
      <c r="AF410" s="44"/>
      <c r="AG410" s="42"/>
      <c r="AH410" s="463"/>
      <c r="AI410" s="42"/>
      <c r="AJ410" s="463"/>
      <c r="AK410" s="42"/>
      <c r="AL410" s="44"/>
      <c r="AM410" s="42"/>
      <c r="AN410" s="44"/>
      <c r="AO410" s="87"/>
      <c r="AP410" s="42"/>
      <c r="AQ410" s="44"/>
      <c r="AR410" s="705" t="str">
        <f>IF(AQ410="","",IF(AQ410="A",'7.パネルラジエーター設備費用算出シート'!$G$12,IF(AQ410="B",'7.パネルラジエーター設備費用算出シート'!$N$12,IF(AQ410="C",'7.パネルラジエーター設備費用算出シート'!$G$22,IF(AQ410="D",'7.パネルラジエーター設備費用算出シート'!$N$22,IF(AQ410="E",'7.パネルラジエーター設備費用算出シート'!$G$32,IF(AQ410="F",'7.パネルラジエーター設備費用算出シート'!$N$32,IF(AQ410="G",'7.パネルラジエーター設備費用算出シート'!$G$42,IF(AQ410="H",'7.パネルラジエーター設備費用算出シート'!$N$42,IF(AQ410="I",'7.パネルラジエーター設備費用算出シート'!$G$52,'7.パネルラジエーター設備費用算出シート'!$N$52))))))))))</f>
        <v/>
      </c>
      <c r="AS410" s="42"/>
      <c r="AT410" s="86"/>
      <c r="AU410" s="87"/>
      <c r="AV410" s="42"/>
    </row>
    <row r="411" spans="2:48">
      <c r="B411" s="84">
        <v>400</v>
      </c>
      <c r="C411" s="163"/>
      <c r="D411" s="164"/>
      <c r="E411" s="85"/>
      <c r="F411" s="689"/>
      <c r="G411" s="690"/>
      <c r="H411" s="683"/>
      <c r="I411" s="156"/>
      <c r="J411" s="160"/>
      <c r="K411" s="156"/>
      <c r="L411" s="697" t="str">
        <f t="shared" si="25"/>
        <v/>
      </c>
      <c r="M411" s="698" t="str">
        <f t="shared" si="26"/>
        <v/>
      </c>
      <c r="N411" s="697" t="str">
        <f t="shared" si="27"/>
        <v/>
      </c>
      <c r="O411" s="703">
        <f t="shared" si="24"/>
        <v>0</v>
      </c>
      <c r="P411" s="157"/>
      <c r="Q411" s="41"/>
      <c r="R411" s="170"/>
      <c r="S411" s="168"/>
      <c r="T411" s="43"/>
      <c r="U411" s="170"/>
      <c r="V411" s="157"/>
      <c r="W411" s="394"/>
      <c r="X411" s="42"/>
      <c r="Y411" s="41"/>
      <c r="Z411" s="42"/>
      <c r="AA411" s="41"/>
      <c r="AB411" s="42"/>
      <c r="AC411" s="41"/>
      <c r="AD411" s="43"/>
      <c r="AE411" s="42"/>
      <c r="AF411" s="44"/>
      <c r="AG411" s="42"/>
      <c r="AH411" s="463"/>
      <c r="AI411" s="42"/>
      <c r="AJ411" s="463"/>
      <c r="AK411" s="42"/>
      <c r="AL411" s="44"/>
      <c r="AM411" s="42"/>
      <c r="AN411" s="44"/>
      <c r="AO411" s="87"/>
      <c r="AP411" s="42"/>
      <c r="AQ411" s="44"/>
      <c r="AR411" s="705" t="str">
        <f>IF(AQ411="","",IF(AQ411="A",'7.パネルラジエーター設備費用算出シート'!$G$12,IF(AQ411="B",'7.パネルラジエーター設備費用算出シート'!$N$12,IF(AQ411="C",'7.パネルラジエーター設備費用算出シート'!$G$22,IF(AQ411="D",'7.パネルラジエーター設備費用算出シート'!$N$22,IF(AQ411="E",'7.パネルラジエーター設備費用算出シート'!$G$32,IF(AQ411="F",'7.パネルラジエーター設備費用算出シート'!$N$32,IF(AQ411="G",'7.パネルラジエーター設備費用算出シート'!$G$42,IF(AQ411="H",'7.パネルラジエーター設備費用算出シート'!$N$42,IF(AQ411="I",'7.パネルラジエーター設備費用算出シート'!$G$52,'7.パネルラジエーター設備費用算出シート'!$N$52))))))))))</f>
        <v/>
      </c>
      <c r="AS411" s="42"/>
      <c r="AT411" s="86"/>
      <c r="AU411" s="87"/>
      <c r="AV411" s="42"/>
    </row>
    <row r="412" spans="2:48">
      <c r="B412" s="84">
        <v>401</v>
      </c>
      <c r="C412" s="163"/>
      <c r="D412" s="164"/>
      <c r="E412" s="85"/>
      <c r="F412" s="689"/>
      <c r="G412" s="690"/>
      <c r="H412" s="683"/>
      <c r="I412" s="156"/>
      <c r="J412" s="160"/>
      <c r="K412" s="156"/>
      <c r="L412" s="697" t="str">
        <f t="shared" si="25"/>
        <v/>
      </c>
      <c r="M412" s="698" t="str">
        <f t="shared" si="26"/>
        <v/>
      </c>
      <c r="N412" s="697" t="str">
        <f t="shared" si="27"/>
        <v/>
      </c>
      <c r="O412" s="703">
        <f t="shared" si="24"/>
        <v>0</v>
      </c>
      <c r="P412" s="157"/>
      <c r="Q412" s="41"/>
      <c r="R412" s="170"/>
      <c r="S412" s="168"/>
      <c r="T412" s="43"/>
      <c r="U412" s="170"/>
      <c r="V412" s="157"/>
      <c r="W412" s="394"/>
      <c r="X412" s="42"/>
      <c r="Y412" s="41"/>
      <c r="Z412" s="42"/>
      <c r="AA412" s="41"/>
      <c r="AB412" s="42"/>
      <c r="AC412" s="41"/>
      <c r="AD412" s="43"/>
      <c r="AE412" s="42"/>
      <c r="AF412" s="44"/>
      <c r="AG412" s="42"/>
      <c r="AH412" s="463"/>
      <c r="AI412" s="42"/>
      <c r="AJ412" s="463"/>
      <c r="AK412" s="42"/>
      <c r="AL412" s="44"/>
      <c r="AM412" s="42"/>
      <c r="AN412" s="44"/>
      <c r="AO412" s="87"/>
      <c r="AP412" s="42"/>
      <c r="AQ412" s="44"/>
      <c r="AR412" s="705" t="str">
        <f>IF(AQ412="","",IF(AQ412="A",'7.パネルラジエーター設備費用算出シート'!$G$12,IF(AQ412="B",'7.パネルラジエーター設備費用算出シート'!$N$12,IF(AQ412="C",'7.パネルラジエーター設備費用算出シート'!$G$22,IF(AQ412="D",'7.パネルラジエーター設備費用算出シート'!$N$22,IF(AQ412="E",'7.パネルラジエーター設備費用算出シート'!$G$32,IF(AQ412="F",'7.パネルラジエーター設備費用算出シート'!$N$32,IF(AQ412="G",'7.パネルラジエーター設備費用算出シート'!$G$42,IF(AQ412="H",'7.パネルラジエーター設備費用算出シート'!$N$42,IF(AQ412="I",'7.パネルラジエーター設備費用算出シート'!$G$52,'7.パネルラジエーター設備費用算出シート'!$N$52))))))))))</f>
        <v/>
      </c>
      <c r="AS412" s="42"/>
      <c r="AT412" s="86"/>
      <c r="AU412" s="87"/>
      <c r="AV412" s="42"/>
    </row>
    <row r="413" spans="2:48">
      <c r="B413" s="84">
        <v>402</v>
      </c>
      <c r="C413" s="163"/>
      <c r="D413" s="164"/>
      <c r="E413" s="85"/>
      <c r="F413" s="689"/>
      <c r="G413" s="690"/>
      <c r="H413" s="683"/>
      <c r="I413" s="156"/>
      <c r="J413" s="160"/>
      <c r="K413" s="156"/>
      <c r="L413" s="697" t="str">
        <f t="shared" si="25"/>
        <v/>
      </c>
      <c r="M413" s="698" t="str">
        <f t="shared" si="26"/>
        <v/>
      </c>
      <c r="N413" s="697" t="str">
        <f t="shared" si="27"/>
        <v/>
      </c>
      <c r="O413" s="703">
        <f t="shared" si="24"/>
        <v>0</v>
      </c>
      <c r="P413" s="157"/>
      <c r="Q413" s="41"/>
      <c r="R413" s="170"/>
      <c r="S413" s="168"/>
      <c r="T413" s="43"/>
      <c r="U413" s="170"/>
      <c r="V413" s="157"/>
      <c r="W413" s="394"/>
      <c r="X413" s="42"/>
      <c r="Y413" s="41"/>
      <c r="Z413" s="42"/>
      <c r="AA413" s="41"/>
      <c r="AB413" s="42"/>
      <c r="AC413" s="41"/>
      <c r="AD413" s="43"/>
      <c r="AE413" s="42"/>
      <c r="AF413" s="44"/>
      <c r="AG413" s="42"/>
      <c r="AH413" s="463"/>
      <c r="AI413" s="42"/>
      <c r="AJ413" s="463"/>
      <c r="AK413" s="42"/>
      <c r="AL413" s="44"/>
      <c r="AM413" s="42"/>
      <c r="AN413" s="44"/>
      <c r="AO413" s="87"/>
      <c r="AP413" s="42"/>
      <c r="AQ413" s="44"/>
      <c r="AR413" s="705" t="str">
        <f>IF(AQ413="","",IF(AQ413="A",'7.パネルラジエーター設備費用算出シート'!$G$12,IF(AQ413="B",'7.パネルラジエーター設備費用算出シート'!$N$12,IF(AQ413="C",'7.パネルラジエーター設備費用算出シート'!$G$22,IF(AQ413="D",'7.パネルラジエーター設備費用算出シート'!$N$22,IF(AQ413="E",'7.パネルラジエーター設備費用算出シート'!$G$32,IF(AQ413="F",'7.パネルラジエーター設備費用算出シート'!$N$32,IF(AQ413="G",'7.パネルラジエーター設備費用算出シート'!$G$42,IF(AQ413="H",'7.パネルラジエーター設備費用算出シート'!$N$42,IF(AQ413="I",'7.パネルラジエーター設備費用算出シート'!$G$52,'7.パネルラジエーター設備費用算出シート'!$N$52))))))))))</f>
        <v/>
      </c>
      <c r="AS413" s="42"/>
      <c r="AT413" s="86"/>
      <c r="AU413" s="87"/>
      <c r="AV413" s="42"/>
    </row>
    <row r="414" spans="2:48">
      <c r="B414" s="84">
        <v>403</v>
      </c>
      <c r="C414" s="163"/>
      <c r="D414" s="164"/>
      <c r="E414" s="85"/>
      <c r="F414" s="689"/>
      <c r="G414" s="690"/>
      <c r="H414" s="683"/>
      <c r="I414" s="156"/>
      <c r="J414" s="160"/>
      <c r="K414" s="156"/>
      <c r="L414" s="697" t="str">
        <f t="shared" si="25"/>
        <v/>
      </c>
      <c r="M414" s="698" t="str">
        <f t="shared" si="26"/>
        <v/>
      </c>
      <c r="N414" s="697" t="str">
        <f t="shared" si="27"/>
        <v/>
      </c>
      <c r="O414" s="703">
        <f t="shared" si="24"/>
        <v>0</v>
      </c>
      <c r="P414" s="157"/>
      <c r="Q414" s="41"/>
      <c r="R414" s="170"/>
      <c r="S414" s="168"/>
      <c r="T414" s="43"/>
      <c r="U414" s="170"/>
      <c r="V414" s="157"/>
      <c r="W414" s="394"/>
      <c r="X414" s="42"/>
      <c r="Y414" s="41"/>
      <c r="Z414" s="42"/>
      <c r="AA414" s="41"/>
      <c r="AB414" s="42"/>
      <c r="AC414" s="41"/>
      <c r="AD414" s="43"/>
      <c r="AE414" s="42"/>
      <c r="AF414" s="44"/>
      <c r="AG414" s="42"/>
      <c r="AH414" s="463"/>
      <c r="AI414" s="42"/>
      <c r="AJ414" s="463"/>
      <c r="AK414" s="42"/>
      <c r="AL414" s="44"/>
      <c r="AM414" s="42"/>
      <c r="AN414" s="44"/>
      <c r="AO414" s="87"/>
      <c r="AP414" s="42"/>
      <c r="AQ414" s="44"/>
      <c r="AR414" s="705" t="str">
        <f>IF(AQ414="","",IF(AQ414="A",'7.パネルラジエーター設備費用算出シート'!$G$12,IF(AQ414="B",'7.パネルラジエーター設備費用算出シート'!$N$12,IF(AQ414="C",'7.パネルラジエーター設備費用算出シート'!$G$22,IF(AQ414="D",'7.パネルラジエーター設備費用算出シート'!$N$22,IF(AQ414="E",'7.パネルラジエーター設備費用算出シート'!$G$32,IF(AQ414="F",'7.パネルラジエーター設備費用算出シート'!$N$32,IF(AQ414="G",'7.パネルラジエーター設備費用算出シート'!$G$42,IF(AQ414="H",'7.パネルラジエーター設備費用算出シート'!$N$42,IF(AQ414="I",'7.パネルラジエーター設備費用算出シート'!$G$52,'7.パネルラジエーター設備費用算出シート'!$N$52))))))))))</f>
        <v/>
      </c>
      <c r="AS414" s="42"/>
      <c r="AT414" s="86"/>
      <c r="AU414" s="87"/>
      <c r="AV414" s="42"/>
    </row>
    <row r="415" spans="2:48">
      <c r="B415" s="84">
        <v>404</v>
      </c>
      <c r="C415" s="163"/>
      <c r="D415" s="164"/>
      <c r="E415" s="85"/>
      <c r="F415" s="689"/>
      <c r="G415" s="690"/>
      <c r="H415" s="683"/>
      <c r="I415" s="156"/>
      <c r="J415" s="160"/>
      <c r="K415" s="156"/>
      <c r="L415" s="697" t="str">
        <f t="shared" si="25"/>
        <v/>
      </c>
      <c r="M415" s="698" t="str">
        <f t="shared" si="26"/>
        <v/>
      </c>
      <c r="N415" s="697" t="str">
        <f t="shared" si="27"/>
        <v/>
      </c>
      <c r="O415" s="703">
        <f t="shared" si="24"/>
        <v>0</v>
      </c>
      <c r="P415" s="157"/>
      <c r="Q415" s="41"/>
      <c r="R415" s="170"/>
      <c r="S415" s="168"/>
      <c r="T415" s="43"/>
      <c r="U415" s="170"/>
      <c r="V415" s="157"/>
      <c r="W415" s="394"/>
      <c r="X415" s="42"/>
      <c r="Y415" s="41"/>
      <c r="Z415" s="42"/>
      <c r="AA415" s="41"/>
      <c r="AB415" s="42"/>
      <c r="AC415" s="41"/>
      <c r="AD415" s="43"/>
      <c r="AE415" s="42"/>
      <c r="AF415" s="44"/>
      <c r="AG415" s="42"/>
      <c r="AH415" s="463"/>
      <c r="AI415" s="42"/>
      <c r="AJ415" s="463"/>
      <c r="AK415" s="42"/>
      <c r="AL415" s="44"/>
      <c r="AM415" s="42"/>
      <c r="AN415" s="44"/>
      <c r="AO415" s="87"/>
      <c r="AP415" s="42"/>
      <c r="AQ415" s="44"/>
      <c r="AR415" s="705" t="str">
        <f>IF(AQ415="","",IF(AQ415="A",'7.パネルラジエーター設備費用算出シート'!$G$12,IF(AQ415="B",'7.パネルラジエーター設備費用算出シート'!$N$12,IF(AQ415="C",'7.パネルラジエーター設備費用算出シート'!$G$22,IF(AQ415="D",'7.パネルラジエーター設備費用算出シート'!$N$22,IF(AQ415="E",'7.パネルラジエーター設備費用算出シート'!$G$32,IF(AQ415="F",'7.パネルラジエーター設備費用算出シート'!$N$32,IF(AQ415="G",'7.パネルラジエーター設備費用算出シート'!$G$42,IF(AQ415="H",'7.パネルラジエーター設備費用算出シート'!$N$42,IF(AQ415="I",'7.パネルラジエーター設備費用算出シート'!$G$52,'7.パネルラジエーター設備費用算出シート'!$N$52))))))))))</f>
        <v/>
      </c>
      <c r="AS415" s="42"/>
      <c r="AT415" s="86"/>
      <c r="AU415" s="87"/>
      <c r="AV415" s="42"/>
    </row>
    <row r="416" spans="2:48">
      <c r="B416" s="84">
        <v>405</v>
      </c>
      <c r="C416" s="163"/>
      <c r="D416" s="164"/>
      <c r="E416" s="85"/>
      <c r="F416" s="689"/>
      <c r="G416" s="690"/>
      <c r="H416" s="683"/>
      <c r="I416" s="156"/>
      <c r="J416" s="160"/>
      <c r="K416" s="156"/>
      <c r="L416" s="697" t="str">
        <f t="shared" si="25"/>
        <v/>
      </c>
      <c r="M416" s="698" t="str">
        <f t="shared" si="26"/>
        <v/>
      </c>
      <c r="N416" s="697" t="str">
        <f t="shared" si="27"/>
        <v/>
      </c>
      <c r="O416" s="703">
        <f t="shared" si="24"/>
        <v>0</v>
      </c>
      <c r="P416" s="157"/>
      <c r="Q416" s="41"/>
      <c r="R416" s="170"/>
      <c r="S416" s="168"/>
      <c r="T416" s="43"/>
      <c r="U416" s="170"/>
      <c r="V416" s="157"/>
      <c r="W416" s="394"/>
      <c r="X416" s="42"/>
      <c r="Y416" s="41"/>
      <c r="Z416" s="42"/>
      <c r="AA416" s="41"/>
      <c r="AB416" s="42"/>
      <c r="AC416" s="41"/>
      <c r="AD416" s="43"/>
      <c r="AE416" s="42"/>
      <c r="AF416" s="44"/>
      <c r="AG416" s="42"/>
      <c r="AH416" s="463"/>
      <c r="AI416" s="42"/>
      <c r="AJ416" s="463"/>
      <c r="AK416" s="42"/>
      <c r="AL416" s="44"/>
      <c r="AM416" s="42"/>
      <c r="AN416" s="44"/>
      <c r="AO416" s="87"/>
      <c r="AP416" s="42"/>
      <c r="AQ416" s="44"/>
      <c r="AR416" s="705" t="str">
        <f>IF(AQ416="","",IF(AQ416="A",'7.パネルラジエーター設備費用算出シート'!$G$12,IF(AQ416="B",'7.パネルラジエーター設備費用算出シート'!$N$12,IF(AQ416="C",'7.パネルラジエーター設備費用算出シート'!$G$22,IF(AQ416="D",'7.パネルラジエーター設備費用算出シート'!$N$22,IF(AQ416="E",'7.パネルラジエーター設備費用算出シート'!$G$32,IF(AQ416="F",'7.パネルラジエーター設備費用算出シート'!$N$32,IF(AQ416="G",'7.パネルラジエーター設備費用算出シート'!$G$42,IF(AQ416="H",'7.パネルラジエーター設備費用算出シート'!$N$42,IF(AQ416="I",'7.パネルラジエーター設備費用算出シート'!$G$52,'7.パネルラジエーター設備費用算出シート'!$N$52))))))))))</f>
        <v/>
      </c>
      <c r="AS416" s="42"/>
      <c r="AT416" s="86"/>
      <c r="AU416" s="87"/>
      <c r="AV416" s="42"/>
    </row>
    <row r="417" spans="2:48">
      <c r="B417" s="84">
        <v>406</v>
      </c>
      <c r="C417" s="163"/>
      <c r="D417" s="164"/>
      <c r="E417" s="85"/>
      <c r="F417" s="689"/>
      <c r="G417" s="690"/>
      <c r="H417" s="683"/>
      <c r="I417" s="156"/>
      <c r="J417" s="160"/>
      <c r="K417" s="156"/>
      <c r="L417" s="697" t="str">
        <f t="shared" si="25"/>
        <v/>
      </c>
      <c r="M417" s="698" t="str">
        <f t="shared" si="26"/>
        <v/>
      </c>
      <c r="N417" s="697" t="str">
        <f t="shared" si="27"/>
        <v/>
      </c>
      <c r="O417" s="703">
        <f t="shared" si="24"/>
        <v>0</v>
      </c>
      <c r="P417" s="157"/>
      <c r="Q417" s="41"/>
      <c r="R417" s="170"/>
      <c r="S417" s="168"/>
      <c r="T417" s="43"/>
      <c r="U417" s="170"/>
      <c r="V417" s="157"/>
      <c r="W417" s="394"/>
      <c r="X417" s="42"/>
      <c r="Y417" s="41"/>
      <c r="Z417" s="42"/>
      <c r="AA417" s="41"/>
      <c r="AB417" s="42"/>
      <c r="AC417" s="41"/>
      <c r="AD417" s="43"/>
      <c r="AE417" s="42"/>
      <c r="AF417" s="44"/>
      <c r="AG417" s="42"/>
      <c r="AH417" s="463"/>
      <c r="AI417" s="42"/>
      <c r="AJ417" s="463"/>
      <c r="AK417" s="42"/>
      <c r="AL417" s="44"/>
      <c r="AM417" s="42"/>
      <c r="AN417" s="44"/>
      <c r="AO417" s="87"/>
      <c r="AP417" s="42"/>
      <c r="AQ417" s="44"/>
      <c r="AR417" s="705" t="str">
        <f>IF(AQ417="","",IF(AQ417="A",'7.パネルラジエーター設備費用算出シート'!$G$12,IF(AQ417="B",'7.パネルラジエーター設備費用算出シート'!$N$12,IF(AQ417="C",'7.パネルラジエーター設備費用算出シート'!$G$22,IF(AQ417="D",'7.パネルラジエーター設備費用算出シート'!$N$22,IF(AQ417="E",'7.パネルラジエーター設備費用算出シート'!$G$32,IF(AQ417="F",'7.パネルラジエーター設備費用算出シート'!$N$32,IF(AQ417="G",'7.パネルラジエーター設備費用算出シート'!$G$42,IF(AQ417="H",'7.パネルラジエーター設備費用算出シート'!$N$42,IF(AQ417="I",'7.パネルラジエーター設備費用算出シート'!$G$52,'7.パネルラジエーター設備費用算出シート'!$N$52))))))))))</f>
        <v/>
      </c>
      <c r="AS417" s="42"/>
      <c r="AT417" s="86"/>
      <c r="AU417" s="87"/>
      <c r="AV417" s="42"/>
    </row>
    <row r="418" spans="2:48">
      <c r="B418" s="84">
        <v>407</v>
      </c>
      <c r="C418" s="163"/>
      <c r="D418" s="164"/>
      <c r="E418" s="85"/>
      <c r="F418" s="689"/>
      <c r="G418" s="690"/>
      <c r="H418" s="683"/>
      <c r="I418" s="156"/>
      <c r="J418" s="160"/>
      <c r="K418" s="156"/>
      <c r="L418" s="697" t="str">
        <f t="shared" si="25"/>
        <v/>
      </c>
      <c r="M418" s="698" t="str">
        <f t="shared" si="26"/>
        <v/>
      </c>
      <c r="N418" s="697" t="str">
        <f t="shared" si="27"/>
        <v/>
      </c>
      <c r="O418" s="703">
        <f t="shared" si="24"/>
        <v>0</v>
      </c>
      <c r="P418" s="157"/>
      <c r="Q418" s="41"/>
      <c r="R418" s="170"/>
      <c r="S418" s="168"/>
      <c r="T418" s="43"/>
      <c r="U418" s="170"/>
      <c r="V418" s="157"/>
      <c r="W418" s="394"/>
      <c r="X418" s="42"/>
      <c r="Y418" s="41"/>
      <c r="Z418" s="42"/>
      <c r="AA418" s="41"/>
      <c r="AB418" s="42"/>
      <c r="AC418" s="41"/>
      <c r="AD418" s="43"/>
      <c r="AE418" s="42"/>
      <c r="AF418" s="44"/>
      <c r="AG418" s="42"/>
      <c r="AH418" s="463"/>
      <c r="AI418" s="42"/>
      <c r="AJ418" s="463"/>
      <c r="AK418" s="42"/>
      <c r="AL418" s="44"/>
      <c r="AM418" s="42"/>
      <c r="AN418" s="44"/>
      <c r="AO418" s="87"/>
      <c r="AP418" s="42"/>
      <c r="AQ418" s="44"/>
      <c r="AR418" s="705" t="str">
        <f>IF(AQ418="","",IF(AQ418="A",'7.パネルラジエーター設備費用算出シート'!$G$12,IF(AQ418="B",'7.パネルラジエーター設備費用算出シート'!$N$12,IF(AQ418="C",'7.パネルラジエーター設備費用算出シート'!$G$22,IF(AQ418="D",'7.パネルラジエーター設備費用算出シート'!$N$22,IF(AQ418="E",'7.パネルラジエーター設備費用算出シート'!$G$32,IF(AQ418="F",'7.パネルラジエーター設備費用算出シート'!$N$32,IF(AQ418="G",'7.パネルラジエーター設備費用算出シート'!$G$42,IF(AQ418="H",'7.パネルラジエーター設備費用算出シート'!$N$42,IF(AQ418="I",'7.パネルラジエーター設備費用算出シート'!$G$52,'7.パネルラジエーター設備費用算出シート'!$N$52))))))))))</f>
        <v/>
      </c>
      <c r="AS418" s="42"/>
      <c r="AT418" s="86"/>
      <c r="AU418" s="87"/>
      <c r="AV418" s="42"/>
    </row>
    <row r="419" spans="2:48">
      <c r="B419" s="84">
        <v>408</v>
      </c>
      <c r="C419" s="163"/>
      <c r="D419" s="164"/>
      <c r="E419" s="85"/>
      <c r="F419" s="689"/>
      <c r="G419" s="690"/>
      <c r="H419" s="683"/>
      <c r="I419" s="156"/>
      <c r="J419" s="160"/>
      <c r="K419" s="156"/>
      <c r="L419" s="697" t="str">
        <f t="shared" si="25"/>
        <v/>
      </c>
      <c r="M419" s="698" t="str">
        <f t="shared" si="26"/>
        <v/>
      </c>
      <c r="N419" s="697" t="str">
        <f t="shared" si="27"/>
        <v/>
      </c>
      <c r="O419" s="703">
        <f t="shared" si="24"/>
        <v>0</v>
      </c>
      <c r="P419" s="157"/>
      <c r="Q419" s="41"/>
      <c r="R419" s="170"/>
      <c r="S419" s="168"/>
      <c r="T419" s="43"/>
      <c r="U419" s="170"/>
      <c r="V419" s="157"/>
      <c r="W419" s="394"/>
      <c r="X419" s="42"/>
      <c r="Y419" s="41"/>
      <c r="Z419" s="42"/>
      <c r="AA419" s="41"/>
      <c r="AB419" s="42"/>
      <c r="AC419" s="41"/>
      <c r="AD419" s="43"/>
      <c r="AE419" s="42"/>
      <c r="AF419" s="44"/>
      <c r="AG419" s="42"/>
      <c r="AH419" s="463"/>
      <c r="AI419" s="42"/>
      <c r="AJ419" s="463"/>
      <c r="AK419" s="42"/>
      <c r="AL419" s="44"/>
      <c r="AM419" s="42"/>
      <c r="AN419" s="44"/>
      <c r="AO419" s="87"/>
      <c r="AP419" s="42"/>
      <c r="AQ419" s="44"/>
      <c r="AR419" s="705" t="str">
        <f>IF(AQ419="","",IF(AQ419="A",'7.パネルラジエーター設備費用算出シート'!$G$12,IF(AQ419="B",'7.パネルラジエーター設備費用算出シート'!$N$12,IF(AQ419="C",'7.パネルラジエーター設備費用算出シート'!$G$22,IF(AQ419="D",'7.パネルラジエーター設備費用算出シート'!$N$22,IF(AQ419="E",'7.パネルラジエーター設備費用算出シート'!$G$32,IF(AQ419="F",'7.パネルラジエーター設備費用算出シート'!$N$32,IF(AQ419="G",'7.パネルラジエーター設備費用算出シート'!$G$42,IF(AQ419="H",'7.パネルラジエーター設備費用算出シート'!$N$42,IF(AQ419="I",'7.パネルラジエーター設備費用算出シート'!$G$52,'7.パネルラジエーター設備費用算出シート'!$N$52))))))))))</f>
        <v/>
      </c>
      <c r="AS419" s="42"/>
      <c r="AT419" s="86"/>
      <c r="AU419" s="87"/>
      <c r="AV419" s="42"/>
    </row>
    <row r="420" spans="2:48">
      <c r="B420" s="84">
        <v>409</v>
      </c>
      <c r="C420" s="163"/>
      <c r="D420" s="164"/>
      <c r="E420" s="85"/>
      <c r="F420" s="689"/>
      <c r="G420" s="690"/>
      <c r="H420" s="683"/>
      <c r="I420" s="156"/>
      <c r="J420" s="160"/>
      <c r="K420" s="156"/>
      <c r="L420" s="697" t="str">
        <f t="shared" si="25"/>
        <v/>
      </c>
      <c r="M420" s="698" t="str">
        <f t="shared" si="26"/>
        <v/>
      </c>
      <c r="N420" s="697" t="str">
        <f t="shared" si="27"/>
        <v/>
      </c>
      <c r="O420" s="703">
        <f t="shared" si="24"/>
        <v>0</v>
      </c>
      <c r="P420" s="157"/>
      <c r="Q420" s="41"/>
      <c r="R420" s="170"/>
      <c r="S420" s="168"/>
      <c r="T420" s="43"/>
      <c r="U420" s="170"/>
      <c r="V420" s="157"/>
      <c r="W420" s="394"/>
      <c r="X420" s="42"/>
      <c r="Y420" s="41"/>
      <c r="Z420" s="42"/>
      <c r="AA420" s="41"/>
      <c r="AB420" s="42"/>
      <c r="AC420" s="41"/>
      <c r="AD420" s="43"/>
      <c r="AE420" s="42"/>
      <c r="AF420" s="44"/>
      <c r="AG420" s="42"/>
      <c r="AH420" s="463"/>
      <c r="AI420" s="42"/>
      <c r="AJ420" s="463"/>
      <c r="AK420" s="42"/>
      <c r="AL420" s="44"/>
      <c r="AM420" s="42"/>
      <c r="AN420" s="44"/>
      <c r="AO420" s="87"/>
      <c r="AP420" s="42"/>
      <c r="AQ420" s="44"/>
      <c r="AR420" s="705" t="str">
        <f>IF(AQ420="","",IF(AQ420="A",'7.パネルラジエーター設備費用算出シート'!$G$12,IF(AQ420="B",'7.パネルラジエーター設備費用算出シート'!$N$12,IF(AQ420="C",'7.パネルラジエーター設備費用算出シート'!$G$22,IF(AQ420="D",'7.パネルラジエーター設備費用算出シート'!$N$22,IF(AQ420="E",'7.パネルラジエーター設備費用算出シート'!$G$32,IF(AQ420="F",'7.パネルラジエーター設備費用算出シート'!$N$32,IF(AQ420="G",'7.パネルラジエーター設備費用算出シート'!$G$42,IF(AQ420="H",'7.パネルラジエーター設備費用算出シート'!$N$42,IF(AQ420="I",'7.パネルラジエーター設備費用算出シート'!$G$52,'7.パネルラジエーター設備費用算出シート'!$N$52))))))))))</f>
        <v/>
      </c>
      <c r="AS420" s="42"/>
      <c r="AT420" s="86"/>
      <c r="AU420" s="87"/>
      <c r="AV420" s="42"/>
    </row>
    <row r="421" spans="2:48">
      <c r="B421" s="84">
        <v>410</v>
      </c>
      <c r="C421" s="163"/>
      <c r="D421" s="164"/>
      <c r="E421" s="85"/>
      <c r="F421" s="689"/>
      <c r="G421" s="690"/>
      <c r="H421" s="683"/>
      <c r="I421" s="156"/>
      <c r="J421" s="160"/>
      <c r="K421" s="156"/>
      <c r="L421" s="697" t="str">
        <f t="shared" si="25"/>
        <v/>
      </c>
      <c r="M421" s="698" t="str">
        <f t="shared" si="26"/>
        <v/>
      </c>
      <c r="N421" s="697" t="str">
        <f t="shared" si="27"/>
        <v/>
      </c>
      <c r="O421" s="703">
        <f t="shared" si="24"/>
        <v>0</v>
      </c>
      <c r="P421" s="157"/>
      <c r="Q421" s="41"/>
      <c r="R421" s="170"/>
      <c r="S421" s="168"/>
      <c r="T421" s="43"/>
      <c r="U421" s="170"/>
      <c r="V421" s="157"/>
      <c r="W421" s="394"/>
      <c r="X421" s="42"/>
      <c r="Y421" s="41"/>
      <c r="Z421" s="42"/>
      <c r="AA421" s="41"/>
      <c r="AB421" s="42"/>
      <c r="AC421" s="41"/>
      <c r="AD421" s="43"/>
      <c r="AE421" s="42"/>
      <c r="AF421" s="44"/>
      <c r="AG421" s="42"/>
      <c r="AH421" s="463"/>
      <c r="AI421" s="42"/>
      <c r="AJ421" s="463"/>
      <c r="AK421" s="42"/>
      <c r="AL421" s="44"/>
      <c r="AM421" s="42"/>
      <c r="AN421" s="44"/>
      <c r="AO421" s="87"/>
      <c r="AP421" s="42"/>
      <c r="AQ421" s="44"/>
      <c r="AR421" s="705" t="str">
        <f>IF(AQ421="","",IF(AQ421="A",'7.パネルラジエーター設備費用算出シート'!$G$12,IF(AQ421="B",'7.パネルラジエーター設備費用算出シート'!$N$12,IF(AQ421="C",'7.パネルラジエーター設備費用算出シート'!$G$22,IF(AQ421="D",'7.パネルラジエーター設備費用算出シート'!$N$22,IF(AQ421="E",'7.パネルラジエーター設備費用算出シート'!$G$32,IF(AQ421="F",'7.パネルラジエーター設備費用算出シート'!$N$32,IF(AQ421="G",'7.パネルラジエーター設備費用算出シート'!$G$42,IF(AQ421="H",'7.パネルラジエーター設備費用算出シート'!$N$42,IF(AQ421="I",'7.パネルラジエーター設備費用算出シート'!$G$52,'7.パネルラジエーター設備費用算出シート'!$N$52))))))))))</f>
        <v/>
      </c>
      <c r="AS421" s="42"/>
      <c r="AT421" s="86"/>
      <c r="AU421" s="87"/>
      <c r="AV421" s="42"/>
    </row>
    <row r="422" spans="2:48">
      <c r="B422" s="84">
        <v>411</v>
      </c>
      <c r="C422" s="163"/>
      <c r="D422" s="164"/>
      <c r="E422" s="85"/>
      <c r="F422" s="689"/>
      <c r="G422" s="690"/>
      <c r="H422" s="683"/>
      <c r="I422" s="156"/>
      <c r="J422" s="160"/>
      <c r="K422" s="156"/>
      <c r="L422" s="697" t="str">
        <f t="shared" si="25"/>
        <v/>
      </c>
      <c r="M422" s="698" t="str">
        <f t="shared" si="26"/>
        <v/>
      </c>
      <c r="N422" s="697" t="str">
        <f t="shared" si="27"/>
        <v/>
      </c>
      <c r="O422" s="703">
        <f t="shared" si="24"/>
        <v>0</v>
      </c>
      <c r="P422" s="157"/>
      <c r="Q422" s="41"/>
      <c r="R422" s="170"/>
      <c r="S422" s="168"/>
      <c r="T422" s="43"/>
      <c r="U422" s="170"/>
      <c r="V422" s="157"/>
      <c r="W422" s="394"/>
      <c r="X422" s="42"/>
      <c r="Y422" s="41"/>
      <c r="Z422" s="42"/>
      <c r="AA422" s="41"/>
      <c r="AB422" s="42"/>
      <c r="AC422" s="41"/>
      <c r="AD422" s="43"/>
      <c r="AE422" s="42"/>
      <c r="AF422" s="44"/>
      <c r="AG422" s="42"/>
      <c r="AH422" s="463"/>
      <c r="AI422" s="42"/>
      <c r="AJ422" s="463"/>
      <c r="AK422" s="42"/>
      <c r="AL422" s="44"/>
      <c r="AM422" s="42"/>
      <c r="AN422" s="44"/>
      <c r="AO422" s="87"/>
      <c r="AP422" s="42"/>
      <c r="AQ422" s="44"/>
      <c r="AR422" s="705" t="str">
        <f>IF(AQ422="","",IF(AQ422="A",'7.パネルラジエーター設備費用算出シート'!$G$12,IF(AQ422="B",'7.パネルラジエーター設備費用算出シート'!$N$12,IF(AQ422="C",'7.パネルラジエーター設備費用算出シート'!$G$22,IF(AQ422="D",'7.パネルラジエーター設備費用算出シート'!$N$22,IF(AQ422="E",'7.パネルラジエーター設備費用算出シート'!$G$32,IF(AQ422="F",'7.パネルラジエーター設備費用算出シート'!$N$32,IF(AQ422="G",'7.パネルラジエーター設備費用算出シート'!$G$42,IF(AQ422="H",'7.パネルラジエーター設備費用算出シート'!$N$42,IF(AQ422="I",'7.パネルラジエーター設備費用算出シート'!$G$52,'7.パネルラジエーター設備費用算出シート'!$N$52))))))))))</f>
        <v/>
      </c>
      <c r="AS422" s="42"/>
      <c r="AT422" s="86"/>
      <c r="AU422" s="87"/>
      <c r="AV422" s="42"/>
    </row>
    <row r="423" spans="2:48">
      <c r="B423" s="84">
        <v>412</v>
      </c>
      <c r="C423" s="163"/>
      <c r="D423" s="164"/>
      <c r="E423" s="85"/>
      <c r="F423" s="689"/>
      <c r="G423" s="690"/>
      <c r="H423" s="683"/>
      <c r="I423" s="156"/>
      <c r="J423" s="160"/>
      <c r="K423" s="156"/>
      <c r="L423" s="697" t="str">
        <f t="shared" si="25"/>
        <v/>
      </c>
      <c r="M423" s="698" t="str">
        <f t="shared" si="26"/>
        <v/>
      </c>
      <c r="N423" s="697" t="str">
        <f t="shared" si="27"/>
        <v/>
      </c>
      <c r="O423" s="703">
        <f t="shared" si="24"/>
        <v>0</v>
      </c>
      <c r="P423" s="157"/>
      <c r="Q423" s="41"/>
      <c r="R423" s="170"/>
      <c r="S423" s="168"/>
      <c r="T423" s="43"/>
      <c r="U423" s="170"/>
      <c r="V423" s="157"/>
      <c r="W423" s="394"/>
      <c r="X423" s="42"/>
      <c r="Y423" s="41"/>
      <c r="Z423" s="42"/>
      <c r="AA423" s="41"/>
      <c r="AB423" s="42"/>
      <c r="AC423" s="41"/>
      <c r="AD423" s="43"/>
      <c r="AE423" s="42"/>
      <c r="AF423" s="44"/>
      <c r="AG423" s="42"/>
      <c r="AH423" s="463"/>
      <c r="AI423" s="42"/>
      <c r="AJ423" s="463"/>
      <c r="AK423" s="42"/>
      <c r="AL423" s="44"/>
      <c r="AM423" s="42"/>
      <c r="AN423" s="44"/>
      <c r="AO423" s="87"/>
      <c r="AP423" s="42"/>
      <c r="AQ423" s="44"/>
      <c r="AR423" s="705" t="str">
        <f>IF(AQ423="","",IF(AQ423="A",'7.パネルラジエーター設備費用算出シート'!$G$12,IF(AQ423="B",'7.パネルラジエーター設備費用算出シート'!$N$12,IF(AQ423="C",'7.パネルラジエーター設備費用算出シート'!$G$22,IF(AQ423="D",'7.パネルラジエーター設備費用算出シート'!$N$22,IF(AQ423="E",'7.パネルラジエーター設備費用算出シート'!$G$32,IF(AQ423="F",'7.パネルラジエーター設備費用算出シート'!$N$32,IF(AQ423="G",'7.パネルラジエーター設備費用算出シート'!$G$42,IF(AQ423="H",'7.パネルラジエーター設備費用算出シート'!$N$42,IF(AQ423="I",'7.パネルラジエーター設備費用算出シート'!$G$52,'7.パネルラジエーター設備費用算出シート'!$N$52))))))))))</f>
        <v/>
      </c>
      <c r="AS423" s="42"/>
      <c r="AT423" s="86"/>
      <c r="AU423" s="87"/>
      <c r="AV423" s="42"/>
    </row>
    <row r="424" spans="2:48">
      <c r="B424" s="84">
        <v>413</v>
      </c>
      <c r="C424" s="163"/>
      <c r="D424" s="164"/>
      <c r="E424" s="85"/>
      <c r="F424" s="689"/>
      <c r="G424" s="690"/>
      <c r="H424" s="683"/>
      <c r="I424" s="156"/>
      <c r="J424" s="160"/>
      <c r="K424" s="156"/>
      <c r="L424" s="697" t="str">
        <f t="shared" si="25"/>
        <v/>
      </c>
      <c r="M424" s="698" t="str">
        <f t="shared" si="26"/>
        <v/>
      </c>
      <c r="N424" s="697" t="str">
        <f t="shared" si="27"/>
        <v/>
      </c>
      <c r="O424" s="703">
        <f t="shared" si="24"/>
        <v>0</v>
      </c>
      <c r="P424" s="157"/>
      <c r="Q424" s="41"/>
      <c r="R424" s="170"/>
      <c r="S424" s="168"/>
      <c r="T424" s="43"/>
      <c r="U424" s="170"/>
      <c r="V424" s="157"/>
      <c r="W424" s="394"/>
      <c r="X424" s="42"/>
      <c r="Y424" s="41"/>
      <c r="Z424" s="42"/>
      <c r="AA424" s="41"/>
      <c r="AB424" s="42"/>
      <c r="AC424" s="41"/>
      <c r="AD424" s="43"/>
      <c r="AE424" s="42"/>
      <c r="AF424" s="44"/>
      <c r="AG424" s="42"/>
      <c r="AH424" s="463"/>
      <c r="AI424" s="42"/>
      <c r="AJ424" s="463"/>
      <c r="AK424" s="42"/>
      <c r="AL424" s="44"/>
      <c r="AM424" s="42"/>
      <c r="AN424" s="44"/>
      <c r="AO424" s="87"/>
      <c r="AP424" s="42"/>
      <c r="AQ424" s="44"/>
      <c r="AR424" s="705" t="str">
        <f>IF(AQ424="","",IF(AQ424="A",'7.パネルラジエーター設備費用算出シート'!$G$12,IF(AQ424="B",'7.パネルラジエーター設備費用算出シート'!$N$12,IF(AQ424="C",'7.パネルラジエーター設備費用算出シート'!$G$22,IF(AQ424="D",'7.パネルラジエーター設備費用算出シート'!$N$22,IF(AQ424="E",'7.パネルラジエーター設備費用算出シート'!$G$32,IF(AQ424="F",'7.パネルラジエーター設備費用算出シート'!$N$32,IF(AQ424="G",'7.パネルラジエーター設備費用算出シート'!$G$42,IF(AQ424="H",'7.パネルラジエーター設備費用算出シート'!$N$42,IF(AQ424="I",'7.パネルラジエーター設備費用算出シート'!$G$52,'7.パネルラジエーター設備費用算出シート'!$N$52))))))))))</f>
        <v/>
      </c>
      <c r="AS424" s="42"/>
      <c r="AT424" s="86"/>
      <c r="AU424" s="87"/>
      <c r="AV424" s="42"/>
    </row>
    <row r="425" spans="2:48">
      <c r="B425" s="84">
        <v>414</v>
      </c>
      <c r="C425" s="163"/>
      <c r="D425" s="164"/>
      <c r="E425" s="85"/>
      <c r="F425" s="689"/>
      <c r="G425" s="690"/>
      <c r="H425" s="683"/>
      <c r="I425" s="156"/>
      <c r="J425" s="160"/>
      <c r="K425" s="156"/>
      <c r="L425" s="697" t="str">
        <f t="shared" si="25"/>
        <v/>
      </c>
      <c r="M425" s="698" t="str">
        <f t="shared" si="26"/>
        <v/>
      </c>
      <c r="N425" s="697" t="str">
        <f t="shared" si="27"/>
        <v/>
      </c>
      <c r="O425" s="703">
        <f t="shared" si="24"/>
        <v>0</v>
      </c>
      <c r="P425" s="157"/>
      <c r="Q425" s="41"/>
      <c r="R425" s="170"/>
      <c r="S425" s="168"/>
      <c r="T425" s="43"/>
      <c r="U425" s="170"/>
      <c r="V425" s="157"/>
      <c r="W425" s="394"/>
      <c r="X425" s="42"/>
      <c r="Y425" s="41"/>
      <c r="Z425" s="42"/>
      <c r="AA425" s="41"/>
      <c r="AB425" s="42"/>
      <c r="AC425" s="41"/>
      <c r="AD425" s="43"/>
      <c r="AE425" s="42"/>
      <c r="AF425" s="44"/>
      <c r="AG425" s="42"/>
      <c r="AH425" s="463"/>
      <c r="AI425" s="42"/>
      <c r="AJ425" s="463"/>
      <c r="AK425" s="42"/>
      <c r="AL425" s="44"/>
      <c r="AM425" s="42"/>
      <c r="AN425" s="44"/>
      <c r="AO425" s="87"/>
      <c r="AP425" s="42"/>
      <c r="AQ425" s="44"/>
      <c r="AR425" s="705" t="str">
        <f>IF(AQ425="","",IF(AQ425="A",'7.パネルラジエーター設備費用算出シート'!$G$12,IF(AQ425="B",'7.パネルラジエーター設備費用算出シート'!$N$12,IF(AQ425="C",'7.パネルラジエーター設備費用算出シート'!$G$22,IF(AQ425="D",'7.パネルラジエーター設備費用算出シート'!$N$22,IF(AQ425="E",'7.パネルラジエーター設備費用算出シート'!$G$32,IF(AQ425="F",'7.パネルラジエーター設備費用算出シート'!$N$32,IF(AQ425="G",'7.パネルラジエーター設備費用算出シート'!$G$42,IF(AQ425="H",'7.パネルラジエーター設備費用算出シート'!$N$42,IF(AQ425="I",'7.パネルラジエーター設備費用算出シート'!$G$52,'7.パネルラジエーター設備費用算出シート'!$N$52))))))))))</f>
        <v/>
      </c>
      <c r="AS425" s="42"/>
      <c r="AT425" s="86"/>
      <c r="AU425" s="87"/>
      <c r="AV425" s="42"/>
    </row>
    <row r="426" spans="2:48">
      <c r="B426" s="84">
        <v>415</v>
      </c>
      <c r="C426" s="163"/>
      <c r="D426" s="164"/>
      <c r="E426" s="85"/>
      <c r="F426" s="689"/>
      <c r="G426" s="690"/>
      <c r="H426" s="683"/>
      <c r="I426" s="156"/>
      <c r="J426" s="160"/>
      <c r="K426" s="156"/>
      <c r="L426" s="697" t="str">
        <f t="shared" si="25"/>
        <v/>
      </c>
      <c r="M426" s="698" t="str">
        <f t="shared" si="26"/>
        <v/>
      </c>
      <c r="N426" s="697" t="str">
        <f t="shared" si="27"/>
        <v/>
      </c>
      <c r="O426" s="703">
        <f t="shared" si="24"/>
        <v>0</v>
      </c>
      <c r="P426" s="157"/>
      <c r="Q426" s="41"/>
      <c r="R426" s="170"/>
      <c r="S426" s="168"/>
      <c r="T426" s="43"/>
      <c r="U426" s="170"/>
      <c r="V426" s="157"/>
      <c r="W426" s="394"/>
      <c r="X426" s="42"/>
      <c r="Y426" s="41"/>
      <c r="Z426" s="42"/>
      <c r="AA426" s="41"/>
      <c r="AB426" s="42"/>
      <c r="AC426" s="41"/>
      <c r="AD426" s="43"/>
      <c r="AE426" s="42"/>
      <c r="AF426" s="44"/>
      <c r="AG426" s="42"/>
      <c r="AH426" s="463"/>
      <c r="AI426" s="42"/>
      <c r="AJ426" s="463"/>
      <c r="AK426" s="42"/>
      <c r="AL426" s="44"/>
      <c r="AM426" s="42"/>
      <c r="AN426" s="44"/>
      <c r="AO426" s="87"/>
      <c r="AP426" s="42"/>
      <c r="AQ426" s="44"/>
      <c r="AR426" s="705" t="str">
        <f>IF(AQ426="","",IF(AQ426="A",'7.パネルラジエーター設備費用算出シート'!$G$12,IF(AQ426="B",'7.パネルラジエーター設備費用算出シート'!$N$12,IF(AQ426="C",'7.パネルラジエーター設備費用算出シート'!$G$22,IF(AQ426="D",'7.パネルラジエーター設備費用算出シート'!$N$22,IF(AQ426="E",'7.パネルラジエーター設備費用算出シート'!$G$32,IF(AQ426="F",'7.パネルラジエーター設備費用算出シート'!$N$32,IF(AQ426="G",'7.パネルラジエーター設備費用算出シート'!$G$42,IF(AQ426="H",'7.パネルラジエーター設備費用算出シート'!$N$42,IF(AQ426="I",'7.パネルラジエーター設備費用算出シート'!$G$52,'7.パネルラジエーター設備費用算出シート'!$N$52))))))))))</f>
        <v/>
      </c>
      <c r="AS426" s="42"/>
      <c r="AT426" s="86"/>
      <c r="AU426" s="87"/>
      <c r="AV426" s="42"/>
    </row>
    <row r="427" spans="2:48">
      <c r="B427" s="84">
        <v>416</v>
      </c>
      <c r="C427" s="163"/>
      <c r="D427" s="164"/>
      <c r="E427" s="85"/>
      <c r="F427" s="689"/>
      <c r="G427" s="690"/>
      <c r="H427" s="683"/>
      <c r="I427" s="156"/>
      <c r="J427" s="160"/>
      <c r="K427" s="156"/>
      <c r="L427" s="697" t="str">
        <f t="shared" si="25"/>
        <v/>
      </c>
      <c r="M427" s="698" t="str">
        <f t="shared" si="26"/>
        <v/>
      </c>
      <c r="N427" s="697" t="str">
        <f t="shared" si="27"/>
        <v/>
      </c>
      <c r="O427" s="703">
        <f t="shared" si="24"/>
        <v>0</v>
      </c>
      <c r="P427" s="157"/>
      <c r="Q427" s="41"/>
      <c r="R427" s="170"/>
      <c r="S427" s="168"/>
      <c r="T427" s="43"/>
      <c r="U427" s="170"/>
      <c r="V427" s="157"/>
      <c r="W427" s="394"/>
      <c r="X427" s="42"/>
      <c r="Y427" s="41"/>
      <c r="Z427" s="42"/>
      <c r="AA427" s="41"/>
      <c r="AB427" s="42"/>
      <c r="AC427" s="41"/>
      <c r="AD427" s="43"/>
      <c r="AE427" s="42"/>
      <c r="AF427" s="44"/>
      <c r="AG427" s="42"/>
      <c r="AH427" s="463"/>
      <c r="AI427" s="42"/>
      <c r="AJ427" s="463"/>
      <c r="AK427" s="42"/>
      <c r="AL427" s="44"/>
      <c r="AM427" s="42"/>
      <c r="AN427" s="44"/>
      <c r="AO427" s="87"/>
      <c r="AP427" s="42"/>
      <c r="AQ427" s="44"/>
      <c r="AR427" s="705" t="str">
        <f>IF(AQ427="","",IF(AQ427="A",'7.パネルラジエーター設備費用算出シート'!$G$12,IF(AQ427="B",'7.パネルラジエーター設備費用算出シート'!$N$12,IF(AQ427="C",'7.パネルラジエーター設備費用算出シート'!$G$22,IF(AQ427="D",'7.パネルラジエーター設備費用算出シート'!$N$22,IF(AQ427="E",'7.パネルラジエーター設備費用算出シート'!$G$32,IF(AQ427="F",'7.パネルラジエーター設備費用算出シート'!$N$32,IF(AQ427="G",'7.パネルラジエーター設備費用算出シート'!$G$42,IF(AQ427="H",'7.パネルラジエーター設備費用算出シート'!$N$42,IF(AQ427="I",'7.パネルラジエーター設備費用算出シート'!$G$52,'7.パネルラジエーター設備費用算出シート'!$N$52))))))))))</f>
        <v/>
      </c>
      <c r="AS427" s="42"/>
      <c r="AT427" s="86"/>
      <c r="AU427" s="87"/>
      <c r="AV427" s="42"/>
    </row>
    <row r="428" spans="2:48">
      <c r="B428" s="84">
        <v>417</v>
      </c>
      <c r="C428" s="163"/>
      <c r="D428" s="164"/>
      <c r="E428" s="85"/>
      <c r="F428" s="689"/>
      <c r="G428" s="690"/>
      <c r="H428" s="683"/>
      <c r="I428" s="156"/>
      <c r="J428" s="160"/>
      <c r="K428" s="156"/>
      <c r="L428" s="697" t="str">
        <f t="shared" si="25"/>
        <v/>
      </c>
      <c r="M428" s="698" t="str">
        <f t="shared" si="26"/>
        <v/>
      </c>
      <c r="N428" s="697" t="str">
        <f t="shared" si="27"/>
        <v/>
      </c>
      <c r="O428" s="703">
        <f t="shared" si="24"/>
        <v>0</v>
      </c>
      <c r="P428" s="157"/>
      <c r="Q428" s="41"/>
      <c r="R428" s="170"/>
      <c r="S428" s="168"/>
      <c r="T428" s="43"/>
      <c r="U428" s="170"/>
      <c r="V428" s="157"/>
      <c r="W428" s="394"/>
      <c r="X428" s="42"/>
      <c r="Y428" s="41"/>
      <c r="Z428" s="42"/>
      <c r="AA428" s="41"/>
      <c r="AB428" s="42"/>
      <c r="AC428" s="41"/>
      <c r="AD428" s="43"/>
      <c r="AE428" s="42"/>
      <c r="AF428" s="44"/>
      <c r="AG428" s="42"/>
      <c r="AH428" s="463"/>
      <c r="AI428" s="42"/>
      <c r="AJ428" s="463"/>
      <c r="AK428" s="42"/>
      <c r="AL428" s="44"/>
      <c r="AM428" s="42"/>
      <c r="AN428" s="44"/>
      <c r="AO428" s="87"/>
      <c r="AP428" s="42"/>
      <c r="AQ428" s="44"/>
      <c r="AR428" s="705" t="str">
        <f>IF(AQ428="","",IF(AQ428="A",'7.パネルラジエーター設備費用算出シート'!$G$12,IF(AQ428="B",'7.パネルラジエーター設備費用算出シート'!$N$12,IF(AQ428="C",'7.パネルラジエーター設備費用算出シート'!$G$22,IF(AQ428="D",'7.パネルラジエーター設備費用算出シート'!$N$22,IF(AQ428="E",'7.パネルラジエーター設備費用算出シート'!$G$32,IF(AQ428="F",'7.パネルラジエーター設備費用算出シート'!$N$32,IF(AQ428="G",'7.パネルラジエーター設備費用算出シート'!$G$42,IF(AQ428="H",'7.パネルラジエーター設備費用算出シート'!$N$42,IF(AQ428="I",'7.パネルラジエーター設備費用算出シート'!$G$52,'7.パネルラジエーター設備費用算出シート'!$N$52))))))))))</f>
        <v/>
      </c>
      <c r="AS428" s="42"/>
      <c r="AT428" s="86"/>
      <c r="AU428" s="87"/>
      <c r="AV428" s="42"/>
    </row>
    <row r="429" spans="2:48">
      <c r="B429" s="84">
        <v>418</v>
      </c>
      <c r="C429" s="163"/>
      <c r="D429" s="164"/>
      <c r="E429" s="85"/>
      <c r="F429" s="689"/>
      <c r="G429" s="690"/>
      <c r="H429" s="683"/>
      <c r="I429" s="156"/>
      <c r="J429" s="160"/>
      <c r="K429" s="156"/>
      <c r="L429" s="697" t="str">
        <f t="shared" si="25"/>
        <v/>
      </c>
      <c r="M429" s="698" t="str">
        <f t="shared" si="26"/>
        <v/>
      </c>
      <c r="N429" s="697" t="str">
        <f t="shared" si="27"/>
        <v/>
      </c>
      <c r="O429" s="703">
        <f t="shared" si="24"/>
        <v>0</v>
      </c>
      <c r="P429" s="157"/>
      <c r="Q429" s="41"/>
      <c r="R429" s="170"/>
      <c r="S429" s="168"/>
      <c r="T429" s="43"/>
      <c r="U429" s="170"/>
      <c r="V429" s="157"/>
      <c r="W429" s="394"/>
      <c r="X429" s="42"/>
      <c r="Y429" s="41"/>
      <c r="Z429" s="42"/>
      <c r="AA429" s="41"/>
      <c r="AB429" s="42"/>
      <c r="AC429" s="41"/>
      <c r="AD429" s="43"/>
      <c r="AE429" s="42"/>
      <c r="AF429" s="44"/>
      <c r="AG429" s="42"/>
      <c r="AH429" s="463"/>
      <c r="AI429" s="42"/>
      <c r="AJ429" s="463"/>
      <c r="AK429" s="42"/>
      <c r="AL429" s="44"/>
      <c r="AM429" s="42"/>
      <c r="AN429" s="44"/>
      <c r="AO429" s="87"/>
      <c r="AP429" s="42"/>
      <c r="AQ429" s="44"/>
      <c r="AR429" s="705" t="str">
        <f>IF(AQ429="","",IF(AQ429="A",'7.パネルラジエーター設備費用算出シート'!$G$12,IF(AQ429="B",'7.パネルラジエーター設備費用算出シート'!$N$12,IF(AQ429="C",'7.パネルラジエーター設備費用算出シート'!$G$22,IF(AQ429="D",'7.パネルラジエーター設備費用算出シート'!$N$22,IF(AQ429="E",'7.パネルラジエーター設備費用算出シート'!$G$32,IF(AQ429="F",'7.パネルラジエーター設備費用算出シート'!$N$32,IF(AQ429="G",'7.パネルラジエーター設備費用算出シート'!$G$42,IF(AQ429="H",'7.パネルラジエーター設備費用算出シート'!$N$42,IF(AQ429="I",'7.パネルラジエーター設備費用算出シート'!$G$52,'7.パネルラジエーター設備費用算出シート'!$N$52))))))))))</f>
        <v/>
      </c>
      <c r="AS429" s="42"/>
      <c r="AT429" s="86"/>
      <c r="AU429" s="87"/>
      <c r="AV429" s="42"/>
    </row>
    <row r="430" spans="2:48">
      <c r="B430" s="84">
        <v>419</v>
      </c>
      <c r="C430" s="163"/>
      <c r="D430" s="164"/>
      <c r="E430" s="85"/>
      <c r="F430" s="689"/>
      <c r="G430" s="690"/>
      <c r="H430" s="683"/>
      <c r="I430" s="156"/>
      <c r="J430" s="160"/>
      <c r="K430" s="156"/>
      <c r="L430" s="697" t="str">
        <f t="shared" si="25"/>
        <v/>
      </c>
      <c r="M430" s="698" t="str">
        <f t="shared" si="26"/>
        <v/>
      </c>
      <c r="N430" s="697" t="str">
        <f t="shared" si="27"/>
        <v/>
      </c>
      <c r="O430" s="703">
        <f t="shared" si="24"/>
        <v>0</v>
      </c>
      <c r="P430" s="157"/>
      <c r="Q430" s="41"/>
      <c r="R430" s="170"/>
      <c r="S430" s="168"/>
      <c r="T430" s="43"/>
      <c r="U430" s="170"/>
      <c r="V430" s="157"/>
      <c r="W430" s="394"/>
      <c r="X430" s="42"/>
      <c r="Y430" s="41"/>
      <c r="Z430" s="42"/>
      <c r="AA430" s="41"/>
      <c r="AB430" s="42"/>
      <c r="AC430" s="41"/>
      <c r="AD430" s="43"/>
      <c r="AE430" s="42"/>
      <c r="AF430" s="44"/>
      <c r="AG430" s="42"/>
      <c r="AH430" s="463"/>
      <c r="AI430" s="42"/>
      <c r="AJ430" s="463"/>
      <c r="AK430" s="42"/>
      <c r="AL430" s="44"/>
      <c r="AM430" s="42"/>
      <c r="AN430" s="44"/>
      <c r="AO430" s="87"/>
      <c r="AP430" s="42"/>
      <c r="AQ430" s="44"/>
      <c r="AR430" s="705" t="str">
        <f>IF(AQ430="","",IF(AQ430="A",'7.パネルラジエーター設備費用算出シート'!$G$12,IF(AQ430="B",'7.パネルラジエーター設備費用算出シート'!$N$12,IF(AQ430="C",'7.パネルラジエーター設備費用算出シート'!$G$22,IF(AQ430="D",'7.パネルラジエーター設備費用算出シート'!$N$22,IF(AQ430="E",'7.パネルラジエーター設備費用算出シート'!$G$32,IF(AQ430="F",'7.パネルラジエーター設備費用算出シート'!$N$32,IF(AQ430="G",'7.パネルラジエーター設備費用算出シート'!$G$42,IF(AQ430="H",'7.パネルラジエーター設備費用算出シート'!$N$42,IF(AQ430="I",'7.パネルラジエーター設備費用算出シート'!$G$52,'7.パネルラジエーター設備費用算出シート'!$N$52))))))))))</f>
        <v/>
      </c>
      <c r="AS430" s="42"/>
      <c r="AT430" s="86"/>
      <c r="AU430" s="87"/>
      <c r="AV430" s="42"/>
    </row>
    <row r="431" spans="2:48">
      <c r="B431" s="84">
        <v>420</v>
      </c>
      <c r="C431" s="163"/>
      <c r="D431" s="164"/>
      <c r="E431" s="85"/>
      <c r="F431" s="689"/>
      <c r="G431" s="690"/>
      <c r="H431" s="683"/>
      <c r="I431" s="156"/>
      <c r="J431" s="160"/>
      <c r="K431" s="156"/>
      <c r="L431" s="697" t="str">
        <f t="shared" si="25"/>
        <v/>
      </c>
      <c r="M431" s="698" t="str">
        <f t="shared" si="26"/>
        <v/>
      </c>
      <c r="N431" s="697" t="str">
        <f t="shared" si="27"/>
        <v/>
      </c>
      <c r="O431" s="703">
        <f t="shared" si="24"/>
        <v>0</v>
      </c>
      <c r="P431" s="157"/>
      <c r="Q431" s="41"/>
      <c r="R431" s="170"/>
      <c r="S431" s="168"/>
      <c r="T431" s="43"/>
      <c r="U431" s="170"/>
      <c r="V431" s="157"/>
      <c r="W431" s="394"/>
      <c r="X431" s="42"/>
      <c r="Y431" s="41"/>
      <c r="Z431" s="42"/>
      <c r="AA431" s="41"/>
      <c r="AB431" s="42"/>
      <c r="AC431" s="41"/>
      <c r="AD431" s="43"/>
      <c r="AE431" s="42"/>
      <c r="AF431" s="44"/>
      <c r="AG431" s="42"/>
      <c r="AH431" s="463"/>
      <c r="AI431" s="42"/>
      <c r="AJ431" s="463"/>
      <c r="AK431" s="42"/>
      <c r="AL431" s="44"/>
      <c r="AM431" s="42"/>
      <c r="AN431" s="44"/>
      <c r="AO431" s="87"/>
      <c r="AP431" s="42"/>
      <c r="AQ431" s="44"/>
      <c r="AR431" s="705" t="str">
        <f>IF(AQ431="","",IF(AQ431="A",'7.パネルラジエーター設備費用算出シート'!$G$12,IF(AQ431="B",'7.パネルラジエーター設備費用算出シート'!$N$12,IF(AQ431="C",'7.パネルラジエーター設備費用算出シート'!$G$22,IF(AQ431="D",'7.パネルラジエーター設備費用算出シート'!$N$22,IF(AQ431="E",'7.パネルラジエーター設備費用算出シート'!$G$32,IF(AQ431="F",'7.パネルラジエーター設備費用算出シート'!$N$32,IF(AQ431="G",'7.パネルラジエーター設備費用算出シート'!$G$42,IF(AQ431="H",'7.パネルラジエーター設備費用算出シート'!$N$42,IF(AQ431="I",'7.パネルラジエーター設備費用算出シート'!$G$52,'7.パネルラジエーター設備費用算出シート'!$N$52))))))))))</f>
        <v/>
      </c>
      <c r="AS431" s="42"/>
      <c r="AT431" s="86"/>
      <c r="AU431" s="87"/>
      <c r="AV431" s="42"/>
    </row>
    <row r="432" spans="2:48">
      <c r="B432" s="84">
        <v>421</v>
      </c>
      <c r="C432" s="163"/>
      <c r="D432" s="164"/>
      <c r="E432" s="85"/>
      <c r="F432" s="689"/>
      <c r="G432" s="690"/>
      <c r="H432" s="683"/>
      <c r="I432" s="156"/>
      <c r="J432" s="160"/>
      <c r="K432" s="156"/>
      <c r="L432" s="697" t="str">
        <f t="shared" si="25"/>
        <v/>
      </c>
      <c r="M432" s="698" t="str">
        <f t="shared" si="26"/>
        <v/>
      </c>
      <c r="N432" s="697" t="str">
        <f t="shared" si="27"/>
        <v/>
      </c>
      <c r="O432" s="703">
        <f t="shared" si="24"/>
        <v>0</v>
      </c>
      <c r="P432" s="157"/>
      <c r="Q432" s="41"/>
      <c r="R432" s="170"/>
      <c r="S432" s="168"/>
      <c r="T432" s="43"/>
      <c r="U432" s="170"/>
      <c r="V432" s="157"/>
      <c r="W432" s="394"/>
      <c r="X432" s="42"/>
      <c r="Y432" s="41"/>
      <c r="Z432" s="42"/>
      <c r="AA432" s="41"/>
      <c r="AB432" s="42"/>
      <c r="AC432" s="41"/>
      <c r="AD432" s="43"/>
      <c r="AE432" s="42"/>
      <c r="AF432" s="44"/>
      <c r="AG432" s="42"/>
      <c r="AH432" s="463"/>
      <c r="AI432" s="42"/>
      <c r="AJ432" s="463"/>
      <c r="AK432" s="42"/>
      <c r="AL432" s="44"/>
      <c r="AM432" s="42"/>
      <c r="AN432" s="44"/>
      <c r="AO432" s="87"/>
      <c r="AP432" s="42"/>
      <c r="AQ432" s="44"/>
      <c r="AR432" s="705" t="str">
        <f>IF(AQ432="","",IF(AQ432="A",'7.パネルラジエーター設備費用算出シート'!$G$12,IF(AQ432="B",'7.パネルラジエーター設備費用算出シート'!$N$12,IF(AQ432="C",'7.パネルラジエーター設備費用算出シート'!$G$22,IF(AQ432="D",'7.パネルラジエーター設備費用算出シート'!$N$22,IF(AQ432="E",'7.パネルラジエーター設備費用算出シート'!$G$32,IF(AQ432="F",'7.パネルラジエーター設備費用算出シート'!$N$32,IF(AQ432="G",'7.パネルラジエーター設備費用算出シート'!$G$42,IF(AQ432="H",'7.パネルラジエーター設備費用算出シート'!$N$42,IF(AQ432="I",'7.パネルラジエーター設備費用算出シート'!$G$52,'7.パネルラジエーター設備費用算出シート'!$N$52))))))))))</f>
        <v/>
      </c>
      <c r="AS432" s="42"/>
      <c r="AT432" s="86"/>
      <c r="AU432" s="87"/>
      <c r="AV432" s="42"/>
    </row>
    <row r="433" spans="2:48">
      <c r="B433" s="84">
        <v>422</v>
      </c>
      <c r="C433" s="163"/>
      <c r="D433" s="164"/>
      <c r="E433" s="85"/>
      <c r="F433" s="689"/>
      <c r="G433" s="690"/>
      <c r="H433" s="683"/>
      <c r="I433" s="156"/>
      <c r="J433" s="160"/>
      <c r="K433" s="156"/>
      <c r="L433" s="697" t="str">
        <f t="shared" si="25"/>
        <v/>
      </c>
      <c r="M433" s="698" t="str">
        <f t="shared" si="26"/>
        <v/>
      </c>
      <c r="N433" s="697" t="str">
        <f t="shared" si="27"/>
        <v/>
      </c>
      <c r="O433" s="703">
        <f t="shared" si="24"/>
        <v>0</v>
      </c>
      <c r="P433" s="157"/>
      <c r="Q433" s="41"/>
      <c r="R433" s="170"/>
      <c r="S433" s="168"/>
      <c r="T433" s="43"/>
      <c r="U433" s="170"/>
      <c r="V433" s="157"/>
      <c r="W433" s="394"/>
      <c r="X433" s="42"/>
      <c r="Y433" s="41"/>
      <c r="Z433" s="42"/>
      <c r="AA433" s="41"/>
      <c r="AB433" s="42"/>
      <c r="AC433" s="41"/>
      <c r="AD433" s="43"/>
      <c r="AE433" s="42"/>
      <c r="AF433" s="44"/>
      <c r="AG433" s="42"/>
      <c r="AH433" s="463"/>
      <c r="AI433" s="42"/>
      <c r="AJ433" s="463"/>
      <c r="AK433" s="42"/>
      <c r="AL433" s="44"/>
      <c r="AM433" s="42"/>
      <c r="AN433" s="44"/>
      <c r="AO433" s="87"/>
      <c r="AP433" s="42"/>
      <c r="AQ433" s="44"/>
      <c r="AR433" s="705" t="str">
        <f>IF(AQ433="","",IF(AQ433="A",'7.パネルラジエーター設備費用算出シート'!$G$12,IF(AQ433="B",'7.パネルラジエーター設備費用算出シート'!$N$12,IF(AQ433="C",'7.パネルラジエーター設備費用算出シート'!$G$22,IF(AQ433="D",'7.パネルラジエーター設備費用算出シート'!$N$22,IF(AQ433="E",'7.パネルラジエーター設備費用算出シート'!$G$32,IF(AQ433="F",'7.パネルラジエーター設備費用算出シート'!$N$32,IF(AQ433="G",'7.パネルラジエーター設備費用算出シート'!$G$42,IF(AQ433="H",'7.パネルラジエーター設備費用算出シート'!$N$42,IF(AQ433="I",'7.パネルラジエーター設備費用算出シート'!$G$52,'7.パネルラジエーター設備費用算出シート'!$N$52))))))))))</f>
        <v/>
      </c>
      <c r="AS433" s="42"/>
      <c r="AT433" s="86"/>
      <c r="AU433" s="87"/>
      <c r="AV433" s="42"/>
    </row>
    <row r="434" spans="2:48">
      <c r="B434" s="84">
        <v>423</v>
      </c>
      <c r="C434" s="163"/>
      <c r="D434" s="164"/>
      <c r="E434" s="85"/>
      <c r="F434" s="689"/>
      <c r="G434" s="690"/>
      <c r="H434" s="683"/>
      <c r="I434" s="156"/>
      <c r="J434" s="160"/>
      <c r="K434" s="156"/>
      <c r="L434" s="697" t="str">
        <f t="shared" si="25"/>
        <v/>
      </c>
      <c r="M434" s="698" t="str">
        <f t="shared" si="26"/>
        <v/>
      </c>
      <c r="N434" s="697" t="str">
        <f t="shared" si="27"/>
        <v/>
      </c>
      <c r="O434" s="703">
        <f t="shared" si="24"/>
        <v>0</v>
      </c>
      <c r="P434" s="157"/>
      <c r="Q434" s="41"/>
      <c r="R434" s="170"/>
      <c r="S434" s="168"/>
      <c r="T434" s="43"/>
      <c r="U434" s="170"/>
      <c r="V434" s="157"/>
      <c r="W434" s="394"/>
      <c r="X434" s="42"/>
      <c r="Y434" s="41"/>
      <c r="Z434" s="42"/>
      <c r="AA434" s="41"/>
      <c r="AB434" s="42"/>
      <c r="AC434" s="41"/>
      <c r="AD434" s="43"/>
      <c r="AE434" s="42"/>
      <c r="AF434" s="44"/>
      <c r="AG434" s="42"/>
      <c r="AH434" s="463"/>
      <c r="AI434" s="42"/>
      <c r="AJ434" s="463"/>
      <c r="AK434" s="42"/>
      <c r="AL434" s="44"/>
      <c r="AM434" s="42"/>
      <c r="AN434" s="44"/>
      <c r="AO434" s="87"/>
      <c r="AP434" s="42"/>
      <c r="AQ434" s="44"/>
      <c r="AR434" s="705" t="str">
        <f>IF(AQ434="","",IF(AQ434="A",'7.パネルラジエーター設備費用算出シート'!$G$12,IF(AQ434="B",'7.パネルラジエーター設備費用算出シート'!$N$12,IF(AQ434="C",'7.パネルラジエーター設備費用算出シート'!$G$22,IF(AQ434="D",'7.パネルラジエーター設備費用算出シート'!$N$22,IF(AQ434="E",'7.パネルラジエーター設備費用算出シート'!$G$32,IF(AQ434="F",'7.パネルラジエーター設備費用算出シート'!$N$32,IF(AQ434="G",'7.パネルラジエーター設備費用算出シート'!$G$42,IF(AQ434="H",'7.パネルラジエーター設備費用算出シート'!$N$42,IF(AQ434="I",'7.パネルラジエーター設備費用算出シート'!$G$52,'7.パネルラジエーター設備費用算出シート'!$N$52))))))))))</f>
        <v/>
      </c>
      <c r="AS434" s="42"/>
      <c r="AT434" s="86"/>
      <c r="AU434" s="87"/>
      <c r="AV434" s="42"/>
    </row>
    <row r="435" spans="2:48">
      <c r="B435" s="84">
        <v>424</v>
      </c>
      <c r="C435" s="163"/>
      <c r="D435" s="164"/>
      <c r="E435" s="85"/>
      <c r="F435" s="689"/>
      <c r="G435" s="690"/>
      <c r="H435" s="683"/>
      <c r="I435" s="156"/>
      <c r="J435" s="160"/>
      <c r="K435" s="156"/>
      <c r="L435" s="697" t="str">
        <f t="shared" si="25"/>
        <v/>
      </c>
      <c r="M435" s="698" t="str">
        <f t="shared" si="26"/>
        <v/>
      </c>
      <c r="N435" s="697" t="str">
        <f t="shared" si="27"/>
        <v/>
      </c>
      <c r="O435" s="703">
        <f t="shared" si="24"/>
        <v>0</v>
      </c>
      <c r="P435" s="157"/>
      <c r="Q435" s="41"/>
      <c r="R435" s="170"/>
      <c r="S435" s="168"/>
      <c r="T435" s="43"/>
      <c r="U435" s="170"/>
      <c r="V435" s="157"/>
      <c r="W435" s="394"/>
      <c r="X435" s="42"/>
      <c r="Y435" s="41"/>
      <c r="Z435" s="42"/>
      <c r="AA435" s="41"/>
      <c r="AB435" s="42"/>
      <c r="AC435" s="41"/>
      <c r="AD435" s="43"/>
      <c r="AE435" s="42"/>
      <c r="AF435" s="44"/>
      <c r="AG435" s="42"/>
      <c r="AH435" s="463"/>
      <c r="AI435" s="42"/>
      <c r="AJ435" s="463"/>
      <c r="AK435" s="42"/>
      <c r="AL435" s="44"/>
      <c r="AM435" s="42"/>
      <c r="AN435" s="44"/>
      <c r="AO435" s="87"/>
      <c r="AP435" s="42"/>
      <c r="AQ435" s="44"/>
      <c r="AR435" s="705" t="str">
        <f>IF(AQ435="","",IF(AQ435="A",'7.パネルラジエーター設備費用算出シート'!$G$12,IF(AQ435="B",'7.パネルラジエーター設備費用算出シート'!$N$12,IF(AQ435="C",'7.パネルラジエーター設備費用算出シート'!$G$22,IF(AQ435="D",'7.パネルラジエーター設備費用算出シート'!$N$22,IF(AQ435="E",'7.パネルラジエーター設備費用算出シート'!$G$32,IF(AQ435="F",'7.パネルラジエーター設備費用算出シート'!$N$32,IF(AQ435="G",'7.パネルラジエーター設備費用算出シート'!$G$42,IF(AQ435="H",'7.パネルラジエーター設備費用算出シート'!$N$42,IF(AQ435="I",'7.パネルラジエーター設備費用算出シート'!$G$52,'7.パネルラジエーター設備費用算出シート'!$N$52))))))))))</f>
        <v/>
      </c>
      <c r="AS435" s="42"/>
      <c r="AT435" s="86"/>
      <c r="AU435" s="87"/>
      <c r="AV435" s="42"/>
    </row>
    <row r="436" spans="2:48">
      <c r="B436" s="84">
        <v>425</v>
      </c>
      <c r="C436" s="163"/>
      <c r="D436" s="164"/>
      <c r="E436" s="85"/>
      <c r="F436" s="689"/>
      <c r="G436" s="690"/>
      <c r="H436" s="683"/>
      <c r="I436" s="156"/>
      <c r="J436" s="160"/>
      <c r="K436" s="156"/>
      <c r="L436" s="697" t="str">
        <f t="shared" si="25"/>
        <v/>
      </c>
      <c r="M436" s="698" t="str">
        <f t="shared" si="26"/>
        <v/>
      </c>
      <c r="N436" s="697" t="str">
        <f t="shared" si="27"/>
        <v/>
      </c>
      <c r="O436" s="703">
        <f t="shared" si="24"/>
        <v>0</v>
      </c>
      <c r="P436" s="157"/>
      <c r="Q436" s="41"/>
      <c r="R436" s="170"/>
      <c r="S436" s="168"/>
      <c r="T436" s="43"/>
      <c r="U436" s="170"/>
      <c r="V436" s="157"/>
      <c r="W436" s="394"/>
      <c r="X436" s="42"/>
      <c r="Y436" s="41"/>
      <c r="Z436" s="42"/>
      <c r="AA436" s="41"/>
      <c r="AB436" s="42"/>
      <c r="AC436" s="41"/>
      <c r="AD436" s="43"/>
      <c r="AE436" s="42"/>
      <c r="AF436" s="44"/>
      <c r="AG436" s="42"/>
      <c r="AH436" s="463"/>
      <c r="AI436" s="42"/>
      <c r="AJ436" s="463"/>
      <c r="AK436" s="42"/>
      <c r="AL436" s="44"/>
      <c r="AM436" s="42"/>
      <c r="AN436" s="44"/>
      <c r="AO436" s="87"/>
      <c r="AP436" s="42"/>
      <c r="AQ436" s="44"/>
      <c r="AR436" s="705" t="str">
        <f>IF(AQ436="","",IF(AQ436="A",'7.パネルラジエーター設備費用算出シート'!$G$12,IF(AQ436="B",'7.パネルラジエーター設備費用算出シート'!$N$12,IF(AQ436="C",'7.パネルラジエーター設備費用算出シート'!$G$22,IF(AQ436="D",'7.パネルラジエーター設備費用算出シート'!$N$22,IF(AQ436="E",'7.パネルラジエーター設備費用算出シート'!$G$32,IF(AQ436="F",'7.パネルラジエーター設備費用算出シート'!$N$32,IF(AQ436="G",'7.パネルラジエーター設備費用算出シート'!$G$42,IF(AQ436="H",'7.パネルラジエーター設備費用算出シート'!$N$42,IF(AQ436="I",'7.パネルラジエーター設備費用算出シート'!$G$52,'7.パネルラジエーター設備費用算出シート'!$N$52))))))))))</f>
        <v/>
      </c>
      <c r="AS436" s="42"/>
      <c r="AT436" s="86"/>
      <c r="AU436" s="87"/>
      <c r="AV436" s="42"/>
    </row>
    <row r="437" spans="2:48">
      <c r="B437" s="84">
        <v>426</v>
      </c>
      <c r="C437" s="163"/>
      <c r="D437" s="164"/>
      <c r="E437" s="85"/>
      <c r="F437" s="689"/>
      <c r="G437" s="690"/>
      <c r="H437" s="683"/>
      <c r="I437" s="156"/>
      <c r="J437" s="160"/>
      <c r="K437" s="156"/>
      <c r="L437" s="697" t="str">
        <f t="shared" si="25"/>
        <v/>
      </c>
      <c r="M437" s="698" t="str">
        <f t="shared" si="26"/>
        <v/>
      </c>
      <c r="N437" s="697" t="str">
        <f t="shared" si="27"/>
        <v/>
      </c>
      <c r="O437" s="703">
        <f t="shared" si="24"/>
        <v>0</v>
      </c>
      <c r="P437" s="157"/>
      <c r="Q437" s="41"/>
      <c r="R437" s="170"/>
      <c r="S437" s="168"/>
      <c r="T437" s="43"/>
      <c r="U437" s="170"/>
      <c r="V437" s="157"/>
      <c r="W437" s="394"/>
      <c r="X437" s="42"/>
      <c r="Y437" s="41"/>
      <c r="Z437" s="42"/>
      <c r="AA437" s="41"/>
      <c r="AB437" s="42"/>
      <c r="AC437" s="41"/>
      <c r="AD437" s="43"/>
      <c r="AE437" s="42"/>
      <c r="AF437" s="44"/>
      <c r="AG437" s="42"/>
      <c r="AH437" s="463"/>
      <c r="AI437" s="42"/>
      <c r="AJ437" s="463"/>
      <c r="AK437" s="42"/>
      <c r="AL437" s="44"/>
      <c r="AM437" s="42"/>
      <c r="AN437" s="44"/>
      <c r="AO437" s="87"/>
      <c r="AP437" s="42"/>
      <c r="AQ437" s="44"/>
      <c r="AR437" s="705" t="str">
        <f>IF(AQ437="","",IF(AQ437="A",'7.パネルラジエーター設備費用算出シート'!$G$12,IF(AQ437="B",'7.パネルラジエーター設備費用算出シート'!$N$12,IF(AQ437="C",'7.パネルラジエーター設備費用算出シート'!$G$22,IF(AQ437="D",'7.パネルラジエーター設備費用算出シート'!$N$22,IF(AQ437="E",'7.パネルラジエーター設備費用算出シート'!$G$32,IF(AQ437="F",'7.パネルラジエーター設備費用算出シート'!$N$32,IF(AQ437="G",'7.パネルラジエーター設備費用算出シート'!$G$42,IF(AQ437="H",'7.パネルラジエーター設備費用算出シート'!$N$42,IF(AQ437="I",'7.パネルラジエーター設備費用算出シート'!$G$52,'7.パネルラジエーター設備費用算出シート'!$N$52))))))))))</f>
        <v/>
      </c>
      <c r="AS437" s="42"/>
      <c r="AT437" s="86"/>
      <c r="AU437" s="87"/>
      <c r="AV437" s="42"/>
    </row>
    <row r="438" spans="2:48">
      <c r="B438" s="84">
        <v>427</v>
      </c>
      <c r="C438" s="163"/>
      <c r="D438" s="164"/>
      <c r="E438" s="85"/>
      <c r="F438" s="689"/>
      <c r="G438" s="690"/>
      <c r="H438" s="683"/>
      <c r="I438" s="156"/>
      <c r="J438" s="160"/>
      <c r="K438" s="156"/>
      <c r="L438" s="697" t="str">
        <f t="shared" si="25"/>
        <v/>
      </c>
      <c r="M438" s="698" t="str">
        <f t="shared" si="26"/>
        <v/>
      </c>
      <c r="N438" s="697" t="str">
        <f t="shared" si="27"/>
        <v/>
      </c>
      <c r="O438" s="703">
        <f t="shared" si="24"/>
        <v>0</v>
      </c>
      <c r="P438" s="157"/>
      <c r="Q438" s="41"/>
      <c r="R438" s="170"/>
      <c r="S438" s="168"/>
      <c r="T438" s="43"/>
      <c r="U438" s="170"/>
      <c r="V438" s="157"/>
      <c r="W438" s="394"/>
      <c r="X438" s="42"/>
      <c r="Y438" s="41"/>
      <c r="Z438" s="42"/>
      <c r="AA438" s="41"/>
      <c r="AB438" s="42"/>
      <c r="AC438" s="41"/>
      <c r="AD438" s="43"/>
      <c r="AE438" s="42"/>
      <c r="AF438" s="44"/>
      <c r="AG438" s="42"/>
      <c r="AH438" s="463"/>
      <c r="AI438" s="42"/>
      <c r="AJ438" s="463"/>
      <c r="AK438" s="42"/>
      <c r="AL438" s="44"/>
      <c r="AM438" s="42"/>
      <c r="AN438" s="44"/>
      <c r="AO438" s="87"/>
      <c r="AP438" s="42"/>
      <c r="AQ438" s="44"/>
      <c r="AR438" s="705" t="str">
        <f>IF(AQ438="","",IF(AQ438="A",'7.パネルラジエーター設備費用算出シート'!$G$12,IF(AQ438="B",'7.パネルラジエーター設備費用算出シート'!$N$12,IF(AQ438="C",'7.パネルラジエーター設備費用算出シート'!$G$22,IF(AQ438="D",'7.パネルラジエーター設備費用算出シート'!$N$22,IF(AQ438="E",'7.パネルラジエーター設備費用算出シート'!$G$32,IF(AQ438="F",'7.パネルラジエーター設備費用算出シート'!$N$32,IF(AQ438="G",'7.パネルラジエーター設備費用算出シート'!$G$42,IF(AQ438="H",'7.パネルラジエーター設備費用算出シート'!$N$42,IF(AQ438="I",'7.パネルラジエーター設備費用算出シート'!$G$52,'7.パネルラジエーター設備費用算出シート'!$N$52))))))))))</f>
        <v/>
      </c>
      <c r="AS438" s="42"/>
      <c r="AT438" s="86"/>
      <c r="AU438" s="87"/>
      <c r="AV438" s="42"/>
    </row>
    <row r="439" spans="2:48">
      <c r="B439" s="84">
        <v>428</v>
      </c>
      <c r="C439" s="163"/>
      <c r="D439" s="164"/>
      <c r="E439" s="85"/>
      <c r="F439" s="689"/>
      <c r="G439" s="690"/>
      <c r="H439" s="683"/>
      <c r="I439" s="156"/>
      <c r="J439" s="160"/>
      <c r="K439" s="156"/>
      <c r="L439" s="697" t="str">
        <f t="shared" si="25"/>
        <v/>
      </c>
      <c r="M439" s="698" t="str">
        <f t="shared" si="26"/>
        <v/>
      </c>
      <c r="N439" s="697" t="str">
        <f t="shared" si="27"/>
        <v/>
      </c>
      <c r="O439" s="703">
        <f t="shared" si="24"/>
        <v>0</v>
      </c>
      <c r="P439" s="157"/>
      <c r="Q439" s="41"/>
      <c r="R439" s="170"/>
      <c r="S439" s="168"/>
      <c r="T439" s="43"/>
      <c r="U439" s="170"/>
      <c r="V439" s="157"/>
      <c r="W439" s="394"/>
      <c r="X439" s="42"/>
      <c r="Y439" s="41"/>
      <c r="Z439" s="42"/>
      <c r="AA439" s="41"/>
      <c r="AB439" s="42"/>
      <c r="AC439" s="41"/>
      <c r="AD439" s="43"/>
      <c r="AE439" s="42"/>
      <c r="AF439" s="44"/>
      <c r="AG439" s="42"/>
      <c r="AH439" s="463"/>
      <c r="AI439" s="42"/>
      <c r="AJ439" s="463"/>
      <c r="AK439" s="42"/>
      <c r="AL439" s="44"/>
      <c r="AM439" s="42"/>
      <c r="AN439" s="44"/>
      <c r="AO439" s="87"/>
      <c r="AP439" s="42"/>
      <c r="AQ439" s="44"/>
      <c r="AR439" s="705" t="str">
        <f>IF(AQ439="","",IF(AQ439="A",'7.パネルラジエーター設備費用算出シート'!$G$12,IF(AQ439="B",'7.パネルラジエーター設備費用算出シート'!$N$12,IF(AQ439="C",'7.パネルラジエーター設備費用算出シート'!$G$22,IF(AQ439="D",'7.パネルラジエーター設備費用算出シート'!$N$22,IF(AQ439="E",'7.パネルラジエーター設備費用算出シート'!$G$32,IF(AQ439="F",'7.パネルラジエーター設備費用算出シート'!$N$32,IF(AQ439="G",'7.パネルラジエーター設備費用算出シート'!$G$42,IF(AQ439="H",'7.パネルラジエーター設備費用算出シート'!$N$42,IF(AQ439="I",'7.パネルラジエーター設備費用算出シート'!$G$52,'7.パネルラジエーター設備費用算出シート'!$N$52))))))))))</f>
        <v/>
      </c>
      <c r="AS439" s="42"/>
      <c r="AT439" s="86"/>
      <c r="AU439" s="87"/>
      <c r="AV439" s="42"/>
    </row>
    <row r="440" spans="2:48">
      <c r="B440" s="84">
        <v>429</v>
      </c>
      <c r="C440" s="163"/>
      <c r="D440" s="164"/>
      <c r="E440" s="85"/>
      <c r="F440" s="689"/>
      <c r="G440" s="690"/>
      <c r="H440" s="683"/>
      <c r="I440" s="156"/>
      <c r="J440" s="160"/>
      <c r="K440" s="156"/>
      <c r="L440" s="697" t="str">
        <f t="shared" si="25"/>
        <v/>
      </c>
      <c r="M440" s="698" t="str">
        <f t="shared" si="26"/>
        <v/>
      </c>
      <c r="N440" s="697" t="str">
        <f t="shared" si="27"/>
        <v/>
      </c>
      <c r="O440" s="703">
        <f t="shared" si="24"/>
        <v>0</v>
      </c>
      <c r="P440" s="157"/>
      <c r="Q440" s="41"/>
      <c r="R440" s="170"/>
      <c r="S440" s="168"/>
      <c r="T440" s="43"/>
      <c r="U440" s="170"/>
      <c r="V440" s="157"/>
      <c r="W440" s="394"/>
      <c r="X440" s="42"/>
      <c r="Y440" s="41"/>
      <c r="Z440" s="42"/>
      <c r="AA440" s="41"/>
      <c r="AB440" s="42"/>
      <c r="AC440" s="41"/>
      <c r="AD440" s="43"/>
      <c r="AE440" s="42"/>
      <c r="AF440" s="44"/>
      <c r="AG440" s="42"/>
      <c r="AH440" s="463"/>
      <c r="AI440" s="42"/>
      <c r="AJ440" s="463"/>
      <c r="AK440" s="42"/>
      <c r="AL440" s="44"/>
      <c r="AM440" s="42"/>
      <c r="AN440" s="44"/>
      <c r="AO440" s="87"/>
      <c r="AP440" s="42"/>
      <c r="AQ440" s="44"/>
      <c r="AR440" s="705" t="str">
        <f>IF(AQ440="","",IF(AQ440="A",'7.パネルラジエーター設備費用算出シート'!$G$12,IF(AQ440="B",'7.パネルラジエーター設備費用算出シート'!$N$12,IF(AQ440="C",'7.パネルラジエーター設備費用算出シート'!$G$22,IF(AQ440="D",'7.パネルラジエーター設備費用算出シート'!$N$22,IF(AQ440="E",'7.パネルラジエーター設備費用算出シート'!$G$32,IF(AQ440="F",'7.パネルラジエーター設備費用算出シート'!$N$32,IF(AQ440="G",'7.パネルラジエーター設備費用算出シート'!$G$42,IF(AQ440="H",'7.パネルラジエーター設備費用算出シート'!$N$42,IF(AQ440="I",'7.パネルラジエーター設備費用算出シート'!$G$52,'7.パネルラジエーター設備費用算出シート'!$N$52))))))))))</f>
        <v/>
      </c>
      <c r="AS440" s="42"/>
      <c r="AT440" s="86"/>
      <c r="AU440" s="87"/>
      <c r="AV440" s="42"/>
    </row>
    <row r="441" spans="2:48">
      <c r="B441" s="84">
        <v>430</v>
      </c>
      <c r="C441" s="163"/>
      <c r="D441" s="164"/>
      <c r="E441" s="85"/>
      <c r="F441" s="689"/>
      <c r="G441" s="690"/>
      <c r="H441" s="683"/>
      <c r="I441" s="156"/>
      <c r="J441" s="160"/>
      <c r="K441" s="156"/>
      <c r="L441" s="697" t="str">
        <f t="shared" si="25"/>
        <v/>
      </c>
      <c r="M441" s="698" t="str">
        <f t="shared" si="26"/>
        <v/>
      </c>
      <c r="N441" s="697" t="str">
        <f t="shared" si="27"/>
        <v/>
      </c>
      <c r="O441" s="703">
        <f t="shared" ref="O441:O504" si="28">IF(OR(L441="",M441="",N441=""),0,(800000*L441*M441*N441))</f>
        <v>0</v>
      </c>
      <c r="P441" s="157"/>
      <c r="Q441" s="41"/>
      <c r="R441" s="170"/>
      <c r="S441" s="168"/>
      <c r="T441" s="43"/>
      <c r="U441" s="170"/>
      <c r="V441" s="157"/>
      <c r="W441" s="394"/>
      <c r="X441" s="42"/>
      <c r="Y441" s="41"/>
      <c r="Z441" s="42"/>
      <c r="AA441" s="41"/>
      <c r="AB441" s="42"/>
      <c r="AC441" s="41"/>
      <c r="AD441" s="43"/>
      <c r="AE441" s="42"/>
      <c r="AF441" s="44"/>
      <c r="AG441" s="42"/>
      <c r="AH441" s="463"/>
      <c r="AI441" s="42"/>
      <c r="AJ441" s="463"/>
      <c r="AK441" s="42"/>
      <c r="AL441" s="44"/>
      <c r="AM441" s="42"/>
      <c r="AN441" s="44"/>
      <c r="AO441" s="87"/>
      <c r="AP441" s="42"/>
      <c r="AQ441" s="44"/>
      <c r="AR441" s="705" t="str">
        <f>IF(AQ441="","",IF(AQ441="A",'7.パネルラジエーター設備費用算出シート'!$G$12,IF(AQ441="B",'7.パネルラジエーター設備費用算出シート'!$N$12,IF(AQ441="C",'7.パネルラジエーター設備費用算出シート'!$G$22,IF(AQ441="D",'7.パネルラジエーター設備費用算出シート'!$N$22,IF(AQ441="E",'7.パネルラジエーター設備費用算出シート'!$G$32,IF(AQ441="F",'7.パネルラジエーター設備費用算出シート'!$N$32,IF(AQ441="G",'7.パネルラジエーター設備費用算出シート'!$G$42,IF(AQ441="H",'7.パネルラジエーター設備費用算出シート'!$N$42,IF(AQ441="I",'7.パネルラジエーター設備費用算出シート'!$G$52,'7.パネルラジエーター設備費用算出シート'!$N$52))))))))))</f>
        <v/>
      </c>
      <c r="AS441" s="42"/>
      <c r="AT441" s="86"/>
      <c r="AU441" s="87"/>
      <c r="AV441" s="42"/>
    </row>
    <row r="442" spans="2:48">
      <c r="B442" s="84">
        <v>431</v>
      </c>
      <c r="C442" s="163"/>
      <c r="D442" s="164"/>
      <c r="E442" s="85"/>
      <c r="F442" s="689"/>
      <c r="G442" s="690"/>
      <c r="H442" s="683"/>
      <c r="I442" s="156"/>
      <c r="J442" s="160"/>
      <c r="K442" s="156"/>
      <c r="L442" s="697" t="str">
        <f t="shared" si="25"/>
        <v/>
      </c>
      <c r="M442" s="698" t="str">
        <f t="shared" si="26"/>
        <v/>
      </c>
      <c r="N442" s="697" t="str">
        <f t="shared" si="27"/>
        <v/>
      </c>
      <c r="O442" s="703">
        <f t="shared" si="28"/>
        <v>0</v>
      </c>
      <c r="P442" s="157"/>
      <c r="Q442" s="41"/>
      <c r="R442" s="170"/>
      <c r="S442" s="168"/>
      <c r="T442" s="43"/>
      <c r="U442" s="170"/>
      <c r="V442" s="157"/>
      <c r="W442" s="394"/>
      <c r="X442" s="42"/>
      <c r="Y442" s="41"/>
      <c r="Z442" s="42"/>
      <c r="AA442" s="41"/>
      <c r="AB442" s="42"/>
      <c r="AC442" s="41"/>
      <c r="AD442" s="43"/>
      <c r="AE442" s="42"/>
      <c r="AF442" s="44"/>
      <c r="AG442" s="42"/>
      <c r="AH442" s="463"/>
      <c r="AI442" s="42"/>
      <c r="AJ442" s="463"/>
      <c r="AK442" s="42"/>
      <c r="AL442" s="44"/>
      <c r="AM442" s="42"/>
      <c r="AN442" s="44"/>
      <c r="AO442" s="87"/>
      <c r="AP442" s="42"/>
      <c r="AQ442" s="44"/>
      <c r="AR442" s="705" t="str">
        <f>IF(AQ442="","",IF(AQ442="A",'7.パネルラジエーター設備費用算出シート'!$G$12,IF(AQ442="B",'7.パネルラジエーター設備費用算出シート'!$N$12,IF(AQ442="C",'7.パネルラジエーター設備費用算出シート'!$G$22,IF(AQ442="D",'7.パネルラジエーター設備費用算出シート'!$N$22,IF(AQ442="E",'7.パネルラジエーター設備費用算出シート'!$G$32,IF(AQ442="F",'7.パネルラジエーター設備費用算出シート'!$N$32,IF(AQ442="G",'7.パネルラジエーター設備費用算出シート'!$G$42,IF(AQ442="H",'7.パネルラジエーター設備費用算出シート'!$N$42,IF(AQ442="I",'7.パネルラジエーター設備費用算出シート'!$G$52,'7.パネルラジエーター設備費用算出シート'!$N$52))))))))))</f>
        <v/>
      </c>
      <c r="AS442" s="42"/>
      <c r="AT442" s="86"/>
      <c r="AU442" s="87"/>
      <c r="AV442" s="42"/>
    </row>
    <row r="443" spans="2:48">
      <c r="B443" s="84">
        <v>432</v>
      </c>
      <c r="C443" s="163"/>
      <c r="D443" s="164"/>
      <c r="E443" s="85"/>
      <c r="F443" s="689"/>
      <c r="G443" s="690"/>
      <c r="H443" s="683"/>
      <c r="I443" s="156"/>
      <c r="J443" s="160"/>
      <c r="K443" s="156"/>
      <c r="L443" s="697" t="str">
        <f t="shared" si="25"/>
        <v/>
      </c>
      <c r="M443" s="698" t="str">
        <f t="shared" si="26"/>
        <v/>
      </c>
      <c r="N443" s="697" t="str">
        <f t="shared" si="27"/>
        <v/>
      </c>
      <c r="O443" s="703">
        <f t="shared" si="28"/>
        <v>0</v>
      </c>
      <c r="P443" s="157"/>
      <c r="Q443" s="41"/>
      <c r="R443" s="170"/>
      <c r="S443" s="168"/>
      <c r="T443" s="43"/>
      <c r="U443" s="170"/>
      <c r="V443" s="157"/>
      <c r="W443" s="394"/>
      <c r="X443" s="42"/>
      <c r="Y443" s="41"/>
      <c r="Z443" s="42"/>
      <c r="AA443" s="41"/>
      <c r="AB443" s="42"/>
      <c r="AC443" s="41"/>
      <c r="AD443" s="43"/>
      <c r="AE443" s="42"/>
      <c r="AF443" s="44"/>
      <c r="AG443" s="42"/>
      <c r="AH443" s="463"/>
      <c r="AI443" s="42"/>
      <c r="AJ443" s="463"/>
      <c r="AK443" s="42"/>
      <c r="AL443" s="44"/>
      <c r="AM443" s="42"/>
      <c r="AN443" s="44"/>
      <c r="AO443" s="87"/>
      <c r="AP443" s="42"/>
      <c r="AQ443" s="44"/>
      <c r="AR443" s="705" t="str">
        <f>IF(AQ443="","",IF(AQ443="A",'7.パネルラジエーター設備費用算出シート'!$G$12,IF(AQ443="B",'7.パネルラジエーター設備費用算出シート'!$N$12,IF(AQ443="C",'7.パネルラジエーター設備費用算出シート'!$G$22,IF(AQ443="D",'7.パネルラジエーター設備費用算出シート'!$N$22,IF(AQ443="E",'7.パネルラジエーター設備費用算出シート'!$G$32,IF(AQ443="F",'7.パネルラジエーター設備費用算出シート'!$N$32,IF(AQ443="G",'7.パネルラジエーター設備費用算出シート'!$G$42,IF(AQ443="H",'7.パネルラジエーター設備費用算出シート'!$N$42,IF(AQ443="I",'7.パネルラジエーター設備費用算出シート'!$G$52,'7.パネルラジエーター設備費用算出シート'!$N$52))))))))))</f>
        <v/>
      </c>
      <c r="AS443" s="42"/>
      <c r="AT443" s="86"/>
      <c r="AU443" s="87"/>
      <c r="AV443" s="42"/>
    </row>
    <row r="444" spans="2:48">
      <c r="B444" s="84">
        <v>433</v>
      </c>
      <c r="C444" s="163"/>
      <c r="D444" s="164"/>
      <c r="E444" s="85"/>
      <c r="F444" s="689"/>
      <c r="G444" s="690"/>
      <c r="H444" s="683"/>
      <c r="I444" s="156"/>
      <c r="J444" s="160"/>
      <c r="K444" s="156"/>
      <c r="L444" s="697" t="str">
        <f t="shared" si="25"/>
        <v/>
      </c>
      <c r="M444" s="698" t="str">
        <f t="shared" si="26"/>
        <v/>
      </c>
      <c r="N444" s="697" t="str">
        <f t="shared" si="27"/>
        <v/>
      </c>
      <c r="O444" s="703">
        <f t="shared" si="28"/>
        <v>0</v>
      </c>
      <c r="P444" s="157"/>
      <c r="Q444" s="41"/>
      <c r="R444" s="170"/>
      <c r="S444" s="168"/>
      <c r="T444" s="43"/>
      <c r="U444" s="170"/>
      <c r="V444" s="157"/>
      <c r="W444" s="394"/>
      <c r="X444" s="42"/>
      <c r="Y444" s="41"/>
      <c r="Z444" s="42"/>
      <c r="AA444" s="41"/>
      <c r="AB444" s="42"/>
      <c r="AC444" s="41"/>
      <c r="AD444" s="43"/>
      <c r="AE444" s="42"/>
      <c r="AF444" s="44"/>
      <c r="AG444" s="42"/>
      <c r="AH444" s="463"/>
      <c r="AI444" s="42"/>
      <c r="AJ444" s="463"/>
      <c r="AK444" s="42"/>
      <c r="AL444" s="44"/>
      <c r="AM444" s="42"/>
      <c r="AN444" s="44"/>
      <c r="AO444" s="87"/>
      <c r="AP444" s="42"/>
      <c r="AQ444" s="44"/>
      <c r="AR444" s="705" t="str">
        <f>IF(AQ444="","",IF(AQ444="A",'7.パネルラジエーター設備費用算出シート'!$G$12,IF(AQ444="B",'7.パネルラジエーター設備費用算出シート'!$N$12,IF(AQ444="C",'7.パネルラジエーター設備費用算出シート'!$G$22,IF(AQ444="D",'7.パネルラジエーター設備費用算出シート'!$N$22,IF(AQ444="E",'7.パネルラジエーター設備費用算出シート'!$G$32,IF(AQ444="F",'7.パネルラジエーター設備費用算出シート'!$N$32,IF(AQ444="G",'7.パネルラジエーター設備費用算出シート'!$G$42,IF(AQ444="H",'7.パネルラジエーター設備費用算出シート'!$N$42,IF(AQ444="I",'7.パネルラジエーター設備費用算出シート'!$G$52,'7.パネルラジエーター設備費用算出シート'!$N$52))))))))))</f>
        <v/>
      </c>
      <c r="AS444" s="42"/>
      <c r="AT444" s="86"/>
      <c r="AU444" s="87"/>
      <c r="AV444" s="42"/>
    </row>
    <row r="445" spans="2:48">
      <c r="B445" s="84">
        <v>434</v>
      </c>
      <c r="C445" s="163"/>
      <c r="D445" s="164"/>
      <c r="E445" s="85"/>
      <c r="F445" s="689"/>
      <c r="G445" s="690"/>
      <c r="H445" s="683"/>
      <c r="I445" s="156"/>
      <c r="J445" s="160"/>
      <c r="K445" s="156"/>
      <c r="L445" s="697" t="str">
        <f t="shared" si="25"/>
        <v/>
      </c>
      <c r="M445" s="698" t="str">
        <f t="shared" si="26"/>
        <v/>
      </c>
      <c r="N445" s="697" t="str">
        <f t="shared" si="27"/>
        <v/>
      </c>
      <c r="O445" s="703">
        <f t="shared" si="28"/>
        <v>0</v>
      </c>
      <c r="P445" s="157"/>
      <c r="Q445" s="41"/>
      <c r="R445" s="170"/>
      <c r="S445" s="168"/>
      <c r="T445" s="43"/>
      <c r="U445" s="170"/>
      <c r="V445" s="157"/>
      <c r="W445" s="394"/>
      <c r="X445" s="42"/>
      <c r="Y445" s="41"/>
      <c r="Z445" s="42"/>
      <c r="AA445" s="41"/>
      <c r="AB445" s="42"/>
      <c r="AC445" s="41"/>
      <c r="AD445" s="43"/>
      <c r="AE445" s="42"/>
      <c r="AF445" s="44"/>
      <c r="AG445" s="42"/>
      <c r="AH445" s="463"/>
      <c r="AI445" s="42"/>
      <c r="AJ445" s="463"/>
      <c r="AK445" s="42"/>
      <c r="AL445" s="44"/>
      <c r="AM445" s="42"/>
      <c r="AN445" s="44"/>
      <c r="AO445" s="87"/>
      <c r="AP445" s="42"/>
      <c r="AQ445" s="44"/>
      <c r="AR445" s="705" t="str">
        <f>IF(AQ445="","",IF(AQ445="A",'7.パネルラジエーター設備費用算出シート'!$G$12,IF(AQ445="B",'7.パネルラジエーター設備費用算出シート'!$N$12,IF(AQ445="C",'7.パネルラジエーター設備費用算出シート'!$G$22,IF(AQ445="D",'7.パネルラジエーター設備費用算出シート'!$N$22,IF(AQ445="E",'7.パネルラジエーター設備費用算出シート'!$G$32,IF(AQ445="F",'7.パネルラジエーター設備費用算出シート'!$N$32,IF(AQ445="G",'7.パネルラジエーター設備費用算出シート'!$G$42,IF(AQ445="H",'7.パネルラジエーター設備費用算出シート'!$N$42,IF(AQ445="I",'7.パネルラジエーター設備費用算出シート'!$G$52,'7.パネルラジエーター設備費用算出シート'!$N$52))))))))))</f>
        <v/>
      </c>
      <c r="AS445" s="42"/>
      <c r="AT445" s="86"/>
      <c r="AU445" s="87"/>
      <c r="AV445" s="42"/>
    </row>
    <row r="446" spans="2:48">
      <c r="B446" s="84">
        <v>435</v>
      </c>
      <c r="C446" s="163"/>
      <c r="D446" s="164"/>
      <c r="E446" s="85"/>
      <c r="F446" s="689"/>
      <c r="G446" s="690"/>
      <c r="H446" s="683"/>
      <c r="I446" s="156"/>
      <c r="J446" s="160"/>
      <c r="K446" s="156"/>
      <c r="L446" s="697" t="str">
        <f t="shared" si="25"/>
        <v/>
      </c>
      <c r="M446" s="698" t="str">
        <f t="shared" si="26"/>
        <v/>
      </c>
      <c r="N446" s="697" t="str">
        <f t="shared" si="27"/>
        <v/>
      </c>
      <c r="O446" s="703">
        <f t="shared" si="28"/>
        <v>0</v>
      </c>
      <c r="P446" s="157"/>
      <c r="Q446" s="41"/>
      <c r="R446" s="170"/>
      <c r="S446" s="168"/>
      <c r="T446" s="43"/>
      <c r="U446" s="170"/>
      <c r="V446" s="157"/>
      <c r="W446" s="394"/>
      <c r="X446" s="42"/>
      <c r="Y446" s="41"/>
      <c r="Z446" s="42"/>
      <c r="AA446" s="41"/>
      <c r="AB446" s="42"/>
      <c r="AC446" s="41"/>
      <c r="AD446" s="43"/>
      <c r="AE446" s="42"/>
      <c r="AF446" s="44"/>
      <c r="AG446" s="42"/>
      <c r="AH446" s="463"/>
      <c r="AI446" s="42"/>
      <c r="AJ446" s="463"/>
      <c r="AK446" s="42"/>
      <c r="AL446" s="44"/>
      <c r="AM446" s="42"/>
      <c r="AN446" s="44"/>
      <c r="AO446" s="87"/>
      <c r="AP446" s="42"/>
      <c r="AQ446" s="44"/>
      <c r="AR446" s="705" t="str">
        <f>IF(AQ446="","",IF(AQ446="A",'7.パネルラジエーター設備費用算出シート'!$G$12,IF(AQ446="B",'7.パネルラジエーター設備費用算出シート'!$N$12,IF(AQ446="C",'7.パネルラジエーター設備費用算出シート'!$G$22,IF(AQ446="D",'7.パネルラジエーター設備費用算出シート'!$N$22,IF(AQ446="E",'7.パネルラジエーター設備費用算出シート'!$G$32,IF(AQ446="F",'7.パネルラジエーター設備費用算出シート'!$N$32,IF(AQ446="G",'7.パネルラジエーター設備費用算出シート'!$G$42,IF(AQ446="H",'7.パネルラジエーター設備費用算出シート'!$N$42,IF(AQ446="I",'7.パネルラジエーター設備費用算出シート'!$G$52,'7.パネルラジエーター設備費用算出シート'!$N$52))))))))))</f>
        <v/>
      </c>
      <c r="AS446" s="42"/>
      <c r="AT446" s="86"/>
      <c r="AU446" s="87"/>
      <c r="AV446" s="42"/>
    </row>
    <row r="447" spans="2:48">
      <c r="B447" s="84">
        <v>436</v>
      </c>
      <c r="C447" s="163"/>
      <c r="D447" s="164"/>
      <c r="E447" s="85"/>
      <c r="F447" s="689"/>
      <c r="G447" s="690"/>
      <c r="H447" s="683"/>
      <c r="I447" s="156"/>
      <c r="J447" s="160"/>
      <c r="K447" s="156"/>
      <c r="L447" s="697" t="str">
        <f t="shared" si="25"/>
        <v/>
      </c>
      <c r="M447" s="698" t="str">
        <f t="shared" si="26"/>
        <v/>
      </c>
      <c r="N447" s="697" t="str">
        <f t="shared" si="27"/>
        <v/>
      </c>
      <c r="O447" s="703">
        <f t="shared" si="28"/>
        <v>0</v>
      </c>
      <c r="P447" s="157"/>
      <c r="Q447" s="41"/>
      <c r="R447" s="170"/>
      <c r="S447" s="168"/>
      <c r="T447" s="43"/>
      <c r="U447" s="170"/>
      <c r="V447" s="157"/>
      <c r="W447" s="394"/>
      <c r="X447" s="42"/>
      <c r="Y447" s="41"/>
      <c r="Z447" s="42"/>
      <c r="AA447" s="41"/>
      <c r="AB447" s="42"/>
      <c r="AC447" s="41"/>
      <c r="AD447" s="43"/>
      <c r="AE447" s="42"/>
      <c r="AF447" s="44"/>
      <c r="AG447" s="42"/>
      <c r="AH447" s="463"/>
      <c r="AI447" s="42"/>
      <c r="AJ447" s="463"/>
      <c r="AK447" s="42"/>
      <c r="AL447" s="44"/>
      <c r="AM447" s="42"/>
      <c r="AN447" s="44"/>
      <c r="AO447" s="87"/>
      <c r="AP447" s="42"/>
      <c r="AQ447" s="44"/>
      <c r="AR447" s="705" t="str">
        <f>IF(AQ447="","",IF(AQ447="A",'7.パネルラジエーター設備費用算出シート'!$G$12,IF(AQ447="B",'7.パネルラジエーター設備費用算出シート'!$N$12,IF(AQ447="C",'7.パネルラジエーター設備費用算出シート'!$G$22,IF(AQ447="D",'7.パネルラジエーター設備費用算出シート'!$N$22,IF(AQ447="E",'7.パネルラジエーター設備費用算出シート'!$G$32,IF(AQ447="F",'7.パネルラジエーター設備費用算出シート'!$N$32,IF(AQ447="G",'7.パネルラジエーター設備費用算出シート'!$G$42,IF(AQ447="H",'7.パネルラジエーター設備費用算出シート'!$N$42,IF(AQ447="I",'7.パネルラジエーター設備費用算出シート'!$G$52,'7.パネルラジエーター設備費用算出シート'!$N$52))))))))))</f>
        <v/>
      </c>
      <c r="AS447" s="42"/>
      <c r="AT447" s="86"/>
      <c r="AU447" s="87"/>
      <c r="AV447" s="42"/>
    </row>
    <row r="448" spans="2:48">
      <c r="B448" s="84">
        <v>437</v>
      </c>
      <c r="C448" s="163"/>
      <c r="D448" s="164"/>
      <c r="E448" s="85"/>
      <c r="F448" s="689"/>
      <c r="G448" s="690"/>
      <c r="H448" s="683"/>
      <c r="I448" s="156"/>
      <c r="J448" s="160"/>
      <c r="K448" s="156"/>
      <c r="L448" s="697" t="str">
        <f t="shared" si="25"/>
        <v/>
      </c>
      <c r="M448" s="698" t="str">
        <f t="shared" si="26"/>
        <v/>
      </c>
      <c r="N448" s="697" t="str">
        <f t="shared" si="27"/>
        <v/>
      </c>
      <c r="O448" s="703">
        <f t="shared" si="28"/>
        <v>0</v>
      </c>
      <c r="P448" s="157"/>
      <c r="Q448" s="41"/>
      <c r="R448" s="170"/>
      <c r="S448" s="168"/>
      <c r="T448" s="43"/>
      <c r="U448" s="170"/>
      <c r="V448" s="157"/>
      <c r="W448" s="394"/>
      <c r="X448" s="42"/>
      <c r="Y448" s="41"/>
      <c r="Z448" s="42"/>
      <c r="AA448" s="41"/>
      <c r="AB448" s="42"/>
      <c r="AC448" s="41"/>
      <c r="AD448" s="43"/>
      <c r="AE448" s="42"/>
      <c r="AF448" s="44"/>
      <c r="AG448" s="42"/>
      <c r="AH448" s="463"/>
      <c r="AI448" s="42"/>
      <c r="AJ448" s="463"/>
      <c r="AK448" s="42"/>
      <c r="AL448" s="44"/>
      <c r="AM448" s="42"/>
      <c r="AN448" s="44"/>
      <c r="AO448" s="87"/>
      <c r="AP448" s="42"/>
      <c r="AQ448" s="44"/>
      <c r="AR448" s="705" t="str">
        <f>IF(AQ448="","",IF(AQ448="A",'7.パネルラジエーター設備費用算出シート'!$G$12,IF(AQ448="B",'7.パネルラジエーター設備費用算出シート'!$N$12,IF(AQ448="C",'7.パネルラジエーター設備費用算出シート'!$G$22,IF(AQ448="D",'7.パネルラジエーター設備費用算出シート'!$N$22,IF(AQ448="E",'7.パネルラジエーター設備費用算出シート'!$G$32,IF(AQ448="F",'7.パネルラジエーター設備費用算出シート'!$N$32,IF(AQ448="G",'7.パネルラジエーター設備費用算出シート'!$G$42,IF(AQ448="H",'7.パネルラジエーター設備費用算出シート'!$N$42,IF(AQ448="I",'7.パネルラジエーター設備費用算出シート'!$G$52,'7.パネルラジエーター設備費用算出シート'!$N$52))))))))))</f>
        <v/>
      </c>
      <c r="AS448" s="42"/>
      <c r="AT448" s="86"/>
      <c r="AU448" s="87"/>
      <c r="AV448" s="42"/>
    </row>
    <row r="449" spans="2:48">
      <c r="B449" s="84">
        <v>438</v>
      </c>
      <c r="C449" s="163"/>
      <c r="D449" s="164"/>
      <c r="E449" s="85"/>
      <c r="F449" s="689"/>
      <c r="G449" s="690"/>
      <c r="H449" s="683"/>
      <c r="I449" s="156"/>
      <c r="J449" s="160"/>
      <c r="K449" s="156"/>
      <c r="L449" s="697" t="str">
        <f t="shared" si="25"/>
        <v/>
      </c>
      <c r="M449" s="698" t="str">
        <f t="shared" si="26"/>
        <v/>
      </c>
      <c r="N449" s="697" t="str">
        <f t="shared" si="27"/>
        <v/>
      </c>
      <c r="O449" s="703">
        <f t="shared" si="28"/>
        <v>0</v>
      </c>
      <c r="P449" s="157"/>
      <c r="Q449" s="41"/>
      <c r="R449" s="170"/>
      <c r="S449" s="168"/>
      <c r="T449" s="43"/>
      <c r="U449" s="170"/>
      <c r="V449" s="157"/>
      <c r="W449" s="394"/>
      <c r="X449" s="42"/>
      <c r="Y449" s="41"/>
      <c r="Z449" s="42"/>
      <c r="AA449" s="41"/>
      <c r="AB449" s="42"/>
      <c r="AC449" s="41"/>
      <c r="AD449" s="43"/>
      <c r="AE449" s="42"/>
      <c r="AF449" s="44"/>
      <c r="AG449" s="42"/>
      <c r="AH449" s="463"/>
      <c r="AI449" s="42"/>
      <c r="AJ449" s="463"/>
      <c r="AK449" s="42"/>
      <c r="AL449" s="44"/>
      <c r="AM449" s="42"/>
      <c r="AN449" s="44"/>
      <c r="AO449" s="87"/>
      <c r="AP449" s="42"/>
      <c r="AQ449" s="44"/>
      <c r="AR449" s="705" t="str">
        <f>IF(AQ449="","",IF(AQ449="A",'7.パネルラジエーター設備費用算出シート'!$G$12,IF(AQ449="B",'7.パネルラジエーター設備費用算出シート'!$N$12,IF(AQ449="C",'7.パネルラジエーター設備費用算出シート'!$G$22,IF(AQ449="D",'7.パネルラジエーター設備費用算出シート'!$N$22,IF(AQ449="E",'7.パネルラジエーター設備費用算出シート'!$G$32,IF(AQ449="F",'7.パネルラジエーター設備費用算出シート'!$N$32,IF(AQ449="G",'7.パネルラジエーター設備費用算出シート'!$G$42,IF(AQ449="H",'7.パネルラジエーター設備費用算出シート'!$N$42,IF(AQ449="I",'7.パネルラジエーター設備費用算出シート'!$G$52,'7.パネルラジエーター設備費用算出シート'!$N$52))))))))))</f>
        <v/>
      </c>
      <c r="AS449" s="42"/>
      <c r="AT449" s="86"/>
      <c r="AU449" s="87"/>
      <c r="AV449" s="42"/>
    </row>
    <row r="450" spans="2:48">
      <c r="B450" s="84">
        <v>439</v>
      </c>
      <c r="C450" s="163"/>
      <c r="D450" s="164"/>
      <c r="E450" s="85"/>
      <c r="F450" s="689"/>
      <c r="G450" s="690"/>
      <c r="H450" s="683"/>
      <c r="I450" s="156"/>
      <c r="J450" s="160"/>
      <c r="K450" s="156"/>
      <c r="L450" s="697" t="str">
        <f t="shared" si="25"/>
        <v/>
      </c>
      <c r="M450" s="698" t="str">
        <f t="shared" si="26"/>
        <v/>
      </c>
      <c r="N450" s="697" t="str">
        <f t="shared" si="27"/>
        <v/>
      </c>
      <c r="O450" s="703">
        <f t="shared" si="28"/>
        <v>0</v>
      </c>
      <c r="P450" s="157"/>
      <c r="Q450" s="41"/>
      <c r="R450" s="170"/>
      <c r="S450" s="168"/>
      <c r="T450" s="43"/>
      <c r="U450" s="170"/>
      <c r="V450" s="157"/>
      <c r="W450" s="394"/>
      <c r="X450" s="42"/>
      <c r="Y450" s="41"/>
      <c r="Z450" s="42"/>
      <c r="AA450" s="41"/>
      <c r="AB450" s="42"/>
      <c r="AC450" s="41"/>
      <c r="AD450" s="43"/>
      <c r="AE450" s="42"/>
      <c r="AF450" s="44"/>
      <c r="AG450" s="42"/>
      <c r="AH450" s="463"/>
      <c r="AI450" s="42"/>
      <c r="AJ450" s="463"/>
      <c r="AK450" s="42"/>
      <c r="AL450" s="44"/>
      <c r="AM450" s="42"/>
      <c r="AN450" s="44"/>
      <c r="AO450" s="87"/>
      <c r="AP450" s="42"/>
      <c r="AQ450" s="44"/>
      <c r="AR450" s="705" t="str">
        <f>IF(AQ450="","",IF(AQ450="A",'7.パネルラジエーター設備費用算出シート'!$G$12,IF(AQ450="B",'7.パネルラジエーター設備費用算出シート'!$N$12,IF(AQ450="C",'7.パネルラジエーター設備費用算出シート'!$G$22,IF(AQ450="D",'7.パネルラジエーター設備費用算出シート'!$N$22,IF(AQ450="E",'7.パネルラジエーター設備費用算出シート'!$G$32,IF(AQ450="F",'7.パネルラジエーター設備費用算出シート'!$N$32,IF(AQ450="G",'7.パネルラジエーター設備費用算出シート'!$G$42,IF(AQ450="H",'7.パネルラジエーター設備費用算出シート'!$N$42,IF(AQ450="I",'7.パネルラジエーター設備費用算出シート'!$G$52,'7.パネルラジエーター設備費用算出シート'!$N$52))))))))))</f>
        <v/>
      </c>
      <c r="AS450" s="42"/>
      <c r="AT450" s="86"/>
      <c r="AU450" s="87"/>
      <c r="AV450" s="42"/>
    </row>
    <row r="451" spans="2:48">
      <c r="B451" s="84">
        <v>440</v>
      </c>
      <c r="C451" s="163"/>
      <c r="D451" s="164"/>
      <c r="E451" s="85"/>
      <c r="F451" s="689"/>
      <c r="G451" s="690"/>
      <c r="H451" s="683"/>
      <c r="I451" s="156"/>
      <c r="J451" s="160"/>
      <c r="K451" s="156"/>
      <c r="L451" s="697" t="str">
        <f t="shared" si="25"/>
        <v/>
      </c>
      <c r="M451" s="698" t="str">
        <f t="shared" si="26"/>
        <v/>
      </c>
      <c r="N451" s="697" t="str">
        <f t="shared" si="27"/>
        <v/>
      </c>
      <c r="O451" s="703">
        <f t="shared" si="28"/>
        <v>0</v>
      </c>
      <c r="P451" s="157"/>
      <c r="Q451" s="41"/>
      <c r="R451" s="170"/>
      <c r="S451" s="168"/>
      <c r="T451" s="43"/>
      <c r="U451" s="170"/>
      <c r="V451" s="157"/>
      <c r="W451" s="394"/>
      <c r="X451" s="42"/>
      <c r="Y451" s="41"/>
      <c r="Z451" s="42"/>
      <c r="AA451" s="41"/>
      <c r="AB451" s="42"/>
      <c r="AC451" s="41"/>
      <c r="AD451" s="43"/>
      <c r="AE451" s="42"/>
      <c r="AF451" s="44"/>
      <c r="AG451" s="42"/>
      <c r="AH451" s="463"/>
      <c r="AI451" s="42"/>
      <c r="AJ451" s="463"/>
      <c r="AK451" s="42"/>
      <c r="AL451" s="44"/>
      <c r="AM451" s="42"/>
      <c r="AN451" s="44"/>
      <c r="AO451" s="87"/>
      <c r="AP451" s="42"/>
      <c r="AQ451" s="44"/>
      <c r="AR451" s="705" t="str">
        <f>IF(AQ451="","",IF(AQ451="A",'7.パネルラジエーター設備費用算出シート'!$G$12,IF(AQ451="B",'7.パネルラジエーター設備費用算出シート'!$N$12,IF(AQ451="C",'7.パネルラジエーター設備費用算出シート'!$G$22,IF(AQ451="D",'7.パネルラジエーター設備費用算出シート'!$N$22,IF(AQ451="E",'7.パネルラジエーター設備費用算出シート'!$G$32,IF(AQ451="F",'7.パネルラジエーター設備費用算出シート'!$N$32,IF(AQ451="G",'7.パネルラジエーター設備費用算出シート'!$G$42,IF(AQ451="H",'7.パネルラジエーター設備費用算出シート'!$N$42,IF(AQ451="I",'7.パネルラジエーター設備費用算出シート'!$G$52,'7.パネルラジエーター設備費用算出シート'!$N$52))))))))))</f>
        <v/>
      </c>
      <c r="AS451" s="42"/>
      <c r="AT451" s="86"/>
      <c r="AU451" s="87"/>
      <c r="AV451" s="42"/>
    </row>
    <row r="452" spans="2:48">
      <c r="B452" s="84">
        <v>441</v>
      </c>
      <c r="C452" s="163"/>
      <c r="D452" s="164"/>
      <c r="E452" s="85"/>
      <c r="F452" s="689"/>
      <c r="G452" s="690"/>
      <c r="H452" s="683"/>
      <c r="I452" s="156"/>
      <c r="J452" s="160"/>
      <c r="K452" s="156"/>
      <c r="L452" s="697" t="str">
        <f t="shared" si="25"/>
        <v/>
      </c>
      <c r="M452" s="698" t="str">
        <f t="shared" si="26"/>
        <v/>
      </c>
      <c r="N452" s="697" t="str">
        <f t="shared" si="27"/>
        <v/>
      </c>
      <c r="O452" s="703">
        <f t="shared" si="28"/>
        <v>0</v>
      </c>
      <c r="P452" s="157"/>
      <c r="Q452" s="41"/>
      <c r="R452" s="170"/>
      <c r="S452" s="168"/>
      <c r="T452" s="43"/>
      <c r="U452" s="170"/>
      <c r="V452" s="157"/>
      <c r="W452" s="394"/>
      <c r="X452" s="42"/>
      <c r="Y452" s="41"/>
      <c r="Z452" s="42"/>
      <c r="AA452" s="41"/>
      <c r="AB452" s="42"/>
      <c r="AC452" s="41"/>
      <c r="AD452" s="43"/>
      <c r="AE452" s="42"/>
      <c r="AF452" s="44"/>
      <c r="AG452" s="42"/>
      <c r="AH452" s="463"/>
      <c r="AI452" s="42"/>
      <c r="AJ452" s="463"/>
      <c r="AK452" s="42"/>
      <c r="AL452" s="44"/>
      <c r="AM452" s="42"/>
      <c r="AN452" s="44"/>
      <c r="AO452" s="87"/>
      <c r="AP452" s="42"/>
      <c r="AQ452" s="44"/>
      <c r="AR452" s="705" t="str">
        <f>IF(AQ452="","",IF(AQ452="A",'7.パネルラジエーター設備費用算出シート'!$G$12,IF(AQ452="B",'7.パネルラジエーター設備費用算出シート'!$N$12,IF(AQ452="C",'7.パネルラジエーター設備費用算出シート'!$G$22,IF(AQ452="D",'7.パネルラジエーター設備費用算出シート'!$N$22,IF(AQ452="E",'7.パネルラジエーター設備費用算出シート'!$G$32,IF(AQ452="F",'7.パネルラジエーター設備費用算出シート'!$N$32,IF(AQ452="G",'7.パネルラジエーター設備費用算出シート'!$G$42,IF(AQ452="H",'7.パネルラジエーター設備費用算出シート'!$N$42,IF(AQ452="I",'7.パネルラジエーター設備費用算出シート'!$G$52,'7.パネルラジエーター設備費用算出シート'!$N$52))))))))))</f>
        <v/>
      </c>
      <c r="AS452" s="42"/>
      <c r="AT452" s="86"/>
      <c r="AU452" s="87"/>
      <c r="AV452" s="42"/>
    </row>
    <row r="453" spans="2:48">
      <c r="B453" s="84">
        <v>442</v>
      </c>
      <c r="C453" s="163"/>
      <c r="D453" s="164"/>
      <c r="E453" s="85"/>
      <c r="F453" s="689"/>
      <c r="G453" s="690"/>
      <c r="H453" s="683"/>
      <c r="I453" s="156"/>
      <c r="J453" s="160"/>
      <c r="K453" s="156"/>
      <c r="L453" s="697" t="str">
        <f t="shared" si="25"/>
        <v/>
      </c>
      <c r="M453" s="698" t="str">
        <f t="shared" si="26"/>
        <v/>
      </c>
      <c r="N453" s="697" t="str">
        <f t="shared" si="27"/>
        <v/>
      </c>
      <c r="O453" s="703">
        <f t="shared" si="28"/>
        <v>0</v>
      </c>
      <c r="P453" s="157"/>
      <c r="Q453" s="41"/>
      <c r="R453" s="170"/>
      <c r="S453" s="168"/>
      <c r="T453" s="43"/>
      <c r="U453" s="170"/>
      <c r="V453" s="157"/>
      <c r="W453" s="394"/>
      <c r="X453" s="42"/>
      <c r="Y453" s="41"/>
      <c r="Z453" s="42"/>
      <c r="AA453" s="41"/>
      <c r="AB453" s="42"/>
      <c r="AC453" s="41"/>
      <c r="AD453" s="43"/>
      <c r="AE453" s="42"/>
      <c r="AF453" s="44"/>
      <c r="AG453" s="42"/>
      <c r="AH453" s="463"/>
      <c r="AI453" s="42"/>
      <c r="AJ453" s="463"/>
      <c r="AK453" s="42"/>
      <c r="AL453" s="44"/>
      <c r="AM453" s="42"/>
      <c r="AN453" s="44"/>
      <c r="AO453" s="87"/>
      <c r="AP453" s="42"/>
      <c r="AQ453" s="44"/>
      <c r="AR453" s="705" t="str">
        <f>IF(AQ453="","",IF(AQ453="A",'7.パネルラジエーター設備費用算出シート'!$G$12,IF(AQ453="B",'7.パネルラジエーター設備費用算出シート'!$N$12,IF(AQ453="C",'7.パネルラジエーター設備費用算出シート'!$G$22,IF(AQ453="D",'7.パネルラジエーター設備費用算出シート'!$N$22,IF(AQ453="E",'7.パネルラジエーター設備費用算出シート'!$G$32,IF(AQ453="F",'7.パネルラジエーター設備費用算出シート'!$N$32,IF(AQ453="G",'7.パネルラジエーター設備費用算出シート'!$G$42,IF(AQ453="H",'7.パネルラジエーター設備費用算出シート'!$N$42,IF(AQ453="I",'7.パネルラジエーター設備費用算出シート'!$G$52,'7.パネルラジエーター設備費用算出シート'!$N$52))))))))))</f>
        <v/>
      </c>
      <c r="AS453" s="42"/>
      <c r="AT453" s="86"/>
      <c r="AU453" s="87"/>
      <c r="AV453" s="42"/>
    </row>
    <row r="454" spans="2:48">
      <c r="B454" s="84">
        <v>443</v>
      </c>
      <c r="C454" s="163"/>
      <c r="D454" s="164"/>
      <c r="E454" s="85"/>
      <c r="F454" s="689"/>
      <c r="G454" s="690"/>
      <c r="H454" s="683"/>
      <c r="I454" s="156"/>
      <c r="J454" s="160"/>
      <c r="K454" s="156"/>
      <c r="L454" s="697" t="str">
        <f t="shared" si="25"/>
        <v/>
      </c>
      <c r="M454" s="698" t="str">
        <f t="shared" si="26"/>
        <v/>
      </c>
      <c r="N454" s="697" t="str">
        <f t="shared" si="27"/>
        <v/>
      </c>
      <c r="O454" s="703">
        <f t="shared" si="28"/>
        <v>0</v>
      </c>
      <c r="P454" s="157"/>
      <c r="Q454" s="41"/>
      <c r="R454" s="170"/>
      <c r="S454" s="168"/>
      <c r="T454" s="43"/>
      <c r="U454" s="170"/>
      <c r="V454" s="157"/>
      <c r="W454" s="394"/>
      <c r="X454" s="42"/>
      <c r="Y454" s="41"/>
      <c r="Z454" s="42"/>
      <c r="AA454" s="41"/>
      <c r="AB454" s="42"/>
      <c r="AC454" s="41"/>
      <c r="AD454" s="43"/>
      <c r="AE454" s="42"/>
      <c r="AF454" s="44"/>
      <c r="AG454" s="42"/>
      <c r="AH454" s="463"/>
      <c r="AI454" s="42"/>
      <c r="AJ454" s="463"/>
      <c r="AK454" s="42"/>
      <c r="AL454" s="44"/>
      <c r="AM454" s="42"/>
      <c r="AN454" s="44"/>
      <c r="AO454" s="87"/>
      <c r="AP454" s="42"/>
      <c r="AQ454" s="44"/>
      <c r="AR454" s="705" t="str">
        <f>IF(AQ454="","",IF(AQ454="A",'7.パネルラジエーター設備費用算出シート'!$G$12,IF(AQ454="B",'7.パネルラジエーター設備費用算出シート'!$N$12,IF(AQ454="C",'7.パネルラジエーター設備費用算出シート'!$G$22,IF(AQ454="D",'7.パネルラジエーター設備費用算出シート'!$N$22,IF(AQ454="E",'7.パネルラジエーター設備費用算出シート'!$G$32,IF(AQ454="F",'7.パネルラジエーター設備費用算出シート'!$N$32,IF(AQ454="G",'7.パネルラジエーター設備費用算出シート'!$G$42,IF(AQ454="H",'7.パネルラジエーター設備費用算出シート'!$N$42,IF(AQ454="I",'7.パネルラジエーター設備費用算出シート'!$G$52,'7.パネルラジエーター設備費用算出シート'!$N$52))))))))))</f>
        <v/>
      </c>
      <c r="AS454" s="42"/>
      <c r="AT454" s="86"/>
      <c r="AU454" s="87"/>
      <c r="AV454" s="42"/>
    </row>
    <row r="455" spans="2:48">
      <c r="B455" s="84">
        <v>444</v>
      </c>
      <c r="C455" s="163"/>
      <c r="D455" s="164"/>
      <c r="E455" s="85"/>
      <c r="F455" s="689"/>
      <c r="G455" s="690"/>
      <c r="H455" s="683"/>
      <c r="I455" s="156"/>
      <c r="J455" s="160"/>
      <c r="K455" s="156"/>
      <c r="L455" s="697" t="str">
        <f t="shared" si="25"/>
        <v/>
      </c>
      <c r="M455" s="698" t="str">
        <f t="shared" si="26"/>
        <v/>
      </c>
      <c r="N455" s="697" t="str">
        <f t="shared" si="27"/>
        <v/>
      </c>
      <c r="O455" s="703">
        <f t="shared" si="28"/>
        <v>0</v>
      </c>
      <c r="P455" s="157"/>
      <c r="Q455" s="41"/>
      <c r="R455" s="170"/>
      <c r="S455" s="168"/>
      <c r="T455" s="43"/>
      <c r="U455" s="170"/>
      <c r="V455" s="157"/>
      <c r="W455" s="394"/>
      <c r="X455" s="42"/>
      <c r="Y455" s="41"/>
      <c r="Z455" s="42"/>
      <c r="AA455" s="41"/>
      <c r="AB455" s="42"/>
      <c r="AC455" s="41"/>
      <c r="AD455" s="43"/>
      <c r="AE455" s="42"/>
      <c r="AF455" s="44"/>
      <c r="AG455" s="42"/>
      <c r="AH455" s="463"/>
      <c r="AI455" s="42"/>
      <c r="AJ455" s="463"/>
      <c r="AK455" s="42"/>
      <c r="AL455" s="44"/>
      <c r="AM455" s="42"/>
      <c r="AN455" s="44"/>
      <c r="AO455" s="87"/>
      <c r="AP455" s="42"/>
      <c r="AQ455" s="44"/>
      <c r="AR455" s="705" t="str">
        <f>IF(AQ455="","",IF(AQ455="A",'7.パネルラジエーター設備費用算出シート'!$G$12,IF(AQ455="B",'7.パネルラジエーター設備費用算出シート'!$N$12,IF(AQ455="C",'7.パネルラジエーター設備費用算出シート'!$G$22,IF(AQ455="D",'7.パネルラジエーター設備費用算出シート'!$N$22,IF(AQ455="E",'7.パネルラジエーター設備費用算出シート'!$G$32,IF(AQ455="F",'7.パネルラジエーター設備費用算出シート'!$N$32,IF(AQ455="G",'7.パネルラジエーター設備費用算出シート'!$G$42,IF(AQ455="H",'7.パネルラジエーター設備費用算出シート'!$N$42,IF(AQ455="I",'7.パネルラジエーター設備費用算出シート'!$G$52,'7.パネルラジエーター設備費用算出シート'!$N$52))))))))))</f>
        <v/>
      </c>
      <c r="AS455" s="42"/>
      <c r="AT455" s="86"/>
      <c r="AU455" s="87"/>
      <c r="AV455" s="42"/>
    </row>
    <row r="456" spans="2:48">
      <c r="B456" s="84">
        <v>445</v>
      </c>
      <c r="C456" s="163"/>
      <c r="D456" s="164"/>
      <c r="E456" s="85"/>
      <c r="F456" s="689"/>
      <c r="G456" s="690"/>
      <c r="H456" s="683"/>
      <c r="I456" s="156"/>
      <c r="J456" s="160"/>
      <c r="K456" s="156"/>
      <c r="L456" s="697" t="str">
        <f t="shared" si="25"/>
        <v/>
      </c>
      <c r="M456" s="698" t="str">
        <f t="shared" si="26"/>
        <v/>
      </c>
      <c r="N456" s="697" t="str">
        <f t="shared" si="27"/>
        <v/>
      </c>
      <c r="O456" s="703">
        <f t="shared" si="28"/>
        <v>0</v>
      </c>
      <c r="P456" s="157"/>
      <c r="Q456" s="41"/>
      <c r="R456" s="170"/>
      <c r="S456" s="168"/>
      <c r="T456" s="43"/>
      <c r="U456" s="170"/>
      <c r="V456" s="157"/>
      <c r="W456" s="394"/>
      <c r="X456" s="42"/>
      <c r="Y456" s="41"/>
      <c r="Z456" s="42"/>
      <c r="AA456" s="41"/>
      <c r="AB456" s="42"/>
      <c r="AC456" s="41"/>
      <c r="AD456" s="43"/>
      <c r="AE456" s="42"/>
      <c r="AF456" s="44"/>
      <c r="AG456" s="42"/>
      <c r="AH456" s="463"/>
      <c r="AI456" s="42"/>
      <c r="AJ456" s="463"/>
      <c r="AK456" s="42"/>
      <c r="AL456" s="44"/>
      <c r="AM456" s="42"/>
      <c r="AN456" s="44"/>
      <c r="AO456" s="87"/>
      <c r="AP456" s="42"/>
      <c r="AQ456" s="44"/>
      <c r="AR456" s="705" t="str">
        <f>IF(AQ456="","",IF(AQ456="A",'7.パネルラジエーター設備費用算出シート'!$G$12,IF(AQ456="B",'7.パネルラジエーター設備費用算出シート'!$N$12,IF(AQ456="C",'7.パネルラジエーター設備費用算出シート'!$G$22,IF(AQ456="D",'7.パネルラジエーター設備費用算出シート'!$N$22,IF(AQ456="E",'7.パネルラジエーター設備費用算出シート'!$G$32,IF(AQ456="F",'7.パネルラジエーター設備費用算出シート'!$N$32,IF(AQ456="G",'7.パネルラジエーター設備費用算出シート'!$G$42,IF(AQ456="H",'7.パネルラジエーター設備費用算出シート'!$N$42,IF(AQ456="I",'7.パネルラジエーター設備費用算出シート'!$G$52,'7.パネルラジエーター設備費用算出シート'!$N$52))))))))))</f>
        <v/>
      </c>
      <c r="AS456" s="42"/>
      <c r="AT456" s="86"/>
      <c r="AU456" s="87"/>
      <c r="AV456" s="42"/>
    </row>
    <row r="457" spans="2:48">
      <c r="B457" s="84">
        <v>446</v>
      </c>
      <c r="C457" s="163"/>
      <c r="D457" s="164"/>
      <c r="E457" s="85"/>
      <c r="F457" s="689"/>
      <c r="G457" s="690"/>
      <c r="H457" s="683"/>
      <c r="I457" s="156"/>
      <c r="J457" s="160"/>
      <c r="K457" s="156"/>
      <c r="L457" s="697" t="str">
        <f t="shared" si="25"/>
        <v/>
      </c>
      <c r="M457" s="698" t="str">
        <f t="shared" si="26"/>
        <v/>
      </c>
      <c r="N457" s="697" t="str">
        <f t="shared" si="27"/>
        <v/>
      </c>
      <c r="O457" s="703">
        <f t="shared" si="28"/>
        <v>0</v>
      </c>
      <c r="P457" s="157"/>
      <c r="Q457" s="41"/>
      <c r="R457" s="170"/>
      <c r="S457" s="168"/>
      <c r="T457" s="43"/>
      <c r="U457" s="170"/>
      <c r="V457" s="157"/>
      <c r="W457" s="394"/>
      <c r="X457" s="42"/>
      <c r="Y457" s="41"/>
      <c r="Z457" s="42"/>
      <c r="AA457" s="41"/>
      <c r="AB457" s="42"/>
      <c r="AC457" s="41"/>
      <c r="AD457" s="43"/>
      <c r="AE457" s="42"/>
      <c r="AF457" s="44"/>
      <c r="AG457" s="42"/>
      <c r="AH457" s="463"/>
      <c r="AI457" s="42"/>
      <c r="AJ457" s="463"/>
      <c r="AK457" s="42"/>
      <c r="AL457" s="44"/>
      <c r="AM457" s="42"/>
      <c r="AN457" s="44"/>
      <c r="AO457" s="87"/>
      <c r="AP457" s="42"/>
      <c r="AQ457" s="44"/>
      <c r="AR457" s="705" t="str">
        <f>IF(AQ457="","",IF(AQ457="A",'7.パネルラジエーター設備費用算出シート'!$G$12,IF(AQ457="B",'7.パネルラジエーター設備費用算出シート'!$N$12,IF(AQ457="C",'7.パネルラジエーター設備費用算出シート'!$G$22,IF(AQ457="D",'7.パネルラジエーター設備費用算出シート'!$N$22,IF(AQ457="E",'7.パネルラジエーター設備費用算出シート'!$G$32,IF(AQ457="F",'7.パネルラジエーター設備費用算出シート'!$N$32,IF(AQ457="G",'7.パネルラジエーター設備費用算出シート'!$G$42,IF(AQ457="H",'7.パネルラジエーター設備費用算出シート'!$N$42,IF(AQ457="I",'7.パネルラジエーター設備費用算出シート'!$G$52,'7.パネルラジエーター設備費用算出シート'!$N$52))))))))))</f>
        <v/>
      </c>
      <c r="AS457" s="42"/>
      <c r="AT457" s="86"/>
      <c r="AU457" s="87"/>
      <c r="AV457" s="42"/>
    </row>
    <row r="458" spans="2:48">
      <c r="B458" s="84">
        <v>447</v>
      </c>
      <c r="C458" s="163"/>
      <c r="D458" s="164"/>
      <c r="E458" s="85"/>
      <c r="F458" s="689"/>
      <c r="G458" s="690"/>
      <c r="H458" s="683"/>
      <c r="I458" s="156"/>
      <c r="J458" s="160"/>
      <c r="K458" s="156"/>
      <c r="L458" s="697" t="str">
        <f t="shared" si="25"/>
        <v/>
      </c>
      <c r="M458" s="698" t="str">
        <f t="shared" si="26"/>
        <v/>
      </c>
      <c r="N458" s="697" t="str">
        <f t="shared" si="27"/>
        <v/>
      </c>
      <c r="O458" s="703">
        <f t="shared" si="28"/>
        <v>0</v>
      </c>
      <c r="P458" s="157"/>
      <c r="Q458" s="41"/>
      <c r="R458" s="170"/>
      <c r="S458" s="168"/>
      <c r="T458" s="43"/>
      <c r="U458" s="170"/>
      <c r="V458" s="157"/>
      <c r="W458" s="394"/>
      <c r="X458" s="42"/>
      <c r="Y458" s="41"/>
      <c r="Z458" s="42"/>
      <c r="AA458" s="41"/>
      <c r="AB458" s="42"/>
      <c r="AC458" s="41"/>
      <c r="AD458" s="43"/>
      <c r="AE458" s="42"/>
      <c r="AF458" s="44"/>
      <c r="AG458" s="42"/>
      <c r="AH458" s="463"/>
      <c r="AI458" s="42"/>
      <c r="AJ458" s="463"/>
      <c r="AK458" s="42"/>
      <c r="AL458" s="44"/>
      <c r="AM458" s="42"/>
      <c r="AN458" s="44"/>
      <c r="AO458" s="87"/>
      <c r="AP458" s="42"/>
      <c r="AQ458" s="44"/>
      <c r="AR458" s="705" t="str">
        <f>IF(AQ458="","",IF(AQ458="A",'7.パネルラジエーター設備費用算出シート'!$G$12,IF(AQ458="B",'7.パネルラジエーター設備費用算出シート'!$N$12,IF(AQ458="C",'7.パネルラジエーター設備費用算出シート'!$G$22,IF(AQ458="D",'7.パネルラジエーター設備費用算出シート'!$N$22,IF(AQ458="E",'7.パネルラジエーター設備費用算出シート'!$G$32,IF(AQ458="F",'7.パネルラジエーター設備費用算出シート'!$N$32,IF(AQ458="G",'7.パネルラジエーター設備費用算出シート'!$G$42,IF(AQ458="H",'7.パネルラジエーター設備費用算出シート'!$N$42,IF(AQ458="I",'7.パネルラジエーター設備費用算出シート'!$G$52,'7.パネルラジエーター設備費用算出シート'!$N$52))))))))))</f>
        <v/>
      </c>
      <c r="AS458" s="42"/>
      <c r="AT458" s="86"/>
      <c r="AU458" s="87"/>
      <c r="AV458" s="42"/>
    </row>
    <row r="459" spans="2:48">
      <c r="B459" s="84">
        <v>448</v>
      </c>
      <c r="C459" s="163"/>
      <c r="D459" s="164"/>
      <c r="E459" s="85"/>
      <c r="F459" s="689"/>
      <c r="G459" s="690"/>
      <c r="H459" s="683"/>
      <c r="I459" s="156"/>
      <c r="J459" s="160"/>
      <c r="K459" s="156"/>
      <c r="L459" s="697" t="str">
        <f t="shared" si="25"/>
        <v/>
      </c>
      <c r="M459" s="698" t="str">
        <f t="shared" si="26"/>
        <v/>
      </c>
      <c r="N459" s="697" t="str">
        <f t="shared" si="27"/>
        <v/>
      </c>
      <c r="O459" s="703">
        <f t="shared" si="28"/>
        <v>0</v>
      </c>
      <c r="P459" s="157"/>
      <c r="Q459" s="41"/>
      <c r="R459" s="170"/>
      <c r="S459" s="168"/>
      <c r="T459" s="43"/>
      <c r="U459" s="170"/>
      <c r="V459" s="157"/>
      <c r="W459" s="394"/>
      <c r="X459" s="42"/>
      <c r="Y459" s="41"/>
      <c r="Z459" s="42"/>
      <c r="AA459" s="41"/>
      <c r="AB459" s="42"/>
      <c r="AC459" s="41"/>
      <c r="AD459" s="43"/>
      <c r="AE459" s="42"/>
      <c r="AF459" s="44"/>
      <c r="AG459" s="42"/>
      <c r="AH459" s="463"/>
      <c r="AI459" s="42"/>
      <c r="AJ459" s="463"/>
      <c r="AK459" s="42"/>
      <c r="AL459" s="44"/>
      <c r="AM459" s="42"/>
      <c r="AN459" s="44"/>
      <c r="AO459" s="87"/>
      <c r="AP459" s="42"/>
      <c r="AQ459" s="44"/>
      <c r="AR459" s="705" t="str">
        <f>IF(AQ459="","",IF(AQ459="A",'7.パネルラジエーター設備費用算出シート'!$G$12,IF(AQ459="B",'7.パネルラジエーター設備費用算出シート'!$N$12,IF(AQ459="C",'7.パネルラジエーター設備費用算出シート'!$G$22,IF(AQ459="D",'7.パネルラジエーター設備費用算出シート'!$N$22,IF(AQ459="E",'7.パネルラジエーター設備費用算出シート'!$G$32,IF(AQ459="F",'7.パネルラジエーター設備費用算出シート'!$N$32,IF(AQ459="G",'7.パネルラジエーター設備費用算出シート'!$G$42,IF(AQ459="H",'7.パネルラジエーター設備費用算出シート'!$N$42,IF(AQ459="I",'7.パネルラジエーター設備費用算出シート'!$G$52,'7.パネルラジエーター設備費用算出シート'!$N$52))))))))))</f>
        <v/>
      </c>
      <c r="AS459" s="42"/>
      <c r="AT459" s="86"/>
      <c r="AU459" s="87"/>
      <c r="AV459" s="42"/>
    </row>
    <row r="460" spans="2:48">
      <c r="B460" s="84">
        <v>449</v>
      </c>
      <c r="C460" s="163"/>
      <c r="D460" s="164"/>
      <c r="E460" s="85"/>
      <c r="F460" s="689"/>
      <c r="G460" s="690"/>
      <c r="H460" s="683"/>
      <c r="I460" s="156"/>
      <c r="J460" s="160"/>
      <c r="K460" s="156"/>
      <c r="L460" s="697" t="str">
        <f t="shared" ref="L460:L511" si="29">IF($F460="","",VLOOKUP($F460,$AY$12:$AZ$16,2,TRUE))</f>
        <v/>
      </c>
      <c r="M460" s="698" t="str">
        <f t="shared" ref="M460:M511" si="30">IF($G460="","",INDEX($BC$12:$BC$15,MATCH($G460,$BB$12:$BB$15,-1)))</f>
        <v/>
      </c>
      <c r="N460" s="697" t="str">
        <f t="shared" ref="N460:N511" si="31">IF(OR($F460="",$I460="",$J460=""),"",VLOOKUP($I460&amp;$J460,$BE$12:$BH$17,IF($F460&lt;50,2,IF(AND($K460="該当",$I460="角住戸"),4,3)),FALSE))</f>
        <v/>
      </c>
      <c r="O460" s="703">
        <f t="shared" si="28"/>
        <v>0</v>
      </c>
      <c r="P460" s="157"/>
      <c r="Q460" s="41"/>
      <c r="R460" s="170"/>
      <c r="S460" s="168"/>
      <c r="T460" s="43"/>
      <c r="U460" s="170"/>
      <c r="V460" s="157"/>
      <c r="W460" s="394"/>
      <c r="X460" s="42"/>
      <c r="Y460" s="41"/>
      <c r="Z460" s="42"/>
      <c r="AA460" s="41"/>
      <c r="AB460" s="42"/>
      <c r="AC460" s="41"/>
      <c r="AD460" s="43"/>
      <c r="AE460" s="42"/>
      <c r="AF460" s="44"/>
      <c r="AG460" s="42"/>
      <c r="AH460" s="463"/>
      <c r="AI460" s="42"/>
      <c r="AJ460" s="463"/>
      <c r="AK460" s="42"/>
      <c r="AL460" s="44"/>
      <c r="AM460" s="42"/>
      <c r="AN460" s="44"/>
      <c r="AO460" s="87"/>
      <c r="AP460" s="42"/>
      <c r="AQ460" s="44"/>
      <c r="AR460" s="705" t="str">
        <f>IF(AQ460="","",IF(AQ460="A",'7.パネルラジエーター設備費用算出シート'!$G$12,IF(AQ460="B",'7.パネルラジエーター設備費用算出シート'!$N$12,IF(AQ460="C",'7.パネルラジエーター設備費用算出シート'!$G$22,IF(AQ460="D",'7.パネルラジエーター設備費用算出シート'!$N$22,IF(AQ460="E",'7.パネルラジエーター設備費用算出シート'!$G$32,IF(AQ460="F",'7.パネルラジエーター設備費用算出シート'!$N$32,IF(AQ460="G",'7.パネルラジエーター設備費用算出シート'!$G$42,IF(AQ460="H",'7.パネルラジエーター設備費用算出シート'!$N$42,IF(AQ460="I",'7.パネルラジエーター設備費用算出シート'!$G$52,'7.パネルラジエーター設備費用算出シート'!$N$52))))))))))</f>
        <v/>
      </c>
      <c r="AS460" s="42"/>
      <c r="AT460" s="86"/>
      <c r="AU460" s="87"/>
      <c r="AV460" s="42"/>
    </row>
    <row r="461" spans="2:48">
      <c r="B461" s="84">
        <v>450</v>
      </c>
      <c r="C461" s="163"/>
      <c r="D461" s="164"/>
      <c r="E461" s="85"/>
      <c r="F461" s="689"/>
      <c r="G461" s="690"/>
      <c r="H461" s="683"/>
      <c r="I461" s="156"/>
      <c r="J461" s="160"/>
      <c r="K461" s="156"/>
      <c r="L461" s="697" t="str">
        <f t="shared" si="29"/>
        <v/>
      </c>
      <c r="M461" s="698" t="str">
        <f t="shared" si="30"/>
        <v/>
      </c>
      <c r="N461" s="697" t="str">
        <f t="shared" si="31"/>
        <v/>
      </c>
      <c r="O461" s="703">
        <f t="shared" si="28"/>
        <v>0</v>
      </c>
      <c r="P461" s="157"/>
      <c r="Q461" s="41"/>
      <c r="R461" s="170"/>
      <c r="S461" s="168"/>
      <c r="T461" s="43"/>
      <c r="U461" s="170"/>
      <c r="V461" s="157"/>
      <c r="W461" s="394"/>
      <c r="X461" s="42"/>
      <c r="Y461" s="41"/>
      <c r="Z461" s="42"/>
      <c r="AA461" s="41"/>
      <c r="AB461" s="42"/>
      <c r="AC461" s="41"/>
      <c r="AD461" s="43"/>
      <c r="AE461" s="42"/>
      <c r="AF461" s="44"/>
      <c r="AG461" s="42"/>
      <c r="AH461" s="463"/>
      <c r="AI461" s="42"/>
      <c r="AJ461" s="463"/>
      <c r="AK461" s="42"/>
      <c r="AL461" s="44"/>
      <c r="AM461" s="42"/>
      <c r="AN461" s="44"/>
      <c r="AO461" s="87"/>
      <c r="AP461" s="42"/>
      <c r="AQ461" s="44"/>
      <c r="AR461" s="705" t="str">
        <f>IF(AQ461="","",IF(AQ461="A",'7.パネルラジエーター設備費用算出シート'!$G$12,IF(AQ461="B",'7.パネルラジエーター設備費用算出シート'!$N$12,IF(AQ461="C",'7.パネルラジエーター設備費用算出シート'!$G$22,IF(AQ461="D",'7.パネルラジエーター設備費用算出シート'!$N$22,IF(AQ461="E",'7.パネルラジエーター設備費用算出シート'!$G$32,IF(AQ461="F",'7.パネルラジエーター設備費用算出シート'!$N$32,IF(AQ461="G",'7.パネルラジエーター設備費用算出シート'!$G$42,IF(AQ461="H",'7.パネルラジエーター設備費用算出シート'!$N$42,IF(AQ461="I",'7.パネルラジエーター設備費用算出シート'!$G$52,'7.パネルラジエーター設備費用算出シート'!$N$52))))))))))</f>
        <v/>
      </c>
      <c r="AS461" s="42"/>
      <c r="AT461" s="86"/>
      <c r="AU461" s="87"/>
      <c r="AV461" s="42"/>
    </row>
    <row r="462" spans="2:48">
      <c r="B462" s="84">
        <v>451</v>
      </c>
      <c r="C462" s="163"/>
      <c r="D462" s="164"/>
      <c r="E462" s="85"/>
      <c r="F462" s="689"/>
      <c r="G462" s="690"/>
      <c r="H462" s="683"/>
      <c r="I462" s="156"/>
      <c r="J462" s="160"/>
      <c r="K462" s="156"/>
      <c r="L462" s="697" t="str">
        <f t="shared" si="29"/>
        <v/>
      </c>
      <c r="M462" s="698" t="str">
        <f t="shared" si="30"/>
        <v/>
      </c>
      <c r="N462" s="697" t="str">
        <f t="shared" si="31"/>
        <v/>
      </c>
      <c r="O462" s="703">
        <f t="shared" si="28"/>
        <v>0</v>
      </c>
      <c r="P462" s="157"/>
      <c r="Q462" s="41"/>
      <c r="R462" s="170"/>
      <c r="S462" s="168"/>
      <c r="T462" s="43"/>
      <c r="U462" s="170"/>
      <c r="V462" s="157"/>
      <c r="W462" s="394"/>
      <c r="X462" s="42"/>
      <c r="Y462" s="41"/>
      <c r="Z462" s="42"/>
      <c r="AA462" s="41"/>
      <c r="AB462" s="42"/>
      <c r="AC462" s="41"/>
      <c r="AD462" s="43"/>
      <c r="AE462" s="42"/>
      <c r="AF462" s="44"/>
      <c r="AG462" s="42"/>
      <c r="AH462" s="463"/>
      <c r="AI462" s="42"/>
      <c r="AJ462" s="463"/>
      <c r="AK462" s="42"/>
      <c r="AL462" s="44"/>
      <c r="AM462" s="42"/>
      <c r="AN462" s="44"/>
      <c r="AO462" s="87"/>
      <c r="AP462" s="42"/>
      <c r="AQ462" s="44"/>
      <c r="AR462" s="705" t="str">
        <f>IF(AQ462="","",IF(AQ462="A",'7.パネルラジエーター設備費用算出シート'!$G$12,IF(AQ462="B",'7.パネルラジエーター設備費用算出シート'!$N$12,IF(AQ462="C",'7.パネルラジエーター設備費用算出シート'!$G$22,IF(AQ462="D",'7.パネルラジエーター設備費用算出シート'!$N$22,IF(AQ462="E",'7.パネルラジエーター設備費用算出シート'!$G$32,IF(AQ462="F",'7.パネルラジエーター設備費用算出シート'!$N$32,IF(AQ462="G",'7.パネルラジエーター設備費用算出シート'!$G$42,IF(AQ462="H",'7.パネルラジエーター設備費用算出シート'!$N$42,IF(AQ462="I",'7.パネルラジエーター設備費用算出シート'!$G$52,'7.パネルラジエーター設備費用算出シート'!$N$52))))))))))</f>
        <v/>
      </c>
      <c r="AS462" s="42"/>
      <c r="AT462" s="86"/>
      <c r="AU462" s="87"/>
      <c r="AV462" s="42"/>
    </row>
    <row r="463" spans="2:48">
      <c r="B463" s="84">
        <v>452</v>
      </c>
      <c r="C463" s="163"/>
      <c r="D463" s="164"/>
      <c r="E463" s="85"/>
      <c r="F463" s="689"/>
      <c r="G463" s="690"/>
      <c r="H463" s="683"/>
      <c r="I463" s="156"/>
      <c r="J463" s="160"/>
      <c r="K463" s="156"/>
      <c r="L463" s="697" t="str">
        <f t="shared" si="29"/>
        <v/>
      </c>
      <c r="M463" s="698" t="str">
        <f t="shared" si="30"/>
        <v/>
      </c>
      <c r="N463" s="697" t="str">
        <f t="shared" si="31"/>
        <v/>
      </c>
      <c r="O463" s="703">
        <f t="shared" si="28"/>
        <v>0</v>
      </c>
      <c r="P463" s="157"/>
      <c r="Q463" s="41"/>
      <c r="R463" s="170"/>
      <c r="S463" s="168"/>
      <c r="T463" s="43"/>
      <c r="U463" s="170"/>
      <c r="V463" s="157"/>
      <c r="W463" s="394"/>
      <c r="X463" s="42"/>
      <c r="Y463" s="41"/>
      <c r="Z463" s="42"/>
      <c r="AA463" s="41"/>
      <c r="AB463" s="42"/>
      <c r="AC463" s="41"/>
      <c r="AD463" s="43"/>
      <c r="AE463" s="42"/>
      <c r="AF463" s="44"/>
      <c r="AG463" s="42"/>
      <c r="AH463" s="463"/>
      <c r="AI463" s="42"/>
      <c r="AJ463" s="463"/>
      <c r="AK463" s="42"/>
      <c r="AL463" s="44"/>
      <c r="AM463" s="42"/>
      <c r="AN463" s="44"/>
      <c r="AO463" s="87"/>
      <c r="AP463" s="42"/>
      <c r="AQ463" s="44"/>
      <c r="AR463" s="705" t="str">
        <f>IF(AQ463="","",IF(AQ463="A",'7.パネルラジエーター設備費用算出シート'!$G$12,IF(AQ463="B",'7.パネルラジエーター設備費用算出シート'!$N$12,IF(AQ463="C",'7.パネルラジエーター設備費用算出シート'!$G$22,IF(AQ463="D",'7.パネルラジエーター設備費用算出シート'!$N$22,IF(AQ463="E",'7.パネルラジエーター設備費用算出シート'!$G$32,IF(AQ463="F",'7.パネルラジエーター設備費用算出シート'!$N$32,IF(AQ463="G",'7.パネルラジエーター設備費用算出シート'!$G$42,IF(AQ463="H",'7.パネルラジエーター設備費用算出シート'!$N$42,IF(AQ463="I",'7.パネルラジエーター設備費用算出シート'!$G$52,'7.パネルラジエーター設備費用算出シート'!$N$52))))))))))</f>
        <v/>
      </c>
      <c r="AS463" s="42"/>
      <c r="AT463" s="86"/>
      <c r="AU463" s="87"/>
      <c r="AV463" s="42"/>
    </row>
    <row r="464" spans="2:48">
      <c r="B464" s="84">
        <v>453</v>
      </c>
      <c r="C464" s="163"/>
      <c r="D464" s="164"/>
      <c r="E464" s="85"/>
      <c r="F464" s="689"/>
      <c r="G464" s="690"/>
      <c r="H464" s="683"/>
      <c r="I464" s="156"/>
      <c r="J464" s="160"/>
      <c r="K464" s="156"/>
      <c r="L464" s="697" t="str">
        <f t="shared" si="29"/>
        <v/>
      </c>
      <c r="M464" s="698" t="str">
        <f t="shared" si="30"/>
        <v/>
      </c>
      <c r="N464" s="697" t="str">
        <f t="shared" si="31"/>
        <v/>
      </c>
      <c r="O464" s="703">
        <f t="shared" si="28"/>
        <v>0</v>
      </c>
      <c r="P464" s="157"/>
      <c r="Q464" s="41"/>
      <c r="R464" s="170"/>
      <c r="S464" s="168"/>
      <c r="T464" s="43"/>
      <c r="U464" s="170"/>
      <c r="V464" s="157"/>
      <c r="W464" s="394"/>
      <c r="X464" s="42"/>
      <c r="Y464" s="41"/>
      <c r="Z464" s="42"/>
      <c r="AA464" s="41"/>
      <c r="AB464" s="42"/>
      <c r="AC464" s="41"/>
      <c r="AD464" s="43"/>
      <c r="AE464" s="42"/>
      <c r="AF464" s="44"/>
      <c r="AG464" s="42"/>
      <c r="AH464" s="463"/>
      <c r="AI464" s="42"/>
      <c r="AJ464" s="463"/>
      <c r="AK464" s="42"/>
      <c r="AL464" s="44"/>
      <c r="AM464" s="42"/>
      <c r="AN464" s="44"/>
      <c r="AO464" s="87"/>
      <c r="AP464" s="42"/>
      <c r="AQ464" s="44"/>
      <c r="AR464" s="705" t="str">
        <f>IF(AQ464="","",IF(AQ464="A",'7.パネルラジエーター設備費用算出シート'!$G$12,IF(AQ464="B",'7.パネルラジエーター設備費用算出シート'!$N$12,IF(AQ464="C",'7.パネルラジエーター設備費用算出シート'!$G$22,IF(AQ464="D",'7.パネルラジエーター設備費用算出シート'!$N$22,IF(AQ464="E",'7.パネルラジエーター設備費用算出シート'!$G$32,IF(AQ464="F",'7.パネルラジエーター設備費用算出シート'!$N$32,IF(AQ464="G",'7.パネルラジエーター設備費用算出シート'!$G$42,IF(AQ464="H",'7.パネルラジエーター設備費用算出シート'!$N$42,IF(AQ464="I",'7.パネルラジエーター設備費用算出シート'!$G$52,'7.パネルラジエーター設備費用算出シート'!$N$52))))))))))</f>
        <v/>
      </c>
      <c r="AS464" s="42"/>
      <c r="AT464" s="86"/>
      <c r="AU464" s="87"/>
      <c r="AV464" s="42"/>
    </row>
    <row r="465" spans="2:48">
      <c r="B465" s="84">
        <v>454</v>
      </c>
      <c r="C465" s="163"/>
      <c r="D465" s="164"/>
      <c r="E465" s="85"/>
      <c r="F465" s="689"/>
      <c r="G465" s="690"/>
      <c r="H465" s="683"/>
      <c r="I465" s="156"/>
      <c r="J465" s="160"/>
      <c r="K465" s="156"/>
      <c r="L465" s="697" t="str">
        <f t="shared" si="29"/>
        <v/>
      </c>
      <c r="M465" s="698" t="str">
        <f t="shared" si="30"/>
        <v/>
      </c>
      <c r="N465" s="697" t="str">
        <f t="shared" si="31"/>
        <v/>
      </c>
      <c r="O465" s="703">
        <f t="shared" si="28"/>
        <v>0</v>
      </c>
      <c r="P465" s="157"/>
      <c r="Q465" s="41"/>
      <c r="R465" s="170"/>
      <c r="S465" s="168"/>
      <c r="T465" s="43"/>
      <c r="U465" s="170"/>
      <c r="V465" s="157"/>
      <c r="W465" s="394"/>
      <c r="X465" s="42"/>
      <c r="Y465" s="41"/>
      <c r="Z465" s="42"/>
      <c r="AA465" s="41"/>
      <c r="AB465" s="42"/>
      <c r="AC465" s="41"/>
      <c r="AD465" s="43"/>
      <c r="AE465" s="42"/>
      <c r="AF465" s="44"/>
      <c r="AG465" s="42"/>
      <c r="AH465" s="463"/>
      <c r="AI465" s="42"/>
      <c r="AJ465" s="463"/>
      <c r="AK465" s="42"/>
      <c r="AL465" s="44"/>
      <c r="AM465" s="42"/>
      <c r="AN465" s="44"/>
      <c r="AO465" s="87"/>
      <c r="AP465" s="42"/>
      <c r="AQ465" s="44"/>
      <c r="AR465" s="705" t="str">
        <f>IF(AQ465="","",IF(AQ465="A",'7.パネルラジエーター設備費用算出シート'!$G$12,IF(AQ465="B",'7.パネルラジエーター設備費用算出シート'!$N$12,IF(AQ465="C",'7.パネルラジエーター設備費用算出シート'!$G$22,IF(AQ465="D",'7.パネルラジエーター設備費用算出シート'!$N$22,IF(AQ465="E",'7.パネルラジエーター設備費用算出シート'!$G$32,IF(AQ465="F",'7.パネルラジエーター設備費用算出シート'!$N$32,IF(AQ465="G",'7.パネルラジエーター設備費用算出シート'!$G$42,IF(AQ465="H",'7.パネルラジエーター設備費用算出シート'!$N$42,IF(AQ465="I",'7.パネルラジエーター設備費用算出シート'!$G$52,'7.パネルラジエーター設備費用算出シート'!$N$52))))))))))</f>
        <v/>
      </c>
      <c r="AS465" s="42"/>
      <c r="AT465" s="86"/>
      <c r="AU465" s="87"/>
      <c r="AV465" s="42"/>
    </row>
    <row r="466" spans="2:48">
      <c r="B466" s="84">
        <v>455</v>
      </c>
      <c r="C466" s="163"/>
      <c r="D466" s="164"/>
      <c r="E466" s="85"/>
      <c r="F466" s="689"/>
      <c r="G466" s="690"/>
      <c r="H466" s="683"/>
      <c r="I466" s="156"/>
      <c r="J466" s="160"/>
      <c r="K466" s="156"/>
      <c r="L466" s="697" t="str">
        <f t="shared" si="29"/>
        <v/>
      </c>
      <c r="M466" s="698" t="str">
        <f t="shared" si="30"/>
        <v/>
      </c>
      <c r="N466" s="697" t="str">
        <f t="shared" si="31"/>
        <v/>
      </c>
      <c r="O466" s="703">
        <f t="shared" si="28"/>
        <v>0</v>
      </c>
      <c r="P466" s="157"/>
      <c r="Q466" s="41"/>
      <c r="R466" s="170"/>
      <c r="S466" s="168"/>
      <c r="T466" s="43"/>
      <c r="U466" s="170"/>
      <c r="V466" s="157"/>
      <c r="W466" s="394"/>
      <c r="X466" s="42"/>
      <c r="Y466" s="41"/>
      <c r="Z466" s="42"/>
      <c r="AA466" s="41"/>
      <c r="AB466" s="42"/>
      <c r="AC466" s="41"/>
      <c r="AD466" s="43"/>
      <c r="AE466" s="42"/>
      <c r="AF466" s="44"/>
      <c r="AG466" s="42"/>
      <c r="AH466" s="463"/>
      <c r="AI466" s="42"/>
      <c r="AJ466" s="463"/>
      <c r="AK466" s="42"/>
      <c r="AL466" s="44"/>
      <c r="AM466" s="42"/>
      <c r="AN466" s="44"/>
      <c r="AO466" s="87"/>
      <c r="AP466" s="42"/>
      <c r="AQ466" s="44"/>
      <c r="AR466" s="705" t="str">
        <f>IF(AQ466="","",IF(AQ466="A",'7.パネルラジエーター設備費用算出シート'!$G$12,IF(AQ466="B",'7.パネルラジエーター設備費用算出シート'!$N$12,IF(AQ466="C",'7.パネルラジエーター設備費用算出シート'!$G$22,IF(AQ466="D",'7.パネルラジエーター設備費用算出シート'!$N$22,IF(AQ466="E",'7.パネルラジエーター設備費用算出シート'!$G$32,IF(AQ466="F",'7.パネルラジエーター設備費用算出シート'!$N$32,IF(AQ466="G",'7.パネルラジエーター設備費用算出シート'!$G$42,IF(AQ466="H",'7.パネルラジエーター設備費用算出シート'!$N$42,IF(AQ466="I",'7.パネルラジエーター設備費用算出シート'!$G$52,'7.パネルラジエーター設備費用算出シート'!$N$52))))))))))</f>
        <v/>
      </c>
      <c r="AS466" s="42"/>
      <c r="AT466" s="86"/>
      <c r="AU466" s="87"/>
      <c r="AV466" s="42"/>
    </row>
    <row r="467" spans="2:48">
      <c r="B467" s="84">
        <v>456</v>
      </c>
      <c r="C467" s="163"/>
      <c r="D467" s="164"/>
      <c r="E467" s="85"/>
      <c r="F467" s="689"/>
      <c r="G467" s="690"/>
      <c r="H467" s="683"/>
      <c r="I467" s="156"/>
      <c r="J467" s="160"/>
      <c r="K467" s="156"/>
      <c r="L467" s="697" t="str">
        <f t="shared" si="29"/>
        <v/>
      </c>
      <c r="M467" s="698" t="str">
        <f t="shared" si="30"/>
        <v/>
      </c>
      <c r="N467" s="697" t="str">
        <f t="shared" si="31"/>
        <v/>
      </c>
      <c r="O467" s="703">
        <f t="shared" si="28"/>
        <v>0</v>
      </c>
      <c r="P467" s="157"/>
      <c r="Q467" s="41"/>
      <c r="R467" s="170"/>
      <c r="S467" s="168"/>
      <c r="T467" s="43"/>
      <c r="U467" s="170"/>
      <c r="V467" s="157"/>
      <c r="W467" s="394"/>
      <c r="X467" s="42"/>
      <c r="Y467" s="41"/>
      <c r="Z467" s="42"/>
      <c r="AA467" s="41"/>
      <c r="AB467" s="42"/>
      <c r="AC467" s="41"/>
      <c r="AD467" s="43"/>
      <c r="AE467" s="42"/>
      <c r="AF467" s="44"/>
      <c r="AG467" s="42"/>
      <c r="AH467" s="463"/>
      <c r="AI467" s="42"/>
      <c r="AJ467" s="463"/>
      <c r="AK467" s="42"/>
      <c r="AL467" s="44"/>
      <c r="AM467" s="42"/>
      <c r="AN467" s="44"/>
      <c r="AO467" s="87"/>
      <c r="AP467" s="42"/>
      <c r="AQ467" s="44"/>
      <c r="AR467" s="705" t="str">
        <f>IF(AQ467="","",IF(AQ467="A",'7.パネルラジエーター設備費用算出シート'!$G$12,IF(AQ467="B",'7.パネルラジエーター設備費用算出シート'!$N$12,IF(AQ467="C",'7.パネルラジエーター設備費用算出シート'!$G$22,IF(AQ467="D",'7.パネルラジエーター設備費用算出シート'!$N$22,IF(AQ467="E",'7.パネルラジエーター設備費用算出シート'!$G$32,IF(AQ467="F",'7.パネルラジエーター設備費用算出シート'!$N$32,IF(AQ467="G",'7.パネルラジエーター設備費用算出シート'!$G$42,IF(AQ467="H",'7.パネルラジエーター設備費用算出シート'!$N$42,IF(AQ467="I",'7.パネルラジエーター設備費用算出シート'!$G$52,'7.パネルラジエーター設備費用算出シート'!$N$52))))))))))</f>
        <v/>
      </c>
      <c r="AS467" s="42"/>
      <c r="AT467" s="86"/>
      <c r="AU467" s="87"/>
      <c r="AV467" s="42"/>
    </row>
    <row r="468" spans="2:48">
      <c r="B468" s="84">
        <v>457</v>
      </c>
      <c r="C468" s="163"/>
      <c r="D468" s="164"/>
      <c r="E468" s="85"/>
      <c r="F468" s="689"/>
      <c r="G468" s="690"/>
      <c r="H468" s="683"/>
      <c r="I468" s="156"/>
      <c r="J468" s="160"/>
      <c r="K468" s="156"/>
      <c r="L468" s="697" t="str">
        <f t="shared" si="29"/>
        <v/>
      </c>
      <c r="M468" s="698" t="str">
        <f t="shared" si="30"/>
        <v/>
      </c>
      <c r="N468" s="697" t="str">
        <f t="shared" si="31"/>
        <v/>
      </c>
      <c r="O468" s="703">
        <f t="shared" si="28"/>
        <v>0</v>
      </c>
      <c r="P468" s="157"/>
      <c r="Q468" s="41"/>
      <c r="R468" s="170"/>
      <c r="S468" s="168"/>
      <c r="T468" s="43"/>
      <c r="U468" s="170"/>
      <c r="V468" s="157"/>
      <c r="W468" s="394"/>
      <c r="X468" s="42"/>
      <c r="Y468" s="41"/>
      <c r="Z468" s="42"/>
      <c r="AA468" s="41"/>
      <c r="AB468" s="42"/>
      <c r="AC468" s="41"/>
      <c r="AD468" s="43"/>
      <c r="AE468" s="42"/>
      <c r="AF468" s="44"/>
      <c r="AG468" s="42"/>
      <c r="AH468" s="463"/>
      <c r="AI468" s="42"/>
      <c r="AJ468" s="463"/>
      <c r="AK468" s="42"/>
      <c r="AL468" s="44"/>
      <c r="AM468" s="42"/>
      <c r="AN468" s="44"/>
      <c r="AO468" s="87"/>
      <c r="AP468" s="42"/>
      <c r="AQ468" s="44"/>
      <c r="AR468" s="705" t="str">
        <f>IF(AQ468="","",IF(AQ468="A",'7.パネルラジエーター設備費用算出シート'!$G$12,IF(AQ468="B",'7.パネルラジエーター設備費用算出シート'!$N$12,IF(AQ468="C",'7.パネルラジエーター設備費用算出シート'!$G$22,IF(AQ468="D",'7.パネルラジエーター設備費用算出シート'!$N$22,IF(AQ468="E",'7.パネルラジエーター設備費用算出シート'!$G$32,IF(AQ468="F",'7.パネルラジエーター設備費用算出シート'!$N$32,IF(AQ468="G",'7.パネルラジエーター設備費用算出シート'!$G$42,IF(AQ468="H",'7.パネルラジエーター設備費用算出シート'!$N$42,IF(AQ468="I",'7.パネルラジエーター設備費用算出シート'!$G$52,'7.パネルラジエーター設備費用算出シート'!$N$52))))))))))</f>
        <v/>
      </c>
      <c r="AS468" s="42"/>
      <c r="AT468" s="86"/>
      <c r="AU468" s="87"/>
      <c r="AV468" s="42"/>
    </row>
    <row r="469" spans="2:48">
      <c r="B469" s="84">
        <v>458</v>
      </c>
      <c r="C469" s="163"/>
      <c r="D469" s="164"/>
      <c r="E469" s="85"/>
      <c r="F469" s="689"/>
      <c r="G469" s="690"/>
      <c r="H469" s="683"/>
      <c r="I469" s="156"/>
      <c r="J469" s="160"/>
      <c r="K469" s="156"/>
      <c r="L469" s="697" t="str">
        <f t="shared" si="29"/>
        <v/>
      </c>
      <c r="M469" s="698" t="str">
        <f t="shared" si="30"/>
        <v/>
      </c>
      <c r="N469" s="697" t="str">
        <f t="shared" si="31"/>
        <v/>
      </c>
      <c r="O469" s="703">
        <f t="shared" si="28"/>
        <v>0</v>
      </c>
      <c r="P469" s="157"/>
      <c r="Q469" s="41"/>
      <c r="R469" s="170"/>
      <c r="S469" s="168"/>
      <c r="T469" s="43"/>
      <c r="U469" s="170"/>
      <c r="V469" s="157"/>
      <c r="W469" s="394"/>
      <c r="X469" s="42"/>
      <c r="Y469" s="41"/>
      <c r="Z469" s="42"/>
      <c r="AA469" s="41"/>
      <c r="AB469" s="42"/>
      <c r="AC469" s="41"/>
      <c r="AD469" s="43"/>
      <c r="AE469" s="42"/>
      <c r="AF469" s="44"/>
      <c r="AG469" s="42"/>
      <c r="AH469" s="463"/>
      <c r="AI469" s="42"/>
      <c r="AJ469" s="463"/>
      <c r="AK469" s="42"/>
      <c r="AL469" s="44"/>
      <c r="AM469" s="42"/>
      <c r="AN469" s="44"/>
      <c r="AO469" s="87"/>
      <c r="AP469" s="42"/>
      <c r="AQ469" s="44"/>
      <c r="AR469" s="705" t="str">
        <f>IF(AQ469="","",IF(AQ469="A",'7.パネルラジエーター設備費用算出シート'!$G$12,IF(AQ469="B",'7.パネルラジエーター設備費用算出シート'!$N$12,IF(AQ469="C",'7.パネルラジエーター設備費用算出シート'!$G$22,IF(AQ469="D",'7.パネルラジエーター設備費用算出シート'!$N$22,IF(AQ469="E",'7.パネルラジエーター設備費用算出シート'!$G$32,IF(AQ469="F",'7.パネルラジエーター設備費用算出シート'!$N$32,IF(AQ469="G",'7.パネルラジエーター設備費用算出シート'!$G$42,IF(AQ469="H",'7.パネルラジエーター設備費用算出シート'!$N$42,IF(AQ469="I",'7.パネルラジエーター設備費用算出シート'!$G$52,'7.パネルラジエーター設備費用算出シート'!$N$52))))))))))</f>
        <v/>
      </c>
      <c r="AS469" s="42"/>
      <c r="AT469" s="86"/>
      <c r="AU469" s="87"/>
      <c r="AV469" s="42"/>
    </row>
    <row r="470" spans="2:48">
      <c r="B470" s="84">
        <v>459</v>
      </c>
      <c r="C470" s="163"/>
      <c r="D470" s="164"/>
      <c r="E470" s="85"/>
      <c r="F470" s="689"/>
      <c r="G470" s="690"/>
      <c r="H470" s="683"/>
      <c r="I470" s="156"/>
      <c r="J470" s="160"/>
      <c r="K470" s="156"/>
      <c r="L470" s="697" t="str">
        <f t="shared" si="29"/>
        <v/>
      </c>
      <c r="M470" s="698" t="str">
        <f t="shared" si="30"/>
        <v/>
      </c>
      <c r="N470" s="697" t="str">
        <f t="shared" si="31"/>
        <v/>
      </c>
      <c r="O470" s="703">
        <f t="shared" si="28"/>
        <v>0</v>
      </c>
      <c r="P470" s="157"/>
      <c r="Q470" s="41"/>
      <c r="R470" s="170"/>
      <c r="S470" s="168"/>
      <c r="T470" s="43"/>
      <c r="U470" s="170"/>
      <c r="V470" s="157"/>
      <c r="W470" s="394"/>
      <c r="X470" s="42"/>
      <c r="Y470" s="41"/>
      <c r="Z470" s="42"/>
      <c r="AA470" s="41"/>
      <c r="AB470" s="42"/>
      <c r="AC470" s="41"/>
      <c r="AD470" s="43"/>
      <c r="AE470" s="42"/>
      <c r="AF470" s="44"/>
      <c r="AG470" s="42"/>
      <c r="AH470" s="463"/>
      <c r="AI470" s="42"/>
      <c r="AJ470" s="463"/>
      <c r="AK470" s="42"/>
      <c r="AL470" s="44"/>
      <c r="AM470" s="42"/>
      <c r="AN470" s="44"/>
      <c r="AO470" s="87"/>
      <c r="AP470" s="42"/>
      <c r="AQ470" s="44"/>
      <c r="AR470" s="705" t="str">
        <f>IF(AQ470="","",IF(AQ470="A",'7.パネルラジエーター設備費用算出シート'!$G$12,IF(AQ470="B",'7.パネルラジエーター設備費用算出シート'!$N$12,IF(AQ470="C",'7.パネルラジエーター設備費用算出シート'!$G$22,IF(AQ470="D",'7.パネルラジエーター設備費用算出シート'!$N$22,IF(AQ470="E",'7.パネルラジエーター設備費用算出シート'!$G$32,IF(AQ470="F",'7.パネルラジエーター設備費用算出シート'!$N$32,IF(AQ470="G",'7.パネルラジエーター設備費用算出シート'!$G$42,IF(AQ470="H",'7.パネルラジエーター設備費用算出シート'!$N$42,IF(AQ470="I",'7.パネルラジエーター設備費用算出シート'!$G$52,'7.パネルラジエーター設備費用算出シート'!$N$52))))))))))</f>
        <v/>
      </c>
      <c r="AS470" s="42"/>
      <c r="AT470" s="86"/>
      <c r="AU470" s="87"/>
      <c r="AV470" s="42"/>
    </row>
    <row r="471" spans="2:48">
      <c r="B471" s="84">
        <v>460</v>
      </c>
      <c r="C471" s="163"/>
      <c r="D471" s="164"/>
      <c r="E471" s="85"/>
      <c r="F471" s="689"/>
      <c r="G471" s="690"/>
      <c r="H471" s="683"/>
      <c r="I471" s="156"/>
      <c r="J471" s="160"/>
      <c r="K471" s="156"/>
      <c r="L471" s="697" t="str">
        <f t="shared" si="29"/>
        <v/>
      </c>
      <c r="M471" s="698" t="str">
        <f t="shared" si="30"/>
        <v/>
      </c>
      <c r="N471" s="697" t="str">
        <f t="shared" si="31"/>
        <v/>
      </c>
      <c r="O471" s="703">
        <f t="shared" si="28"/>
        <v>0</v>
      </c>
      <c r="P471" s="157"/>
      <c r="Q471" s="41"/>
      <c r="R471" s="170"/>
      <c r="S471" s="168"/>
      <c r="T471" s="43"/>
      <c r="U471" s="170"/>
      <c r="V471" s="157"/>
      <c r="W471" s="394"/>
      <c r="X471" s="42"/>
      <c r="Y471" s="41"/>
      <c r="Z471" s="42"/>
      <c r="AA471" s="41"/>
      <c r="AB471" s="42"/>
      <c r="AC471" s="41"/>
      <c r="AD471" s="43"/>
      <c r="AE471" s="42"/>
      <c r="AF471" s="44"/>
      <c r="AG471" s="42"/>
      <c r="AH471" s="463"/>
      <c r="AI471" s="42"/>
      <c r="AJ471" s="463"/>
      <c r="AK471" s="42"/>
      <c r="AL471" s="44"/>
      <c r="AM471" s="42"/>
      <c r="AN471" s="44"/>
      <c r="AO471" s="87"/>
      <c r="AP471" s="42"/>
      <c r="AQ471" s="44"/>
      <c r="AR471" s="705" t="str">
        <f>IF(AQ471="","",IF(AQ471="A",'7.パネルラジエーター設備費用算出シート'!$G$12,IF(AQ471="B",'7.パネルラジエーター設備費用算出シート'!$N$12,IF(AQ471="C",'7.パネルラジエーター設備費用算出シート'!$G$22,IF(AQ471="D",'7.パネルラジエーター設備費用算出シート'!$N$22,IF(AQ471="E",'7.パネルラジエーター設備費用算出シート'!$G$32,IF(AQ471="F",'7.パネルラジエーター設備費用算出シート'!$N$32,IF(AQ471="G",'7.パネルラジエーター設備費用算出シート'!$G$42,IF(AQ471="H",'7.パネルラジエーター設備費用算出シート'!$N$42,IF(AQ471="I",'7.パネルラジエーター設備費用算出シート'!$G$52,'7.パネルラジエーター設備費用算出シート'!$N$52))))))))))</f>
        <v/>
      </c>
      <c r="AS471" s="42"/>
      <c r="AT471" s="86"/>
      <c r="AU471" s="87"/>
      <c r="AV471" s="42"/>
    </row>
    <row r="472" spans="2:48">
      <c r="B472" s="84">
        <v>461</v>
      </c>
      <c r="C472" s="163"/>
      <c r="D472" s="164"/>
      <c r="E472" s="85"/>
      <c r="F472" s="689"/>
      <c r="G472" s="690"/>
      <c r="H472" s="683"/>
      <c r="I472" s="156"/>
      <c r="J472" s="160"/>
      <c r="K472" s="156"/>
      <c r="L472" s="697" t="str">
        <f t="shared" si="29"/>
        <v/>
      </c>
      <c r="M472" s="698" t="str">
        <f t="shared" si="30"/>
        <v/>
      </c>
      <c r="N472" s="697" t="str">
        <f t="shared" si="31"/>
        <v/>
      </c>
      <c r="O472" s="703">
        <f t="shared" si="28"/>
        <v>0</v>
      </c>
      <c r="P472" s="157"/>
      <c r="Q472" s="41"/>
      <c r="R472" s="170"/>
      <c r="S472" s="168"/>
      <c r="T472" s="43"/>
      <c r="U472" s="170"/>
      <c r="V472" s="157"/>
      <c r="W472" s="394"/>
      <c r="X472" s="42"/>
      <c r="Y472" s="41"/>
      <c r="Z472" s="42"/>
      <c r="AA472" s="41"/>
      <c r="AB472" s="42"/>
      <c r="AC472" s="41"/>
      <c r="AD472" s="43"/>
      <c r="AE472" s="42"/>
      <c r="AF472" s="44"/>
      <c r="AG472" s="42"/>
      <c r="AH472" s="463"/>
      <c r="AI472" s="42"/>
      <c r="AJ472" s="463"/>
      <c r="AK472" s="42"/>
      <c r="AL472" s="44"/>
      <c r="AM472" s="42"/>
      <c r="AN472" s="44"/>
      <c r="AO472" s="87"/>
      <c r="AP472" s="42"/>
      <c r="AQ472" s="44"/>
      <c r="AR472" s="705" t="str">
        <f>IF(AQ472="","",IF(AQ472="A",'7.パネルラジエーター設備費用算出シート'!$G$12,IF(AQ472="B",'7.パネルラジエーター設備費用算出シート'!$N$12,IF(AQ472="C",'7.パネルラジエーター設備費用算出シート'!$G$22,IF(AQ472="D",'7.パネルラジエーター設備費用算出シート'!$N$22,IF(AQ472="E",'7.パネルラジエーター設備費用算出シート'!$G$32,IF(AQ472="F",'7.パネルラジエーター設備費用算出シート'!$N$32,IF(AQ472="G",'7.パネルラジエーター設備費用算出シート'!$G$42,IF(AQ472="H",'7.パネルラジエーター設備費用算出シート'!$N$42,IF(AQ472="I",'7.パネルラジエーター設備費用算出シート'!$G$52,'7.パネルラジエーター設備費用算出シート'!$N$52))))))))))</f>
        <v/>
      </c>
      <c r="AS472" s="42"/>
      <c r="AT472" s="86"/>
      <c r="AU472" s="87"/>
      <c r="AV472" s="42"/>
    </row>
    <row r="473" spans="2:48">
      <c r="B473" s="84">
        <v>462</v>
      </c>
      <c r="C473" s="163"/>
      <c r="D473" s="164"/>
      <c r="E473" s="85"/>
      <c r="F473" s="689"/>
      <c r="G473" s="690"/>
      <c r="H473" s="683"/>
      <c r="I473" s="156"/>
      <c r="J473" s="160"/>
      <c r="K473" s="156"/>
      <c r="L473" s="697" t="str">
        <f t="shared" si="29"/>
        <v/>
      </c>
      <c r="M473" s="698" t="str">
        <f t="shared" si="30"/>
        <v/>
      </c>
      <c r="N473" s="697" t="str">
        <f t="shared" si="31"/>
        <v/>
      </c>
      <c r="O473" s="703">
        <f t="shared" si="28"/>
        <v>0</v>
      </c>
      <c r="P473" s="157"/>
      <c r="Q473" s="41"/>
      <c r="R473" s="170"/>
      <c r="S473" s="168"/>
      <c r="T473" s="43"/>
      <c r="U473" s="170"/>
      <c r="V473" s="157"/>
      <c r="W473" s="394"/>
      <c r="X473" s="42"/>
      <c r="Y473" s="41"/>
      <c r="Z473" s="42"/>
      <c r="AA473" s="41"/>
      <c r="AB473" s="42"/>
      <c r="AC473" s="41"/>
      <c r="AD473" s="43"/>
      <c r="AE473" s="42"/>
      <c r="AF473" s="44"/>
      <c r="AG473" s="42"/>
      <c r="AH473" s="463"/>
      <c r="AI473" s="42"/>
      <c r="AJ473" s="463"/>
      <c r="AK473" s="42"/>
      <c r="AL473" s="44"/>
      <c r="AM473" s="42"/>
      <c r="AN473" s="44"/>
      <c r="AO473" s="87"/>
      <c r="AP473" s="42"/>
      <c r="AQ473" s="44"/>
      <c r="AR473" s="705" t="str">
        <f>IF(AQ473="","",IF(AQ473="A",'7.パネルラジエーター設備費用算出シート'!$G$12,IF(AQ473="B",'7.パネルラジエーター設備費用算出シート'!$N$12,IF(AQ473="C",'7.パネルラジエーター設備費用算出シート'!$G$22,IF(AQ473="D",'7.パネルラジエーター設備費用算出シート'!$N$22,IF(AQ473="E",'7.パネルラジエーター設備費用算出シート'!$G$32,IF(AQ473="F",'7.パネルラジエーター設備費用算出シート'!$N$32,IF(AQ473="G",'7.パネルラジエーター設備費用算出シート'!$G$42,IF(AQ473="H",'7.パネルラジエーター設備費用算出シート'!$N$42,IF(AQ473="I",'7.パネルラジエーター設備費用算出シート'!$G$52,'7.パネルラジエーター設備費用算出シート'!$N$52))))))))))</f>
        <v/>
      </c>
      <c r="AS473" s="42"/>
      <c r="AT473" s="86"/>
      <c r="AU473" s="87"/>
      <c r="AV473" s="42"/>
    </row>
    <row r="474" spans="2:48">
      <c r="B474" s="84">
        <v>463</v>
      </c>
      <c r="C474" s="163"/>
      <c r="D474" s="164"/>
      <c r="E474" s="85"/>
      <c r="F474" s="689"/>
      <c r="G474" s="690"/>
      <c r="H474" s="683"/>
      <c r="I474" s="156"/>
      <c r="J474" s="160"/>
      <c r="K474" s="156"/>
      <c r="L474" s="697" t="str">
        <f t="shared" si="29"/>
        <v/>
      </c>
      <c r="M474" s="698" t="str">
        <f t="shared" si="30"/>
        <v/>
      </c>
      <c r="N474" s="697" t="str">
        <f t="shared" si="31"/>
        <v/>
      </c>
      <c r="O474" s="703">
        <f t="shared" si="28"/>
        <v>0</v>
      </c>
      <c r="P474" s="157"/>
      <c r="Q474" s="41"/>
      <c r="R474" s="170"/>
      <c r="S474" s="168"/>
      <c r="T474" s="43"/>
      <c r="U474" s="170"/>
      <c r="V474" s="157"/>
      <c r="W474" s="394"/>
      <c r="X474" s="42"/>
      <c r="Y474" s="41"/>
      <c r="Z474" s="42"/>
      <c r="AA474" s="41"/>
      <c r="AB474" s="42"/>
      <c r="AC474" s="41"/>
      <c r="AD474" s="43"/>
      <c r="AE474" s="42"/>
      <c r="AF474" s="44"/>
      <c r="AG474" s="42"/>
      <c r="AH474" s="463"/>
      <c r="AI474" s="42"/>
      <c r="AJ474" s="463"/>
      <c r="AK474" s="42"/>
      <c r="AL474" s="44"/>
      <c r="AM474" s="42"/>
      <c r="AN474" s="44"/>
      <c r="AO474" s="87"/>
      <c r="AP474" s="42"/>
      <c r="AQ474" s="44"/>
      <c r="AR474" s="705" t="str">
        <f>IF(AQ474="","",IF(AQ474="A",'7.パネルラジエーター設備費用算出シート'!$G$12,IF(AQ474="B",'7.パネルラジエーター設備費用算出シート'!$N$12,IF(AQ474="C",'7.パネルラジエーター設備費用算出シート'!$G$22,IF(AQ474="D",'7.パネルラジエーター設備費用算出シート'!$N$22,IF(AQ474="E",'7.パネルラジエーター設備費用算出シート'!$G$32,IF(AQ474="F",'7.パネルラジエーター設備費用算出シート'!$N$32,IF(AQ474="G",'7.パネルラジエーター設備費用算出シート'!$G$42,IF(AQ474="H",'7.パネルラジエーター設備費用算出シート'!$N$42,IF(AQ474="I",'7.パネルラジエーター設備費用算出シート'!$G$52,'7.パネルラジエーター設備費用算出シート'!$N$52))))))))))</f>
        <v/>
      </c>
      <c r="AS474" s="42"/>
      <c r="AT474" s="86"/>
      <c r="AU474" s="87"/>
      <c r="AV474" s="42"/>
    </row>
    <row r="475" spans="2:48">
      <c r="B475" s="84">
        <v>464</v>
      </c>
      <c r="C475" s="163"/>
      <c r="D475" s="164"/>
      <c r="E475" s="85"/>
      <c r="F475" s="689"/>
      <c r="G475" s="690"/>
      <c r="H475" s="683"/>
      <c r="I475" s="156"/>
      <c r="J475" s="160"/>
      <c r="K475" s="156"/>
      <c r="L475" s="697" t="str">
        <f t="shared" si="29"/>
        <v/>
      </c>
      <c r="M475" s="698" t="str">
        <f t="shared" si="30"/>
        <v/>
      </c>
      <c r="N475" s="697" t="str">
        <f t="shared" si="31"/>
        <v/>
      </c>
      <c r="O475" s="703">
        <f t="shared" si="28"/>
        <v>0</v>
      </c>
      <c r="P475" s="157"/>
      <c r="Q475" s="41"/>
      <c r="R475" s="170"/>
      <c r="S475" s="168"/>
      <c r="T475" s="43"/>
      <c r="U475" s="170"/>
      <c r="V475" s="157"/>
      <c r="W475" s="394"/>
      <c r="X475" s="42"/>
      <c r="Y475" s="41"/>
      <c r="Z475" s="42"/>
      <c r="AA475" s="41"/>
      <c r="AB475" s="42"/>
      <c r="AC475" s="41"/>
      <c r="AD475" s="43"/>
      <c r="AE475" s="42"/>
      <c r="AF475" s="44"/>
      <c r="AG475" s="42"/>
      <c r="AH475" s="463"/>
      <c r="AI475" s="42"/>
      <c r="AJ475" s="463"/>
      <c r="AK475" s="42"/>
      <c r="AL475" s="44"/>
      <c r="AM475" s="42"/>
      <c r="AN475" s="44"/>
      <c r="AO475" s="87"/>
      <c r="AP475" s="42"/>
      <c r="AQ475" s="44"/>
      <c r="AR475" s="705" t="str">
        <f>IF(AQ475="","",IF(AQ475="A",'7.パネルラジエーター設備費用算出シート'!$G$12,IF(AQ475="B",'7.パネルラジエーター設備費用算出シート'!$N$12,IF(AQ475="C",'7.パネルラジエーター設備費用算出シート'!$G$22,IF(AQ475="D",'7.パネルラジエーター設備費用算出シート'!$N$22,IF(AQ475="E",'7.パネルラジエーター設備費用算出シート'!$G$32,IF(AQ475="F",'7.パネルラジエーター設備費用算出シート'!$N$32,IF(AQ475="G",'7.パネルラジエーター設備費用算出シート'!$G$42,IF(AQ475="H",'7.パネルラジエーター設備費用算出シート'!$N$42,IF(AQ475="I",'7.パネルラジエーター設備費用算出シート'!$G$52,'7.パネルラジエーター設備費用算出シート'!$N$52))))))))))</f>
        <v/>
      </c>
      <c r="AS475" s="42"/>
      <c r="AT475" s="86"/>
      <c r="AU475" s="87"/>
      <c r="AV475" s="42"/>
    </row>
    <row r="476" spans="2:48">
      <c r="B476" s="84">
        <v>465</v>
      </c>
      <c r="C476" s="163"/>
      <c r="D476" s="164"/>
      <c r="E476" s="85"/>
      <c r="F476" s="689"/>
      <c r="G476" s="690"/>
      <c r="H476" s="683"/>
      <c r="I476" s="156"/>
      <c r="J476" s="160"/>
      <c r="K476" s="156"/>
      <c r="L476" s="697" t="str">
        <f t="shared" si="29"/>
        <v/>
      </c>
      <c r="M476" s="698" t="str">
        <f t="shared" si="30"/>
        <v/>
      </c>
      <c r="N476" s="697" t="str">
        <f t="shared" si="31"/>
        <v/>
      </c>
      <c r="O476" s="703">
        <f t="shared" si="28"/>
        <v>0</v>
      </c>
      <c r="P476" s="157"/>
      <c r="Q476" s="41"/>
      <c r="R476" s="170"/>
      <c r="S476" s="168"/>
      <c r="T476" s="43"/>
      <c r="U476" s="170"/>
      <c r="V476" s="157"/>
      <c r="W476" s="394"/>
      <c r="X476" s="42"/>
      <c r="Y476" s="41"/>
      <c r="Z476" s="42"/>
      <c r="AA476" s="41"/>
      <c r="AB476" s="42"/>
      <c r="AC476" s="41"/>
      <c r="AD476" s="43"/>
      <c r="AE476" s="42"/>
      <c r="AF476" s="44"/>
      <c r="AG476" s="42"/>
      <c r="AH476" s="463"/>
      <c r="AI476" s="42"/>
      <c r="AJ476" s="463"/>
      <c r="AK476" s="42"/>
      <c r="AL476" s="44"/>
      <c r="AM476" s="42"/>
      <c r="AN476" s="44"/>
      <c r="AO476" s="87"/>
      <c r="AP476" s="42"/>
      <c r="AQ476" s="44"/>
      <c r="AR476" s="705" t="str">
        <f>IF(AQ476="","",IF(AQ476="A",'7.パネルラジエーター設備費用算出シート'!$G$12,IF(AQ476="B",'7.パネルラジエーター設備費用算出シート'!$N$12,IF(AQ476="C",'7.パネルラジエーター設備費用算出シート'!$G$22,IF(AQ476="D",'7.パネルラジエーター設備費用算出シート'!$N$22,IF(AQ476="E",'7.パネルラジエーター設備費用算出シート'!$G$32,IF(AQ476="F",'7.パネルラジエーター設備費用算出シート'!$N$32,IF(AQ476="G",'7.パネルラジエーター設備費用算出シート'!$G$42,IF(AQ476="H",'7.パネルラジエーター設備費用算出シート'!$N$42,IF(AQ476="I",'7.パネルラジエーター設備費用算出シート'!$G$52,'7.パネルラジエーター設備費用算出シート'!$N$52))))))))))</f>
        <v/>
      </c>
      <c r="AS476" s="42"/>
      <c r="AT476" s="86"/>
      <c r="AU476" s="87"/>
      <c r="AV476" s="42"/>
    </row>
    <row r="477" spans="2:48">
      <c r="B477" s="84">
        <v>466</v>
      </c>
      <c r="C477" s="163"/>
      <c r="D477" s="164"/>
      <c r="E477" s="85"/>
      <c r="F477" s="689"/>
      <c r="G477" s="690"/>
      <c r="H477" s="683"/>
      <c r="I477" s="156"/>
      <c r="J477" s="160"/>
      <c r="K477" s="156"/>
      <c r="L477" s="697" t="str">
        <f t="shared" si="29"/>
        <v/>
      </c>
      <c r="M477" s="698" t="str">
        <f t="shared" si="30"/>
        <v/>
      </c>
      <c r="N477" s="697" t="str">
        <f t="shared" si="31"/>
        <v/>
      </c>
      <c r="O477" s="703">
        <f t="shared" si="28"/>
        <v>0</v>
      </c>
      <c r="P477" s="157"/>
      <c r="Q477" s="41"/>
      <c r="R477" s="170"/>
      <c r="S477" s="168"/>
      <c r="T477" s="43"/>
      <c r="U477" s="170"/>
      <c r="V477" s="157"/>
      <c r="W477" s="394"/>
      <c r="X477" s="42"/>
      <c r="Y477" s="41"/>
      <c r="Z477" s="42"/>
      <c r="AA477" s="41"/>
      <c r="AB477" s="42"/>
      <c r="AC477" s="41"/>
      <c r="AD477" s="43"/>
      <c r="AE477" s="42"/>
      <c r="AF477" s="44"/>
      <c r="AG477" s="42"/>
      <c r="AH477" s="463"/>
      <c r="AI477" s="42"/>
      <c r="AJ477" s="463"/>
      <c r="AK477" s="42"/>
      <c r="AL477" s="44"/>
      <c r="AM477" s="42"/>
      <c r="AN477" s="44"/>
      <c r="AO477" s="87"/>
      <c r="AP477" s="42"/>
      <c r="AQ477" s="44"/>
      <c r="AR477" s="705" t="str">
        <f>IF(AQ477="","",IF(AQ477="A",'7.パネルラジエーター設備費用算出シート'!$G$12,IF(AQ477="B",'7.パネルラジエーター設備費用算出シート'!$N$12,IF(AQ477="C",'7.パネルラジエーター設備費用算出シート'!$G$22,IF(AQ477="D",'7.パネルラジエーター設備費用算出シート'!$N$22,IF(AQ477="E",'7.パネルラジエーター設備費用算出シート'!$G$32,IF(AQ477="F",'7.パネルラジエーター設備費用算出シート'!$N$32,IF(AQ477="G",'7.パネルラジエーター設備費用算出シート'!$G$42,IF(AQ477="H",'7.パネルラジエーター設備費用算出シート'!$N$42,IF(AQ477="I",'7.パネルラジエーター設備費用算出シート'!$G$52,'7.パネルラジエーター設備費用算出シート'!$N$52))))))))))</f>
        <v/>
      </c>
      <c r="AS477" s="42"/>
      <c r="AT477" s="86"/>
      <c r="AU477" s="87"/>
      <c r="AV477" s="42"/>
    </row>
    <row r="478" spans="2:48">
      <c r="B478" s="84">
        <v>467</v>
      </c>
      <c r="C478" s="163"/>
      <c r="D478" s="164"/>
      <c r="E478" s="85"/>
      <c r="F478" s="689"/>
      <c r="G478" s="690"/>
      <c r="H478" s="683"/>
      <c r="I478" s="156"/>
      <c r="J478" s="160"/>
      <c r="K478" s="156"/>
      <c r="L478" s="697" t="str">
        <f t="shared" si="29"/>
        <v/>
      </c>
      <c r="M478" s="698" t="str">
        <f t="shared" si="30"/>
        <v/>
      </c>
      <c r="N478" s="697" t="str">
        <f t="shared" si="31"/>
        <v/>
      </c>
      <c r="O478" s="703">
        <f t="shared" si="28"/>
        <v>0</v>
      </c>
      <c r="P478" s="157"/>
      <c r="Q478" s="41"/>
      <c r="R478" s="170"/>
      <c r="S478" s="168"/>
      <c r="T478" s="43"/>
      <c r="U478" s="170"/>
      <c r="V478" s="157"/>
      <c r="W478" s="394"/>
      <c r="X478" s="42"/>
      <c r="Y478" s="41"/>
      <c r="Z478" s="42"/>
      <c r="AA478" s="41"/>
      <c r="AB478" s="42"/>
      <c r="AC478" s="41"/>
      <c r="AD478" s="43"/>
      <c r="AE478" s="42"/>
      <c r="AF478" s="44"/>
      <c r="AG478" s="42"/>
      <c r="AH478" s="463"/>
      <c r="AI478" s="42"/>
      <c r="AJ478" s="463"/>
      <c r="AK478" s="42"/>
      <c r="AL478" s="44"/>
      <c r="AM478" s="42"/>
      <c r="AN478" s="44"/>
      <c r="AO478" s="87"/>
      <c r="AP478" s="42"/>
      <c r="AQ478" s="44"/>
      <c r="AR478" s="705" t="str">
        <f>IF(AQ478="","",IF(AQ478="A",'7.パネルラジエーター設備費用算出シート'!$G$12,IF(AQ478="B",'7.パネルラジエーター設備費用算出シート'!$N$12,IF(AQ478="C",'7.パネルラジエーター設備費用算出シート'!$G$22,IF(AQ478="D",'7.パネルラジエーター設備費用算出シート'!$N$22,IF(AQ478="E",'7.パネルラジエーター設備費用算出シート'!$G$32,IF(AQ478="F",'7.パネルラジエーター設備費用算出シート'!$N$32,IF(AQ478="G",'7.パネルラジエーター設備費用算出シート'!$G$42,IF(AQ478="H",'7.パネルラジエーター設備費用算出シート'!$N$42,IF(AQ478="I",'7.パネルラジエーター設備費用算出シート'!$G$52,'7.パネルラジエーター設備費用算出シート'!$N$52))))))))))</f>
        <v/>
      </c>
      <c r="AS478" s="42"/>
      <c r="AT478" s="86"/>
      <c r="AU478" s="87"/>
      <c r="AV478" s="42"/>
    </row>
    <row r="479" spans="2:48">
      <c r="B479" s="84">
        <v>468</v>
      </c>
      <c r="C479" s="163"/>
      <c r="D479" s="164"/>
      <c r="E479" s="85"/>
      <c r="F479" s="689"/>
      <c r="G479" s="690"/>
      <c r="H479" s="683"/>
      <c r="I479" s="156"/>
      <c r="J479" s="160"/>
      <c r="K479" s="156"/>
      <c r="L479" s="697" t="str">
        <f t="shared" si="29"/>
        <v/>
      </c>
      <c r="M479" s="698" t="str">
        <f t="shared" si="30"/>
        <v/>
      </c>
      <c r="N479" s="697" t="str">
        <f t="shared" si="31"/>
        <v/>
      </c>
      <c r="O479" s="703">
        <f t="shared" si="28"/>
        <v>0</v>
      </c>
      <c r="P479" s="157"/>
      <c r="Q479" s="41"/>
      <c r="R479" s="170"/>
      <c r="S479" s="168"/>
      <c r="T479" s="43"/>
      <c r="U479" s="170"/>
      <c r="V479" s="157"/>
      <c r="W479" s="394"/>
      <c r="X479" s="42"/>
      <c r="Y479" s="41"/>
      <c r="Z479" s="42"/>
      <c r="AA479" s="41"/>
      <c r="AB479" s="42"/>
      <c r="AC479" s="41"/>
      <c r="AD479" s="43"/>
      <c r="AE479" s="42"/>
      <c r="AF479" s="44"/>
      <c r="AG479" s="42"/>
      <c r="AH479" s="463"/>
      <c r="AI479" s="42"/>
      <c r="AJ479" s="463"/>
      <c r="AK479" s="42"/>
      <c r="AL479" s="44"/>
      <c r="AM479" s="42"/>
      <c r="AN479" s="44"/>
      <c r="AO479" s="87"/>
      <c r="AP479" s="42"/>
      <c r="AQ479" s="44"/>
      <c r="AR479" s="705" t="str">
        <f>IF(AQ479="","",IF(AQ479="A",'7.パネルラジエーター設備費用算出シート'!$G$12,IF(AQ479="B",'7.パネルラジエーター設備費用算出シート'!$N$12,IF(AQ479="C",'7.パネルラジエーター設備費用算出シート'!$G$22,IF(AQ479="D",'7.パネルラジエーター設備費用算出シート'!$N$22,IF(AQ479="E",'7.パネルラジエーター設備費用算出シート'!$G$32,IF(AQ479="F",'7.パネルラジエーター設備費用算出シート'!$N$32,IF(AQ479="G",'7.パネルラジエーター設備費用算出シート'!$G$42,IF(AQ479="H",'7.パネルラジエーター設備費用算出シート'!$N$42,IF(AQ479="I",'7.パネルラジエーター設備費用算出シート'!$G$52,'7.パネルラジエーター設備費用算出シート'!$N$52))))))))))</f>
        <v/>
      </c>
      <c r="AS479" s="42"/>
      <c r="AT479" s="86"/>
      <c r="AU479" s="87"/>
      <c r="AV479" s="42"/>
    </row>
    <row r="480" spans="2:48">
      <c r="B480" s="84">
        <v>469</v>
      </c>
      <c r="C480" s="163"/>
      <c r="D480" s="164"/>
      <c r="E480" s="85"/>
      <c r="F480" s="689"/>
      <c r="G480" s="690"/>
      <c r="H480" s="683"/>
      <c r="I480" s="156"/>
      <c r="J480" s="160"/>
      <c r="K480" s="156"/>
      <c r="L480" s="697" t="str">
        <f t="shared" si="29"/>
        <v/>
      </c>
      <c r="M480" s="698" t="str">
        <f t="shared" si="30"/>
        <v/>
      </c>
      <c r="N480" s="697" t="str">
        <f t="shared" si="31"/>
        <v/>
      </c>
      <c r="O480" s="703">
        <f t="shared" si="28"/>
        <v>0</v>
      </c>
      <c r="P480" s="157"/>
      <c r="Q480" s="41"/>
      <c r="R480" s="170"/>
      <c r="S480" s="168"/>
      <c r="T480" s="43"/>
      <c r="U480" s="170"/>
      <c r="V480" s="157"/>
      <c r="W480" s="394"/>
      <c r="X480" s="42"/>
      <c r="Y480" s="41"/>
      <c r="Z480" s="42"/>
      <c r="AA480" s="41"/>
      <c r="AB480" s="42"/>
      <c r="AC480" s="41"/>
      <c r="AD480" s="43"/>
      <c r="AE480" s="42"/>
      <c r="AF480" s="44"/>
      <c r="AG480" s="42"/>
      <c r="AH480" s="463"/>
      <c r="AI480" s="42"/>
      <c r="AJ480" s="463"/>
      <c r="AK480" s="42"/>
      <c r="AL480" s="44"/>
      <c r="AM480" s="42"/>
      <c r="AN480" s="44"/>
      <c r="AO480" s="87"/>
      <c r="AP480" s="42"/>
      <c r="AQ480" s="44"/>
      <c r="AR480" s="705" t="str">
        <f>IF(AQ480="","",IF(AQ480="A",'7.パネルラジエーター設備費用算出シート'!$G$12,IF(AQ480="B",'7.パネルラジエーター設備費用算出シート'!$N$12,IF(AQ480="C",'7.パネルラジエーター設備費用算出シート'!$G$22,IF(AQ480="D",'7.パネルラジエーター設備費用算出シート'!$N$22,IF(AQ480="E",'7.パネルラジエーター設備費用算出シート'!$G$32,IF(AQ480="F",'7.パネルラジエーター設備費用算出シート'!$N$32,IF(AQ480="G",'7.パネルラジエーター設備費用算出シート'!$G$42,IF(AQ480="H",'7.パネルラジエーター設備費用算出シート'!$N$42,IF(AQ480="I",'7.パネルラジエーター設備費用算出シート'!$G$52,'7.パネルラジエーター設備費用算出シート'!$N$52))))))))))</f>
        <v/>
      </c>
      <c r="AS480" s="42"/>
      <c r="AT480" s="86"/>
      <c r="AU480" s="87"/>
      <c r="AV480" s="42"/>
    </row>
    <row r="481" spans="2:48">
      <c r="B481" s="84">
        <v>470</v>
      </c>
      <c r="C481" s="163"/>
      <c r="D481" s="164"/>
      <c r="E481" s="85"/>
      <c r="F481" s="689"/>
      <c r="G481" s="690"/>
      <c r="H481" s="683"/>
      <c r="I481" s="156"/>
      <c r="J481" s="160"/>
      <c r="K481" s="156"/>
      <c r="L481" s="697" t="str">
        <f t="shared" si="29"/>
        <v/>
      </c>
      <c r="M481" s="698" t="str">
        <f t="shared" si="30"/>
        <v/>
      </c>
      <c r="N481" s="697" t="str">
        <f t="shared" si="31"/>
        <v/>
      </c>
      <c r="O481" s="703">
        <f t="shared" si="28"/>
        <v>0</v>
      </c>
      <c r="P481" s="157"/>
      <c r="Q481" s="41"/>
      <c r="R481" s="170"/>
      <c r="S481" s="168"/>
      <c r="T481" s="43"/>
      <c r="U481" s="170"/>
      <c r="V481" s="157"/>
      <c r="W481" s="394"/>
      <c r="X481" s="42"/>
      <c r="Y481" s="41"/>
      <c r="Z481" s="42"/>
      <c r="AA481" s="41"/>
      <c r="AB481" s="42"/>
      <c r="AC481" s="41"/>
      <c r="AD481" s="43"/>
      <c r="AE481" s="42"/>
      <c r="AF481" s="44"/>
      <c r="AG481" s="42"/>
      <c r="AH481" s="463"/>
      <c r="AI481" s="42"/>
      <c r="AJ481" s="463"/>
      <c r="AK481" s="42"/>
      <c r="AL481" s="44"/>
      <c r="AM481" s="42"/>
      <c r="AN481" s="44"/>
      <c r="AO481" s="87"/>
      <c r="AP481" s="42"/>
      <c r="AQ481" s="44"/>
      <c r="AR481" s="705" t="str">
        <f>IF(AQ481="","",IF(AQ481="A",'7.パネルラジエーター設備費用算出シート'!$G$12,IF(AQ481="B",'7.パネルラジエーター設備費用算出シート'!$N$12,IF(AQ481="C",'7.パネルラジエーター設備費用算出シート'!$G$22,IF(AQ481="D",'7.パネルラジエーター設備費用算出シート'!$N$22,IF(AQ481="E",'7.パネルラジエーター設備費用算出シート'!$G$32,IF(AQ481="F",'7.パネルラジエーター設備費用算出シート'!$N$32,IF(AQ481="G",'7.パネルラジエーター設備費用算出シート'!$G$42,IF(AQ481="H",'7.パネルラジエーター設備費用算出シート'!$N$42,IF(AQ481="I",'7.パネルラジエーター設備費用算出シート'!$G$52,'7.パネルラジエーター設備費用算出シート'!$N$52))))))))))</f>
        <v/>
      </c>
      <c r="AS481" s="42"/>
      <c r="AT481" s="86"/>
      <c r="AU481" s="87"/>
      <c r="AV481" s="42"/>
    </row>
    <row r="482" spans="2:48">
      <c r="B482" s="84">
        <v>471</v>
      </c>
      <c r="C482" s="163"/>
      <c r="D482" s="164"/>
      <c r="E482" s="85"/>
      <c r="F482" s="689"/>
      <c r="G482" s="690"/>
      <c r="H482" s="683"/>
      <c r="I482" s="156"/>
      <c r="J482" s="160"/>
      <c r="K482" s="156"/>
      <c r="L482" s="697" t="str">
        <f t="shared" si="29"/>
        <v/>
      </c>
      <c r="M482" s="698" t="str">
        <f t="shared" si="30"/>
        <v/>
      </c>
      <c r="N482" s="697" t="str">
        <f t="shared" si="31"/>
        <v/>
      </c>
      <c r="O482" s="703">
        <f t="shared" si="28"/>
        <v>0</v>
      </c>
      <c r="P482" s="157"/>
      <c r="Q482" s="41"/>
      <c r="R482" s="170"/>
      <c r="S482" s="168"/>
      <c r="T482" s="43"/>
      <c r="U482" s="170"/>
      <c r="V482" s="157"/>
      <c r="W482" s="394"/>
      <c r="X482" s="42"/>
      <c r="Y482" s="41"/>
      <c r="Z482" s="42"/>
      <c r="AA482" s="41"/>
      <c r="AB482" s="42"/>
      <c r="AC482" s="41"/>
      <c r="AD482" s="43"/>
      <c r="AE482" s="42"/>
      <c r="AF482" s="44"/>
      <c r="AG482" s="42"/>
      <c r="AH482" s="463"/>
      <c r="AI482" s="42"/>
      <c r="AJ482" s="463"/>
      <c r="AK482" s="42"/>
      <c r="AL482" s="44"/>
      <c r="AM482" s="42"/>
      <c r="AN482" s="44"/>
      <c r="AO482" s="87"/>
      <c r="AP482" s="42"/>
      <c r="AQ482" s="44"/>
      <c r="AR482" s="705" t="str">
        <f>IF(AQ482="","",IF(AQ482="A",'7.パネルラジエーター設備費用算出シート'!$G$12,IF(AQ482="B",'7.パネルラジエーター設備費用算出シート'!$N$12,IF(AQ482="C",'7.パネルラジエーター設備費用算出シート'!$G$22,IF(AQ482="D",'7.パネルラジエーター設備費用算出シート'!$N$22,IF(AQ482="E",'7.パネルラジエーター設備費用算出シート'!$G$32,IF(AQ482="F",'7.パネルラジエーター設備費用算出シート'!$N$32,IF(AQ482="G",'7.パネルラジエーター設備費用算出シート'!$G$42,IF(AQ482="H",'7.パネルラジエーター設備費用算出シート'!$N$42,IF(AQ482="I",'7.パネルラジエーター設備費用算出シート'!$G$52,'7.パネルラジエーター設備費用算出シート'!$N$52))))))))))</f>
        <v/>
      </c>
      <c r="AS482" s="42"/>
      <c r="AT482" s="86"/>
      <c r="AU482" s="87"/>
      <c r="AV482" s="42"/>
    </row>
    <row r="483" spans="2:48">
      <c r="B483" s="84">
        <v>472</v>
      </c>
      <c r="C483" s="163"/>
      <c r="D483" s="164"/>
      <c r="E483" s="85"/>
      <c r="F483" s="689"/>
      <c r="G483" s="690"/>
      <c r="H483" s="683"/>
      <c r="I483" s="156"/>
      <c r="J483" s="160"/>
      <c r="K483" s="156"/>
      <c r="L483" s="697" t="str">
        <f t="shared" si="29"/>
        <v/>
      </c>
      <c r="M483" s="698" t="str">
        <f t="shared" si="30"/>
        <v/>
      </c>
      <c r="N483" s="697" t="str">
        <f t="shared" si="31"/>
        <v/>
      </c>
      <c r="O483" s="703">
        <f t="shared" si="28"/>
        <v>0</v>
      </c>
      <c r="P483" s="157"/>
      <c r="Q483" s="41"/>
      <c r="R483" s="170"/>
      <c r="S483" s="168"/>
      <c r="T483" s="43"/>
      <c r="U483" s="170"/>
      <c r="V483" s="157"/>
      <c r="W483" s="394"/>
      <c r="X483" s="42"/>
      <c r="Y483" s="41"/>
      <c r="Z483" s="42"/>
      <c r="AA483" s="41"/>
      <c r="AB483" s="42"/>
      <c r="AC483" s="41"/>
      <c r="AD483" s="43"/>
      <c r="AE483" s="42"/>
      <c r="AF483" s="44"/>
      <c r="AG483" s="42"/>
      <c r="AH483" s="463"/>
      <c r="AI483" s="42"/>
      <c r="AJ483" s="463"/>
      <c r="AK483" s="42"/>
      <c r="AL483" s="44"/>
      <c r="AM483" s="42"/>
      <c r="AN483" s="44"/>
      <c r="AO483" s="87"/>
      <c r="AP483" s="42"/>
      <c r="AQ483" s="44"/>
      <c r="AR483" s="705" t="str">
        <f>IF(AQ483="","",IF(AQ483="A",'7.パネルラジエーター設備費用算出シート'!$G$12,IF(AQ483="B",'7.パネルラジエーター設備費用算出シート'!$N$12,IF(AQ483="C",'7.パネルラジエーター設備費用算出シート'!$G$22,IF(AQ483="D",'7.パネルラジエーター設備費用算出シート'!$N$22,IF(AQ483="E",'7.パネルラジエーター設備費用算出シート'!$G$32,IF(AQ483="F",'7.パネルラジエーター設備費用算出シート'!$N$32,IF(AQ483="G",'7.パネルラジエーター設備費用算出シート'!$G$42,IF(AQ483="H",'7.パネルラジエーター設備費用算出シート'!$N$42,IF(AQ483="I",'7.パネルラジエーター設備費用算出シート'!$G$52,'7.パネルラジエーター設備費用算出シート'!$N$52))))))))))</f>
        <v/>
      </c>
      <c r="AS483" s="42"/>
      <c r="AT483" s="86"/>
      <c r="AU483" s="87"/>
      <c r="AV483" s="42"/>
    </row>
    <row r="484" spans="2:48">
      <c r="B484" s="84">
        <v>473</v>
      </c>
      <c r="C484" s="163"/>
      <c r="D484" s="164"/>
      <c r="E484" s="85"/>
      <c r="F484" s="689"/>
      <c r="G484" s="690"/>
      <c r="H484" s="683"/>
      <c r="I484" s="156"/>
      <c r="J484" s="160"/>
      <c r="K484" s="156"/>
      <c r="L484" s="697" t="str">
        <f t="shared" si="29"/>
        <v/>
      </c>
      <c r="M484" s="698" t="str">
        <f t="shared" si="30"/>
        <v/>
      </c>
      <c r="N484" s="697" t="str">
        <f t="shared" si="31"/>
        <v/>
      </c>
      <c r="O484" s="703">
        <f t="shared" si="28"/>
        <v>0</v>
      </c>
      <c r="P484" s="157"/>
      <c r="Q484" s="41"/>
      <c r="R484" s="170"/>
      <c r="S484" s="168"/>
      <c r="T484" s="43"/>
      <c r="U484" s="170"/>
      <c r="V484" s="157"/>
      <c r="W484" s="394"/>
      <c r="X484" s="42"/>
      <c r="Y484" s="41"/>
      <c r="Z484" s="42"/>
      <c r="AA484" s="41"/>
      <c r="AB484" s="42"/>
      <c r="AC484" s="41"/>
      <c r="AD484" s="43"/>
      <c r="AE484" s="42"/>
      <c r="AF484" s="44"/>
      <c r="AG484" s="42"/>
      <c r="AH484" s="463"/>
      <c r="AI484" s="42"/>
      <c r="AJ484" s="463"/>
      <c r="AK484" s="42"/>
      <c r="AL484" s="44"/>
      <c r="AM484" s="42"/>
      <c r="AN484" s="44"/>
      <c r="AO484" s="87"/>
      <c r="AP484" s="42"/>
      <c r="AQ484" s="44"/>
      <c r="AR484" s="705" t="str">
        <f>IF(AQ484="","",IF(AQ484="A",'7.パネルラジエーター設備費用算出シート'!$G$12,IF(AQ484="B",'7.パネルラジエーター設備費用算出シート'!$N$12,IF(AQ484="C",'7.パネルラジエーター設備費用算出シート'!$G$22,IF(AQ484="D",'7.パネルラジエーター設備費用算出シート'!$N$22,IF(AQ484="E",'7.パネルラジエーター設備費用算出シート'!$G$32,IF(AQ484="F",'7.パネルラジエーター設備費用算出シート'!$N$32,IF(AQ484="G",'7.パネルラジエーター設備費用算出シート'!$G$42,IF(AQ484="H",'7.パネルラジエーター設備費用算出シート'!$N$42,IF(AQ484="I",'7.パネルラジエーター設備費用算出シート'!$G$52,'7.パネルラジエーター設備費用算出シート'!$N$52))))))))))</f>
        <v/>
      </c>
      <c r="AS484" s="42"/>
      <c r="AT484" s="86"/>
      <c r="AU484" s="87"/>
      <c r="AV484" s="42"/>
    </row>
    <row r="485" spans="2:48">
      <c r="B485" s="84">
        <v>474</v>
      </c>
      <c r="C485" s="163"/>
      <c r="D485" s="164"/>
      <c r="E485" s="85"/>
      <c r="F485" s="689"/>
      <c r="G485" s="690"/>
      <c r="H485" s="683"/>
      <c r="I485" s="156"/>
      <c r="J485" s="160"/>
      <c r="K485" s="156"/>
      <c r="L485" s="697" t="str">
        <f t="shared" si="29"/>
        <v/>
      </c>
      <c r="M485" s="698" t="str">
        <f t="shared" si="30"/>
        <v/>
      </c>
      <c r="N485" s="697" t="str">
        <f t="shared" si="31"/>
        <v/>
      </c>
      <c r="O485" s="703">
        <f t="shared" si="28"/>
        <v>0</v>
      </c>
      <c r="P485" s="157"/>
      <c r="Q485" s="41"/>
      <c r="R485" s="170"/>
      <c r="S485" s="168"/>
      <c r="T485" s="43"/>
      <c r="U485" s="170"/>
      <c r="V485" s="157"/>
      <c r="W485" s="394"/>
      <c r="X485" s="42"/>
      <c r="Y485" s="41"/>
      <c r="Z485" s="42"/>
      <c r="AA485" s="41"/>
      <c r="AB485" s="42"/>
      <c r="AC485" s="41"/>
      <c r="AD485" s="43"/>
      <c r="AE485" s="42"/>
      <c r="AF485" s="44"/>
      <c r="AG485" s="42"/>
      <c r="AH485" s="463"/>
      <c r="AI485" s="42"/>
      <c r="AJ485" s="463"/>
      <c r="AK485" s="42"/>
      <c r="AL485" s="44"/>
      <c r="AM485" s="42"/>
      <c r="AN485" s="44"/>
      <c r="AO485" s="87"/>
      <c r="AP485" s="42"/>
      <c r="AQ485" s="44"/>
      <c r="AR485" s="705" t="str">
        <f>IF(AQ485="","",IF(AQ485="A",'7.パネルラジエーター設備費用算出シート'!$G$12,IF(AQ485="B",'7.パネルラジエーター設備費用算出シート'!$N$12,IF(AQ485="C",'7.パネルラジエーター設備費用算出シート'!$G$22,IF(AQ485="D",'7.パネルラジエーター設備費用算出シート'!$N$22,IF(AQ485="E",'7.パネルラジエーター設備費用算出シート'!$G$32,IF(AQ485="F",'7.パネルラジエーター設備費用算出シート'!$N$32,IF(AQ485="G",'7.パネルラジエーター設備費用算出シート'!$G$42,IF(AQ485="H",'7.パネルラジエーター設備費用算出シート'!$N$42,IF(AQ485="I",'7.パネルラジエーター設備費用算出シート'!$G$52,'7.パネルラジエーター設備費用算出シート'!$N$52))))))))))</f>
        <v/>
      </c>
      <c r="AS485" s="42"/>
      <c r="AT485" s="86"/>
      <c r="AU485" s="87"/>
      <c r="AV485" s="42"/>
    </row>
    <row r="486" spans="2:48">
      <c r="B486" s="84">
        <v>475</v>
      </c>
      <c r="C486" s="163"/>
      <c r="D486" s="164"/>
      <c r="E486" s="85"/>
      <c r="F486" s="689"/>
      <c r="G486" s="690"/>
      <c r="H486" s="683"/>
      <c r="I486" s="156"/>
      <c r="J486" s="160"/>
      <c r="K486" s="156"/>
      <c r="L486" s="697" t="str">
        <f t="shared" si="29"/>
        <v/>
      </c>
      <c r="M486" s="698" t="str">
        <f t="shared" si="30"/>
        <v/>
      </c>
      <c r="N486" s="697" t="str">
        <f t="shared" si="31"/>
        <v/>
      </c>
      <c r="O486" s="703">
        <f t="shared" si="28"/>
        <v>0</v>
      </c>
      <c r="P486" s="157"/>
      <c r="Q486" s="41"/>
      <c r="R486" s="170"/>
      <c r="S486" s="168"/>
      <c r="T486" s="43"/>
      <c r="U486" s="170"/>
      <c r="V486" s="157"/>
      <c r="W486" s="394"/>
      <c r="X486" s="42"/>
      <c r="Y486" s="41"/>
      <c r="Z486" s="42"/>
      <c r="AA486" s="41"/>
      <c r="AB486" s="42"/>
      <c r="AC486" s="41"/>
      <c r="AD486" s="43"/>
      <c r="AE486" s="42"/>
      <c r="AF486" s="44"/>
      <c r="AG486" s="42"/>
      <c r="AH486" s="463"/>
      <c r="AI486" s="42"/>
      <c r="AJ486" s="463"/>
      <c r="AK486" s="42"/>
      <c r="AL486" s="44"/>
      <c r="AM486" s="42"/>
      <c r="AN486" s="44"/>
      <c r="AO486" s="87"/>
      <c r="AP486" s="42"/>
      <c r="AQ486" s="44"/>
      <c r="AR486" s="705" t="str">
        <f>IF(AQ486="","",IF(AQ486="A",'7.パネルラジエーター設備費用算出シート'!$G$12,IF(AQ486="B",'7.パネルラジエーター設備費用算出シート'!$N$12,IF(AQ486="C",'7.パネルラジエーター設備費用算出シート'!$G$22,IF(AQ486="D",'7.パネルラジエーター設備費用算出シート'!$N$22,IF(AQ486="E",'7.パネルラジエーター設備費用算出シート'!$G$32,IF(AQ486="F",'7.パネルラジエーター設備費用算出シート'!$N$32,IF(AQ486="G",'7.パネルラジエーター設備費用算出シート'!$G$42,IF(AQ486="H",'7.パネルラジエーター設備費用算出シート'!$N$42,IF(AQ486="I",'7.パネルラジエーター設備費用算出シート'!$G$52,'7.パネルラジエーター設備費用算出シート'!$N$52))))))))))</f>
        <v/>
      </c>
      <c r="AS486" s="42"/>
      <c r="AT486" s="86"/>
      <c r="AU486" s="87"/>
      <c r="AV486" s="42"/>
    </row>
    <row r="487" spans="2:48">
      <c r="B487" s="84">
        <v>476</v>
      </c>
      <c r="C487" s="163"/>
      <c r="D487" s="164"/>
      <c r="E487" s="85"/>
      <c r="F487" s="689"/>
      <c r="G487" s="690"/>
      <c r="H487" s="683"/>
      <c r="I487" s="156"/>
      <c r="J487" s="160"/>
      <c r="K487" s="156"/>
      <c r="L487" s="697" t="str">
        <f t="shared" si="29"/>
        <v/>
      </c>
      <c r="M487" s="698" t="str">
        <f t="shared" si="30"/>
        <v/>
      </c>
      <c r="N487" s="697" t="str">
        <f t="shared" si="31"/>
        <v/>
      </c>
      <c r="O487" s="703">
        <f t="shared" si="28"/>
        <v>0</v>
      </c>
      <c r="P487" s="157"/>
      <c r="Q487" s="41"/>
      <c r="R487" s="170"/>
      <c r="S487" s="168"/>
      <c r="T487" s="43"/>
      <c r="U487" s="170"/>
      <c r="V487" s="157"/>
      <c r="W487" s="394"/>
      <c r="X487" s="42"/>
      <c r="Y487" s="41"/>
      <c r="Z487" s="42"/>
      <c r="AA487" s="41"/>
      <c r="AB487" s="42"/>
      <c r="AC487" s="41"/>
      <c r="AD487" s="43"/>
      <c r="AE487" s="42"/>
      <c r="AF487" s="44"/>
      <c r="AG487" s="42"/>
      <c r="AH487" s="463"/>
      <c r="AI487" s="42"/>
      <c r="AJ487" s="463"/>
      <c r="AK487" s="42"/>
      <c r="AL487" s="44"/>
      <c r="AM487" s="42"/>
      <c r="AN487" s="44"/>
      <c r="AO487" s="87"/>
      <c r="AP487" s="42"/>
      <c r="AQ487" s="44"/>
      <c r="AR487" s="705" t="str">
        <f>IF(AQ487="","",IF(AQ487="A",'7.パネルラジエーター設備費用算出シート'!$G$12,IF(AQ487="B",'7.パネルラジエーター設備費用算出シート'!$N$12,IF(AQ487="C",'7.パネルラジエーター設備費用算出シート'!$G$22,IF(AQ487="D",'7.パネルラジエーター設備費用算出シート'!$N$22,IF(AQ487="E",'7.パネルラジエーター設備費用算出シート'!$G$32,IF(AQ487="F",'7.パネルラジエーター設備費用算出シート'!$N$32,IF(AQ487="G",'7.パネルラジエーター設備費用算出シート'!$G$42,IF(AQ487="H",'7.パネルラジエーター設備費用算出シート'!$N$42,IF(AQ487="I",'7.パネルラジエーター設備費用算出シート'!$G$52,'7.パネルラジエーター設備費用算出シート'!$N$52))))))))))</f>
        <v/>
      </c>
      <c r="AS487" s="42"/>
      <c r="AT487" s="86"/>
      <c r="AU487" s="87"/>
      <c r="AV487" s="42"/>
    </row>
    <row r="488" spans="2:48">
      <c r="B488" s="84">
        <v>477</v>
      </c>
      <c r="C488" s="163"/>
      <c r="D488" s="164"/>
      <c r="E488" s="85"/>
      <c r="F488" s="689"/>
      <c r="G488" s="690"/>
      <c r="H488" s="683"/>
      <c r="I488" s="156"/>
      <c r="J488" s="160"/>
      <c r="K488" s="156"/>
      <c r="L488" s="697" t="str">
        <f t="shared" si="29"/>
        <v/>
      </c>
      <c r="M488" s="698" t="str">
        <f t="shared" si="30"/>
        <v/>
      </c>
      <c r="N488" s="697" t="str">
        <f t="shared" si="31"/>
        <v/>
      </c>
      <c r="O488" s="703">
        <f t="shared" si="28"/>
        <v>0</v>
      </c>
      <c r="P488" s="157"/>
      <c r="Q488" s="41"/>
      <c r="R488" s="170"/>
      <c r="S488" s="168"/>
      <c r="T488" s="43"/>
      <c r="U488" s="170"/>
      <c r="V488" s="157"/>
      <c r="W488" s="394"/>
      <c r="X488" s="42"/>
      <c r="Y488" s="41"/>
      <c r="Z488" s="42"/>
      <c r="AA488" s="41"/>
      <c r="AB488" s="42"/>
      <c r="AC488" s="41"/>
      <c r="AD488" s="43"/>
      <c r="AE488" s="42"/>
      <c r="AF488" s="44"/>
      <c r="AG488" s="42"/>
      <c r="AH488" s="463"/>
      <c r="AI488" s="42"/>
      <c r="AJ488" s="463"/>
      <c r="AK488" s="42"/>
      <c r="AL488" s="44"/>
      <c r="AM488" s="42"/>
      <c r="AN488" s="44"/>
      <c r="AO488" s="87"/>
      <c r="AP488" s="42"/>
      <c r="AQ488" s="44"/>
      <c r="AR488" s="705" t="str">
        <f>IF(AQ488="","",IF(AQ488="A",'7.パネルラジエーター設備費用算出シート'!$G$12,IF(AQ488="B",'7.パネルラジエーター設備費用算出シート'!$N$12,IF(AQ488="C",'7.パネルラジエーター設備費用算出シート'!$G$22,IF(AQ488="D",'7.パネルラジエーター設備費用算出シート'!$N$22,IF(AQ488="E",'7.パネルラジエーター設備費用算出シート'!$G$32,IF(AQ488="F",'7.パネルラジエーター設備費用算出シート'!$N$32,IF(AQ488="G",'7.パネルラジエーター設備費用算出シート'!$G$42,IF(AQ488="H",'7.パネルラジエーター設備費用算出シート'!$N$42,IF(AQ488="I",'7.パネルラジエーター設備費用算出シート'!$G$52,'7.パネルラジエーター設備費用算出シート'!$N$52))))))))))</f>
        <v/>
      </c>
      <c r="AS488" s="42"/>
      <c r="AT488" s="86"/>
      <c r="AU488" s="87"/>
      <c r="AV488" s="42"/>
    </row>
    <row r="489" spans="2:48">
      <c r="B489" s="84">
        <v>478</v>
      </c>
      <c r="C489" s="163"/>
      <c r="D489" s="164"/>
      <c r="E489" s="85"/>
      <c r="F489" s="689"/>
      <c r="G489" s="690"/>
      <c r="H489" s="683"/>
      <c r="I489" s="156"/>
      <c r="J489" s="160"/>
      <c r="K489" s="156"/>
      <c r="L489" s="697" t="str">
        <f t="shared" si="29"/>
        <v/>
      </c>
      <c r="M489" s="698" t="str">
        <f t="shared" si="30"/>
        <v/>
      </c>
      <c r="N489" s="697" t="str">
        <f t="shared" si="31"/>
        <v/>
      </c>
      <c r="O489" s="703">
        <f t="shared" si="28"/>
        <v>0</v>
      </c>
      <c r="P489" s="157"/>
      <c r="Q489" s="41"/>
      <c r="R489" s="170"/>
      <c r="S489" s="168"/>
      <c r="T489" s="43"/>
      <c r="U489" s="170"/>
      <c r="V489" s="157"/>
      <c r="W489" s="394"/>
      <c r="X489" s="42"/>
      <c r="Y489" s="41"/>
      <c r="Z489" s="42"/>
      <c r="AA489" s="41"/>
      <c r="AB489" s="42"/>
      <c r="AC489" s="41"/>
      <c r="AD489" s="43"/>
      <c r="AE489" s="42"/>
      <c r="AF489" s="44"/>
      <c r="AG489" s="42"/>
      <c r="AH489" s="463"/>
      <c r="AI489" s="42"/>
      <c r="AJ489" s="463"/>
      <c r="AK489" s="42"/>
      <c r="AL489" s="44"/>
      <c r="AM489" s="42"/>
      <c r="AN489" s="44"/>
      <c r="AO489" s="87"/>
      <c r="AP489" s="42"/>
      <c r="AQ489" s="44"/>
      <c r="AR489" s="705" t="str">
        <f>IF(AQ489="","",IF(AQ489="A",'7.パネルラジエーター設備費用算出シート'!$G$12,IF(AQ489="B",'7.パネルラジエーター設備費用算出シート'!$N$12,IF(AQ489="C",'7.パネルラジエーター設備費用算出シート'!$G$22,IF(AQ489="D",'7.パネルラジエーター設備費用算出シート'!$N$22,IF(AQ489="E",'7.パネルラジエーター設備費用算出シート'!$G$32,IF(AQ489="F",'7.パネルラジエーター設備費用算出シート'!$N$32,IF(AQ489="G",'7.パネルラジエーター設備費用算出シート'!$G$42,IF(AQ489="H",'7.パネルラジエーター設備費用算出シート'!$N$42,IF(AQ489="I",'7.パネルラジエーター設備費用算出シート'!$G$52,'7.パネルラジエーター設備費用算出シート'!$N$52))))))))))</f>
        <v/>
      </c>
      <c r="AS489" s="42"/>
      <c r="AT489" s="86"/>
      <c r="AU489" s="87"/>
      <c r="AV489" s="42"/>
    </row>
    <row r="490" spans="2:48">
      <c r="B490" s="84">
        <v>479</v>
      </c>
      <c r="C490" s="163"/>
      <c r="D490" s="164"/>
      <c r="E490" s="85"/>
      <c r="F490" s="689"/>
      <c r="G490" s="690"/>
      <c r="H490" s="683"/>
      <c r="I490" s="156"/>
      <c r="J490" s="160"/>
      <c r="K490" s="156"/>
      <c r="L490" s="697" t="str">
        <f t="shared" si="29"/>
        <v/>
      </c>
      <c r="M490" s="698" t="str">
        <f t="shared" si="30"/>
        <v/>
      </c>
      <c r="N490" s="697" t="str">
        <f t="shared" si="31"/>
        <v/>
      </c>
      <c r="O490" s="703">
        <f t="shared" si="28"/>
        <v>0</v>
      </c>
      <c r="P490" s="157"/>
      <c r="Q490" s="41"/>
      <c r="R490" s="170"/>
      <c r="S490" s="168"/>
      <c r="T490" s="43"/>
      <c r="U490" s="170"/>
      <c r="V490" s="157"/>
      <c r="W490" s="394"/>
      <c r="X490" s="42"/>
      <c r="Y490" s="41"/>
      <c r="Z490" s="42"/>
      <c r="AA490" s="41"/>
      <c r="AB490" s="42"/>
      <c r="AC490" s="41"/>
      <c r="AD490" s="43"/>
      <c r="AE490" s="42"/>
      <c r="AF490" s="44"/>
      <c r="AG490" s="42"/>
      <c r="AH490" s="463"/>
      <c r="AI490" s="42"/>
      <c r="AJ490" s="463"/>
      <c r="AK490" s="42"/>
      <c r="AL490" s="44"/>
      <c r="AM490" s="42"/>
      <c r="AN490" s="44"/>
      <c r="AO490" s="87"/>
      <c r="AP490" s="42"/>
      <c r="AQ490" s="44"/>
      <c r="AR490" s="705" t="str">
        <f>IF(AQ490="","",IF(AQ490="A",'7.パネルラジエーター設備費用算出シート'!$G$12,IF(AQ490="B",'7.パネルラジエーター設備費用算出シート'!$N$12,IF(AQ490="C",'7.パネルラジエーター設備費用算出シート'!$G$22,IF(AQ490="D",'7.パネルラジエーター設備費用算出シート'!$N$22,IF(AQ490="E",'7.パネルラジエーター設備費用算出シート'!$G$32,IF(AQ490="F",'7.パネルラジエーター設備費用算出シート'!$N$32,IF(AQ490="G",'7.パネルラジエーター設備費用算出シート'!$G$42,IF(AQ490="H",'7.パネルラジエーター設備費用算出シート'!$N$42,IF(AQ490="I",'7.パネルラジエーター設備費用算出シート'!$G$52,'7.パネルラジエーター設備費用算出シート'!$N$52))))))))))</f>
        <v/>
      </c>
      <c r="AS490" s="42"/>
      <c r="AT490" s="86"/>
      <c r="AU490" s="87"/>
      <c r="AV490" s="42"/>
    </row>
    <row r="491" spans="2:48">
      <c r="B491" s="84">
        <v>480</v>
      </c>
      <c r="C491" s="163"/>
      <c r="D491" s="164"/>
      <c r="E491" s="85"/>
      <c r="F491" s="689"/>
      <c r="G491" s="690"/>
      <c r="H491" s="683"/>
      <c r="I491" s="156"/>
      <c r="J491" s="160"/>
      <c r="K491" s="156"/>
      <c r="L491" s="697" t="str">
        <f t="shared" si="29"/>
        <v/>
      </c>
      <c r="M491" s="698" t="str">
        <f t="shared" si="30"/>
        <v/>
      </c>
      <c r="N491" s="697" t="str">
        <f t="shared" si="31"/>
        <v/>
      </c>
      <c r="O491" s="703">
        <f t="shared" si="28"/>
        <v>0</v>
      </c>
      <c r="P491" s="157"/>
      <c r="Q491" s="41"/>
      <c r="R491" s="170"/>
      <c r="S491" s="168"/>
      <c r="T491" s="43"/>
      <c r="U491" s="170"/>
      <c r="V491" s="157"/>
      <c r="W491" s="394"/>
      <c r="X491" s="42"/>
      <c r="Y491" s="41"/>
      <c r="Z491" s="42"/>
      <c r="AA491" s="41"/>
      <c r="AB491" s="42"/>
      <c r="AC491" s="41"/>
      <c r="AD491" s="43"/>
      <c r="AE491" s="42"/>
      <c r="AF491" s="44"/>
      <c r="AG491" s="42"/>
      <c r="AH491" s="463"/>
      <c r="AI491" s="42"/>
      <c r="AJ491" s="463"/>
      <c r="AK491" s="42"/>
      <c r="AL491" s="44"/>
      <c r="AM491" s="42"/>
      <c r="AN491" s="44"/>
      <c r="AO491" s="87"/>
      <c r="AP491" s="42"/>
      <c r="AQ491" s="44"/>
      <c r="AR491" s="705" t="str">
        <f>IF(AQ491="","",IF(AQ491="A",'7.パネルラジエーター設備費用算出シート'!$G$12,IF(AQ491="B",'7.パネルラジエーター設備費用算出シート'!$N$12,IF(AQ491="C",'7.パネルラジエーター設備費用算出シート'!$G$22,IF(AQ491="D",'7.パネルラジエーター設備費用算出シート'!$N$22,IF(AQ491="E",'7.パネルラジエーター設備費用算出シート'!$G$32,IF(AQ491="F",'7.パネルラジエーター設備費用算出シート'!$N$32,IF(AQ491="G",'7.パネルラジエーター設備費用算出シート'!$G$42,IF(AQ491="H",'7.パネルラジエーター設備費用算出シート'!$N$42,IF(AQ491="I",'7.パネルラジエーター設備費用算出シート'!$G$52,'7.パネルラジエーター設備費用算出シート'!$N$52))))))))))</f>
        <v/>
      </c>
      <c r="AS491" s="42"/>
      <c r="AT491" s="86"/>
      <c r="AU491" s="87"/>
      <c r="AV491" s="42"/>
    </row>
    <row r="492" spans="2:48">
      <c r="B492" s="84">
        <v>481</v>
      </c>
      <c r="C492" s="163"/>
      <c r="D492" s="164"/>
      <c r="E492" s="85"/>
      <c r="F492" s="689"/>
      <c r="G492" s="690"/>
      <c r="H492" s="683"/>
      <c r="I492" s="156"/>
      <c r="J492" s="160"/>
      <c r="K492" s="156"/>
      <c r="L492" s="697" t="str">
        <f t="shared" si="29"/>
        <v/>
      </c>
      <c r="M492" s="698" t="str">
        <f t="shared" si="30"/>
        <v/>
      </c>
      <c r="N492" s="697" t="str">
        <f t="shared" si="31"/>
        <v/>
      </c>
      <c r="O492" s="703">
        <f t="shared" si="28"/>
        <v>0</v>
      </c>
      <c r="P492" s="157"/>
      <c r="Q492" s="41"/>
      <c r="R492" s="170"/>
      <c r="S492" s="168"/>
      <c r="T492" s="43"/>
      <c r="U492" s="170"/>
      <c r="V492" s="157"/>
      <c r="W492" s="394"/>
      <c r="X492" s="42"/>
      <c r="Y492" s="41"/>
      <c r="Z492" s="42"/>
      <c r="AA492" s="41"/>
      <c r="AB492" s="42"/>
      <c r="AC492" s="41"/>
      <c r="AD492" s="43"/>
      <c r="AE492" s="42"/>
      <c r="AF492" s="44"/>
      <c r="AG492" s="42"/>
      <c r="AH492" s="463"/>
      <c r="AI492" s="42"/>
      <c r="AJ492" s="463"/>
      <c r="AK492" s="42"/>
      <c r="AL492" s="44"/>
      <c r="AM492" s="42"/>
      <c r="AN492" s="44"/>
      <c r="AO492" s="87"/>
      <c r="AP492" s="42"/>
      <c r="AQ492" s="44"/>
      <c r="AR492" s="705" t="str">
        <f>IF(AQ492="","",IF(AQ492="A",'7.パネルラジエーター設備費用算出シート'!$G$12,IF(AQ492="B",'7.パネルラジエーター設備費用算出シート'!$N$12,IF(AQ492="C",'7.パネルラジエーター設備費用算出シート'!$G$22,IF(AQ492="D",'7.パネルラジエーター設備費用算出シート'!$N$22,IF(AQ492="E",'7.パネルラジエーター設備費用算出シート'!$G$32,IF(AQ492="F",'7.パネルラジエーター設備費用算出シート'!$N$32,IF(AQ492="G",'7.パネルラジエーター設備費用算出シート'!$G$42,IF(AQ492="H",'7.パネルラジエーター設備費用算出シート'!$N$42,IF(AQ492="I",'7.パネルラジエーター設備費用算出シート'!$G$52,'7.パネルラジエーター設備費用算出シート'!$N$52))))))))))</f>
        <v/>
      </c>
      <c r="AS492" s="42"/>
      <c r="AT492" s="86"/>
      <c r="AU492" s="87"/>
      <c r="AV492" s="42"/>
    </row>
    <row r="493" spans="2:48">
      <c r="B493" s="84">
        <v>482</v>
      </c>
      <c r="C493" s="163"/>
      <c r="D493" s="164"/>
      <c r="E493" s="85"/>
      <c r="F493" s="689"/>
      <c r="G493" s="690"/>
      <c r="H493" s="683"/>
      <c r="I493" s="156"/>
      <c r="J493" s="160"/>
      <c r="K493" s="156"/>
      <c r="L493" s="697" t="str">
        <f t="shared" si="29"/>
        <v/>
      </c>
      <c r="M493" s="698" t="str">
        <f t="shared" si="30"/>
        <v/>
      </c>
      <c r="N493" s="697" t="str">
        <f t="shared" si="31"/>
        <v/>
      </c>
      <c r="O493" s="703">
        <f t="shared" si="28"/>
        <v>0</v>
      </c>
      <c r="P493" s="157"/>
      <c r="Q493" s="41"/>
      <c r="R493" s="170"/>
      <c r="S493" s="168"/>
      <c r="T493" s="43"/>
      <c r="U493" s="170"/>
      <c r="V493" s="157"/>
      <c r="W493" s="394"/>
      <c r="X493" s="42"/>
      <c r="Y493" s="41"/>
      <c r="Z493" s="42"/>
      <c r="AA493" s="41"/>
      <c r="AB493" s="42"/>
      <c r="AC493" s="41"/>
      <c r="AD493" s="43"/>
      <c r="AE493" s="42"/>
      <c r="AF493" s="44"/>
      <c r="AG493" s="42"/>
      <c r="AH493" s="463"/>
      <c r="AI493" s="42"/>
      <c r="AJ493" s="463"/>
      <c r="AK493" s="42"/>
      <c r="AL493" s="44"/>
      <c r="AM493" s="42"/>
      <c r="AN493" s="44"/>
      <c r="AO493" s="87"/>
      <c r="AP493" s="42"/>
      <c r="AQ493" s="44"/>
      <c r="AR493" s="705" t="str">
        <f>IF(AQ493="","",IF(AQ493="A",'7.パネルラジエーター設備費用算出シート'!$G$12,IF(AQ493="B",'7.パネルラジエーター設備費用算出シート'!$N$12,IF(AQ493="C",'7.パネルラジエーター設備費用算出シート'!$G$22,IF(AQ493="D",'7.パネルラジエーター設備費用算出シート'!$N$22,IF(AQ493="E",'7.パネルラジエーター設備費用算出シート'!$G$32,IF(AQ493="F",'7.パネルラジエーター設備費用算出シート'!$N$32,IF(AQ493="G",'7.パネルラジエーター設備費用算出シート'!$G$42,IF(AQ493="H",'7.パネルラジエーター設備費用算出シート'!$N$42,IF(AQ493="I",'7.パネルラジエーター設備費用算出シート'!$G$52,'7.パネルラジエーター設備費用算出シート'!$N$52))))))))))</f>
        <v/>
      </c>
      <c r="AS493" s="42"/>
      <c r="AT493" s="86"/>
      <c r="AU493" s="87"/>
      <c r="AV493" s="42"/>
    </row>
    <row r="494" spans="2:48">
      <c r="B494" s="84">
        <v>483</v>
      </c>
      <c r="C494" s="163"/>
      <c r="D494" s="164"/>
      <c r="E494" s="85"/>
      <c r="F494" s="689"/>
      <c r="G494" s="690"/>
      <c r="H494" s="683"/>
      <c r="I494" s="156"/>
      <c r="J494" s="160"/>
      <c r="K494" s="156"/>
      <c r="L494" s="697" t="str">
        <f t="shared" si="29"/>
        <v/>
      </c>
      <c r="M494" s="698" t="str">
        <f t="shared" si="30"/>
        <v/>
      </c>
      <c r="N494" s="697" t="str">
        <f t="shared" si="31"/>
        <v/>
      </c>
      <c r="O494" s="703">
        <f t="shared" si="28"/>
        <v>0</v>
      </c>
      <c r="P494" s="157"/>
      <c r="Q494" s="41"/>
      <c r="R494" s="170"/>
      <c r="S494" s="168"/>
      <c r="T494" s="43"/>
      <c r="U494" s="170"/>
      <c r="V494" s="157"/>
      <c r="W494" s="394"/>
      <c r="X494" s="42"/>
      <c r="Y494" s="41"/>
      <c r="Z494" s="42"/>
      <c r="AA494" s="41"/>
      <c r="AB494" s="42"/>
      <c r="AC494" s="41"/>
      <c r="AD494" s="43"/>
      <c r="AE494" s="42"/>
      <c r="AF494" s="44"/>
      <c r="AG494" s="42"/>
      <c r="AH494" s="463"/>
      <c r="AI494" s="42"/>
      <c r="AJ494" s="463"/>
      <c r="AK494" s="42"/>
      <c r="AL494" s="44"/>
      <c r="AM494" s="42"/>
      <c r="AN494" s="44"/>
      <c r="AO494" s="87"/>
      <c r="AP494" s="42"/>
      <c r="AQ494" s="44"/>
      <c r="AR494" s="705" t="str">
        <f>IF(AQ494="","",IF(AQ494="A",'7.パネルラジエーター設備費用算出シート'!$G$12,IF(AQ494="B",'7.パネルラジエーター設備費用算出シート'!$N$12,IF(AQ494="C",'7.パネルラジエーター設備費用算出シート'!$G$22,IF(AQ494="D",'7.パネルラジエーター設備費用算出シート'!$N$22,IF(AQ494="E",'7.パネルラジエーター設備費用算出シート'!$G$32,IF(AQ494="F",'7.パネルラジエーター設備費用算出シート'!$N$32,IF(AQ494="G",'7.パネルラジエーター設備費用算出シート'!$G$42,IF(AQ494="H",'7.パネルラジエーター設備費用算出シート'!$N$42,IF(AQ494="I",'7.パネルラジエーター設備費用算出シート'!$G$52,'7.パネルラジエーター設備費用算出シート'!$N$52))))))))))</f>
        <v/>
      </c>
      <c r="AS494" s="42"/>
      <c r="AT494" s="86"/>
      <c r="AU494" s="87"/>
      <c r="AV494" s="42"/>
    </row>
    <row r="495" spans="2:48">
      <c r="B495" s="84">
        <v>484</v>
      </c>
      <c r="C495" s="163"/>
      <c r="D495" s="164"/>
      <c r="E495" s="85"/>
      <c r="F495" s="689"/>
      <c r="G495" s="690"/>
      <c r="H495" s="683"/>
      <c r="I495" s="156"/>
      <c r="J495" s="160"/>
      <c r="K495" s="156"/>
      <c r="L495" s="697" t="str">
        <f t="shared" si="29"/>
        <v/>
      </c>
      <c r="M495" s="698" t="str">
        <f t="shared" si="30"/>
        <v/>
      </c>
      <c r="N495" s="697" t="str">
        <f t="shared" si="31"/>
        <v/>
      </c>
      <c r="O495" s="703">
        <f t="shared" si="28"/>
        <v>0</v>
      </c>
      <c r="P495" s="157"/>
      <c r="Q495" s="41"/>
      <c r="R495" s="170"/>
      <c r="S495" s="168"/>
      <c r="T495" s="43"/>
      <c r="U495" s="170"/>
      <c r="V495" s="157"/>
      <c r="W495" s="394"/>
      <c r="X495" s="42"/>
      <c r="Y495" s="41"/>
      <c r="Z495" s="42"/>
      <c r="AA495" s="41"/>
      <c r="AB495" s="42"/>
      <c r="AC495" s="41"/>
      <c r="AD495" s="43"/>
      <c r="AE495" s="42"/>
      <c r="AF495" s="44"/>
      <c r="AG495" s="42"/>
      <c r="AH495" s="463"/>
      <c r="AI495" s="42"/>
      <c r="AJ495" s="463"/>
      <c r="AK495" s="42"/>
      <c r="AL495" s="44"/>
      <c r="AM495" s="42"/>
      <c r="AN495" s="44"/>
      <c r="AO495" s="87"/>
      <c r="AP495" s="42"/>
      <c r="AQ495" s="44"/>
      <c r="AR495" s="705" t="str">
        <f>IF(AQ495="","",IF(AQ495="A",'7.パネルラジエーター設備費用算出シート'!$G$12,IF(AQ495="B",'7.パネルラジエーター設備費用算出シート'!$N$12,IF(AQ495="C",'7.パネルラジエーター設備費用算出シート'!$G$22,IF(AQ495="D",'7.パネルラジエーター設備費用算出シート'!$N$22,IF(AQ495="E",'7.パネルラジエーター設備費用算出シート'!$G$32,IF(AQ495="F",'7.パネルラジエーター設備費用算出シート'!$N$32,IF(AQ495="G",'7.パネルラジエーター設備費用算出シート'!$G$42,IF(AQ495="H",'7.パネルラジエーター設備費用算出シート'!$N$42,IF(AQ495="I",'7.パネルラジエーター設備費用算出シート'!$G$52,'7.パネルラジエーター設備費用算出シート'!$N$52))))))))))</f>
        <v/>
      </c>
      <c r="AS495" s="42"/>
      <c r="AT495" s="86"/>
      <c r="AU495" s="87"/>
      <c r="AV495" s="42"/>
    </row>
    <row r="496" spans="2:48">
      <c r="B496" s="84">
        <v>485</v>
      </c>
      <c r="C496" s="163"/>
      <c r="D496" s="164"/>
      <c r="E496" s="85"/>
      <c r="F496" s="689"/>
      <c r="G496" s="690"/>
      <c r="H496" s="683"/>
      <c r="I496" s="156"/>
      <c r="J496" s="160"/>
      <c r="K496" s="156"/>
      <c r="L496" s="697" t="str">
        <f t="shared" si="29"/>
        <v/>
      </c>
      <c r="M496" s="698" t="str">
        <f t="shared" si="30"/>
        <v/>
      </c>
      <c r="N496" s="697" t="str">
        <f t="shared" si="31"/>
        <v/>
      </c>
      <c r="O496" s="703">
        <f t="shared" si="28"/>
        <v>0</v>
      </c>
      <c r="P496" s="157"/>
      <c r="Q496" s="41"/>
      <c r="R496" s="170"/>
      <c r="S496" s="168"/>
      <c r="T496" s="43"/>
      <c r="U496" s="170"/>
      <c r="V496" s="157"/>
      <c r="W496" s="394"/>
      <c r="X496" s="42"/>
      <c r="Y496" s="41"/>
      <c r="Z496" s="42"/>
      <c r="AA496" s="41"/>
      <c r="AB496" s="42"/>
      <c r="AC496" s="41"/>
      <c r="AD496" s="43"/>
      <c r="AE496" s="42"/>
      <c r="AF496" s="44"/>
      <c r="AG496" s="42"/>
      <c r="AH496" s="463"/>
      <c r="AI496" s="42"/>
      <c r="AJ496" s="463"/>
      <c r="AK496" s="42"/>
      <c r="AL496" s="44"/>
      <c r="AM496" s="42"/>
      <c r="AN496" s="44"/>
      <c r="AO496" s="87"/>
      <c r="AP496" s="42"/>
      <c r="AQ496" s="44"/>
      <c r="AR496" s="705" t="str">
        <f>IF(AQ496="","",IF(AQ496="A",'7.パネルラジエーター設備費用算出シート'!$G$12,IF(AQ496="B",'7.パネルラジエーター設備費用算出シート'!$N$12,IF(AQ496="C",'7.パネルラジエーター設備費用算出シート'!$G$22,IF(AQ496="D",'7.パネルラジエーター設備費用算出シート'!$N$22,IF(AQ496="E",'7.パネルラジエーター設備費用算出シート'!$G$32,IF(AQ496="F",'7.パネルラジエーター設備費用算出シート'!$N$32,IF(AQ496="G",'7.パネルラジエーター設備費用算出シート'!$G$42,IF(AQ496="H",'7.パネルラジエーター設備費用算出シート'!$N$42,IF(AQ496="I",'7.パネルラジエーター設備費用算出シート'!$G$52,'7.パネルラジエーター設備費用算出シート'!$N$52))))))))))</f>
        <v/>
      </c>
      <c r="AS496" s="42"/>
      <c r="AT496" s="86"/>
      <c r="AU496" s="87"/>
      <c r="AV496" s="42"/>
    </row>
    <row r="497" spans="2:48">
      <c r="B497" s="84">
        <v>486</v>
      </c>
      <c r="C497" s="163"/>
      <c r="D497" s="164"/>
      <c r="E497" s="85"/>
      <c r="F497" s="689"/>
      <c r="G497" s="690"/>
      <c r="H497" s="683"/>
      <c r="I497" s="156"/>
      <c r="J497" s="160"/>
      <c r="K497" s="156"/>
      <c r="L497" s="697" t="str">
        <f t="shared" si="29"/>
        <v/>
      </c>
      <c r="M497" s="698" t="str">
        <f t="shared" si="30"/>
        <v/>
      </c>
      <c r="N497" s="697" t="str">
        <f t="shared" si="31"/>
        <v/>
      </c>
      <c r="O497" s="703">
        <f t="shared" si="28"/>
        <v>0</v>
      </c>
      <c r="P497" s="157"/>
      <c r="Q497" s="41"/>
      <c r="R497" s="170"/>
      <c r="S497" s="168"/>
      <c r="T497" s="43"/>
      <c r="U497" s="170"/>
      <c r="V497" s="157"/>
      <c r="W497" s="394"/>
      <c r="X497" s="42"/>
      <c r="Y497" s="41"/>
      <c r="Z497" s="42"/>
      <c r="AA497" s="41"/>
      <c r="AB497" s="42"/>
      <c r="AC497" s="41"/>
      <c r="AD497" s="43"/>
      <c r="AE497" s="42"/>
      <c r="AF497" s="44"/>
      <c r="AG497" s="42"/>
      <c r="AH497" s="463"/>
      <c r="AI497" s="42"/>
      <c r="AJ497" s="463"/>
      <c r="AK497" s="42"/>
      <c r="AL497" s="44"/>
      <c r="AM497" s="42"/>
      <c r="AN497" s="44"/>
      <c r="AO497" s="87"/>
      <c r="AP497" s="42"/>
      <c r="AQ497" s="44"/>
      <c r="AR497" s="705" t="str">
        <f>IF(AQ497="","",IF(AQ497="A",'7.パネルラジエーター設備費用算出シート'!$G$12,IF(AQ497="B",'7.パネルラジエーター設備費用算出シート'!$N$12,IF(AQ497="C",'7.パネルラジエーター設備費用算出シート'!$G$22,IF(AQ497="D",'7.パネルラジエーター設備費用算出シート'!$N$22,IF(AQ497="E",'7.パネルラジエーター設備費用算出シート'!$G$32,IF(AQ497="F",'7.パネルラジエーター設備費用算出シート'!$N$32,IF(AQ497="G",'7.パネルラジエーター設備費用算出シート'!$G$42,IF(AQ497="H",'7.パネルラジエーター設備費用算出シート'!$N$42,IF(AQ497="I",'7.パネルラジエーター設備費用算出シート'!$G$52,'7.パネルラジエーター設備費用算出シート'!$N$52))))))))))</f>
        <v/>
      </c>
      <c r="AS497" s="42"/>
      <c r="AT497" s="86"/>
      <c r="AU497" s="87"/>
      <c r="AV497" s="42"/>
    </row>
    <row r="498" spans="2:48">
      <c r="B498" s="84">
        <v>487</v>
      </c>
      <c r="C498" s="163"/>
      <c r="D498" s="164"/>
      <c r="E498" s="85"/>
      <c r="F498" s="689"/>
      <c r="G498" s="690"/>
      <c r="H498" s="683"/>
      <c r="I498" s="156"/>
      <c r="J498" s="160"/>
      <c r="K498" s="156"/>
      <c r="L498" s="697" t="str">
        <f t="shared" si="29"/>
        <v/>
      </c>
      <c r="M498" s="698" t="str">
        <f t="shared" si="30"/>
        <v/>
      </c>
      <c r="N498" s="697" t="str">
        <f t="shared" si="31"/>
        <v/>
      </c>
      <c r="O498" s="703">
        <f t="shared" si="28"/>
        <v>0</v>
      </c>
      <c r="P498" s="157"/>
      <c r="Q498" s="41"/>
      <c r="R498" s="170"/>
      <c r="S498" s="168"/>
      <c r="T498" s="43"/>
      <c r="U498" s="170"/>
      <c r="V498" s="157"/>
      <c r="W498" s="394"/>
      <c r="X498" s="42"/>
      <c r="Y498" s="41"/>
      <c r="Z498" s="42"/>
      <c r="AA498" s="41"/>
      <c r="AB498" s="42"/>
      <c r="AC498" s="41"/>
      <c r="AD498" s="43"/>
      <c r="AE498" s="42"/>
      <c r="AF498" s="44"/>
      <c r="AG498" s="42"/>
      <c r="AH498" s="463"/>
      <c r="AI498" s="42"/>
      <c r="AJ498" s="463"/>
      <c r="AK498" s="42"/>
      <c r="AL498" s="44"/>
      <c r="AM498" s="42"/>
      <c r="AN498" s="44"/>
      <c r="AO498" s="87"/>
      <c r="AP498" s="42"/>
      <c r="AQ498" s="44"/>
      <c r="AR498" s="705" t="str">
        <f>IF(AQ498="","",IF(AQ498="A",'7.パネルラジエーター設備費用算出シート'!$G$12,IF(AQ498="B",'7.パネルラジエーター設備費用算出シート'!$N$12,IF(AQ498="C",'7.パネルラジエーター設備費用算出シート'!$G$22,IF(AQ498="D",'7.パネルラジエーター設備費用算出シート'!$N$22,IF(AQ498="E",'7.パネルラジエーター設備費用算出シート'!$G$32,IF(AQ498="F",'7.パネルラジエーター設備費用算出シート'!$N$32,IF(AQ498="G",'7.パネルラジエーター設備費用算出シート'!$G$42,IF(AQ498="H",'7.パネルラジエーター設備費用算出シート'!$N$42,IF(AQ498="I",'7.パネルラジエーター設備費用算出シート'!$G$52,'7.パネルラジエーター設備費用算出シート'!$N$52))))))))))</f>
        <v/>
      </c>
      <c r="AS498" s="42"/>
      <c r="AT498" s="86"/>
      <c r="AU498" s="87"/>
      <c r="AV498" s="42"/>
    </row>
    <row r="499" spans="2:48">
      <c r="B499" s="84">
        <v>488</v>
      </c>
      <c r="C499" s="163"/>
      <c r="D499" s="164"/>
      <c r="E499" s="85"/>
      <c r="F499" s="689"/>
      <c r="G499" s="690"/>
      <c r="H499" s="683"/>
      <c r="I499" s="156"/>
      <c r="J499" s="160"/>
      <c r="K499" s="156"/>
      <c r="L499" s="697" t="str">
        <f t="shared" si="29"/>
        <v/>
      </c>
      <c r="M499" s="698" t="str">
        <f t="shared" si="30"/>
        <v/>
      </c>
      <c r="N499" s="697" t="str">
        <f t="shared" si="31"/>
        <v/>
      </c>
      <c r="O499" s="703">
        <f t="shared" si="28"/>
        <v>0</v>
      </c>
      <c r="P499" s="157"/>
      <c r="Q499" s="41"/>
      <c r="R499" s="170"/>
      <c r="S499" s="168"/>
      <c r="T499" s="43"/>
      <c r="U499" s="170"/>
      <c r="V499" s="157"/>
      <c r="W499" s="394"/>
      <c r="X499" s="42"/>
      <c r="Y499" s="41"/>
      <c r="Z499" s="42"/>
      <c r="AA499" s="41"/>
      <c r="AB499" s="42"/>
      <c r="AC499" s="41"/>
      <c r="AD499" s="43"/>
      <c r="AE499" s="42"/>
      <c r="AF499" s="44"/>
      <c r="AG499" s="42"/>
      <c r="AH499" s="463"/>
      <c r="AI499" s="42"/>
      <c r="AJ499" s="463"/>
      <c r="AK499" s="42"/>
      <c r="AL499" s="44"/>
      <c r="AM499" s="42"/>
      <c r="AN499" s="44"/>
      <c r="AO499" s="87"/>
      <c r="AP499" s="42"/>
      <c r="AQ499" s="44"/>
      <c r="AR499" s="705" t="str">
        <f>IF(AQ499="","",IF(AQ499="A",'7.パネルラジエーター設備費用算出シート'!$G$12,IF(AQ499="B",'7.パネルラジエーター設備費用算出シート'!$N$12,IF(AQ499="C",'7.パネルラジエーター設備費用算出シート'!$G$22,IF(AQ499="D",'7.パネルラジエーター設備費用算出シート'!$N$22,IF(AQ499="E",'7.パネルラジエーター設備費用算出シート'!$G$32,IF(AQ499="F",'7.パネルラジエーター設備費用算出シート'!$N$32,IF(AQ499="G",'7.パネルラジエーター設備費用算出シート'!$G$42,IF(AQ499="H",'7.パネルラジエーター設備費用算出シート'!$N$42,IF(AQ499="I",'7.パネルラジエーター設備費用算出シート'!$G$52,'7.パネルラジエーター設備費用算出シート'!$N$52))))))))))</f>
        <v/>
      </c>
      <c r="AS499" s="42"/>
      <c r="AT499" s="86"/>
      <c r="AU499" s="87"/>
      <c r="AV499" s="42"/>
    </row>
    <row r="500" spans="2:48">
      <c r="B500" s="84">
        <v>489</v>
      </c>
      <c r="C500" s="163"/>
      <c r="D500" s="164"/>
      <c r="E500" s="85"/>
      <c r="F500" s="689"/>
      <c r="G500" s="690"/>
      <c r="H500" s="683"/>
      <c r="I500" s="156"/>
      <c r="J500" s="160"/>
      <c r="K500" s="156"/>
      <c r="L500" s="697" t="str">
        <f t="shared" si="29"/>
        <v/>
      </c>
      <c r="M500" s="698" t="str">
        <f t="shared" si="30"/>
        <v/>
      </c>
      <c r="N500" s="697" t="str">
        <f t="shared" si="31"/>
        <v/>
      </c>
      <c r="O500" s="703">
        <f t="shared" si="28"/>
        <v>0</v>
      </c>
      <c r="P500" s="157"/>
      <c r="Q500" s="41"/>
      <c r="R500" s="170"/>
      <c r="S500" s="168"/>
      <c r="T500" s="43"/>
      <c r="U500" s="170"/>
      <c r="V500" s="157"/>
      <c r="W500" s="394"/>
      <c r="X500" s="42"/>
      <c r="Y500" s="41"/>
      <c r="Z500" s="42"/>
      <c r="AA500" s="41"/>
      <c r="AB500" s="42"/>
      <c r="AC500" s="41"/>
      <c r="AD500" s="43"/>
      <c r="AE500" s="42"/>
      <c r="AF500" s="44"/>
      <c r="AG500" s="42"/>
      <c r="AH500" s="463"/>
      <c r="AI500" s="42"/>
      <c r="AJ500" s="463"/>
      <c r="AK500" s="42"/>
      <c r="AL500" s="44"/>
      <c r="AM500" s="42"/>
      <c r="AN500" s="44"/>
      <c r="AO500" s="87"/>
      <c r="AP500" s="42"/>
      <c r="AQ500" s="44"/>
      <c r="AR500" s="705" t="str">
        <f>IF(AQ500="","",IF(AQ500="A",'7.パネルラジエーター設備費用算出シート'!$G$12,IF(AQ500="B",'7.パネルラジエーター設備費用算出シート'!$N$12,IF(AQ500="C",'7.パネルラジエーター設備費用算出シート'!$G$22,IF(AQ500="D",'7.パネルラジエーター設備費用算出シート'!$N$22,IF(AQ500="E",'7.パネルラジエーター設備費用算出シート'!$G$32,IF(AQ500="F",'7.パネルラジエーター設備費用算出シート'!$N$32,IF(AQ500="G",'7.パネルラジエーター設備費用算出シート'!$G$42,IF(AQ500="H",'7.パネルラジエーター設備費用算出シート'!$N$42,IF(AQ500="I",'7.パネルラジエーター設備費用算出シート'!$G$52,'7.パネルラジエーター設備費用算出シート'!$N$52))))))))))</f>
        <v/>
      </c>
      <c r="AS500" s="42"/>
      <c r="AT500" s="86"/>
      <c r="AU500" s="87"/>
      <c r="AV500" s="42"/>
    </row>
    <row r="501" spans="2:48">
      <c r="B501" s="84">
        <v>490</v>
      </c>
      <c r="C501" s="163"/>
      <c r="D501" s="164"/>
      <c r="E501" s="85"/>
      <c r="F501" s="689"/>
      <c r="G501" s="690"/>
      <c r="H501" s="683"/>
      <c r="I501" s="156"/>
      <c r="J501" s="160"/>
      <c r="K501" s="156"/>
      <c r="L501" s="697" t="str">
        <f t="shared" si="29"/>
        <v/>
      </c>
      <c r="M501" s="698" t="str">
        <f t="shared" si="30"/>
        <v/>
      </c>
      <c r="N501" s="697" t="str">
        <f t="shared" si="31"/>
        <v/>
      </c>
      <c r="O501" s="703">
        <f t="shared" si="28"/>
        <v>0</v>
      </c>
      <c r="P501" s="157"/>
      <c r="Q501" s="41"/>
      <c r="R501" s="170"/>
      <c r="S501" s="168"/>
      <c r="T501" s="43"/>
      <c r="U501" s="170"/>
      <c r="V501" s="157"/>
      <c r="W501" s="394"/>
      <c r="X501" s="42"/>
      <c r="Y501" s="41"/>
      <c r="Z501" s="42"/>
      <c r="AA501" s="41"/>
      <c r="AB501" s="42"/>
      <c r="AC501" s="41"/>
      <c r="AD501" s="43"/>
      <c r="AE501" s="42"/>
      <c r="AF501" s="44"/>
      <c r="AG501" s="42"/>
      <c r="AH501" s="463"/>
      <c r="AI501" s="42"/>
      <c r="AJ501" s="463"/>
      <c r="AK501" s="42"/>
      <c r="AL501" s="44"/>
      <c r="AM501" s="42"/>
      <c r="AN501" s="44"/>
      <c r="AO501" s="87"/>
      <c r="AP501" s="42"/>
      <c r="AQ501" s="44"/>
      <c r="AR501" s="705" t="str">
        <f>IF(AQ501="","",IF(AQ501="A",'7.パネルラジエーター設備費用算出シート'!$G$12,IF(AQ501="B",'7.パネルラジエーター設備費用算出シート'!$N$12,IF(AQ501="C",'7.パネルラジエーター設備費用算出シート'!$G$22,IF(AQ501="D",'7.パネルラジエーター設備費用算出シート'!$N$22,IF(AQ501="E",'7.パネルラジエーター設備費用算出シート'!$G$32,IF(AQ501="F",'7.パネルラジエーター設備費用算出シート'!$N$32,IF(AQ501="G",'7.パネルラジエーター設備費用算出シート'!$G$42,IF(AQ501="H",'7.パネルラジエーター設備費用算出シート'!$N$42,IF(AQ501="I",'7.パネルラジエーター設備費用算出シート'!$G$52,'7.パネルラジエーター設備費用算出シート'!$N$52))))))))))</f>
        <v/>
      </c>
      <c r="AS501" s="42"/>
      <c r="AT501" s="86"/>
      <c r="AU501" s="87"/>
      <c r="AV501" s="42"/>
    </row>
    <row r="502" spans="2:48">
      <c r="B502" s="84">
        <v>491</v>
      </c>
      <c r="C502" s="163"/>
      <c r="D502" s="164"/>
      <c r="E502" s="85"/>
      <c r="F502" s="689"/>
      <c r="G502" s="690"/>
      <c r="H502" s="683"/>
      <c r="I502" s="156"/>
      <c r="J502" s="160"/>
      <c r="K502" s="156"/>
      <c r="L502" s="697" t="str">
        <f t="shared" si="29"/>
        <v/>
      </c>
      <c r="M502" s="698" t="str">
        <f t="shared" si="30"/>
        <v/>
      </c>
      <c r="N502" s="697" t="str">
        <f t="shared" si="31"/>
        <v/>
      </c>
      <c r="O502" s="703">
        <f t="shared" si="28"/>
        <v>0</v>
      </c>
      <c r="P502" s="157"/>
      <c r="Q502" s="41"/>
      <c r="R502" s="170"/>
      <c r="S502" s="168"/>
      <c r="T502" s="43"/>
      <c r="U502" s="170"/>
      <c r="V502" s="157"/>
      <c r="W502" s="394"/>
      <c r="X502" s="42"/>
      <c r="Y502" s="41"/>
      <c r="Z502" s="42"/>
      <c r="AA502" s="41"/>
      <c r="AB502" s="42"/>
      <c r="AC502" s="41"/>
      <c r="AD502" s="43"/>
      <c r="AE502" s="42"/>
      <c r="AF502" s="44"/>
      <c r="AG502" s="42"/>
      <c r="AH502" s="463"/>
      <c r="AI502" s="42"/>
      <c r="AJ502" s="463"/>
      <c r="AK502" s="42"/>
      <c r="AL502" s="44"/>
      <c r="AM502" s="42"/>
      <c r="AN502" s="44"/>
      <c r="AO502" s="87"/>
      <c r="AP502" s="42"/>
      <c r="AQ502" s="44"/>
      <c r="AR502" s="705" t="str">
        <f>IF(AQ502="","",IF(AQ502="A",'7.パネルラジエーター設備費用算出シート'!$G$12,IF(AQ502="B",'7.パネルラジエーター設備費用算出シート'!$N$12,IF(AQ502="C",'7.パネルラジエーター設備費用算出シート'!$G$22,IF(AQ502="D",'7.パネルラジエーター設備費用算出シート'!$N$22,IF(AQ502="E",'7.パネルラジエーター設備費用算出シート'!$G$32,IF(AQ502="F",'7.パネルラジエーター設備費用算出シート'!$N$32,IF(AQ502="G",'7.パネルラジエーター設備費用算出シート'!$G$42,IF(AQ502="H",'7.パネルラジエーター設備費用算出シート'!$N$42,IF(AQ502="I",'7.パネルラジエーター設備費用算出シート'!$G$52,'7.パネルラジエーター設備費用算出シート'!$N$52))))))))))</f>
        <v/>
      </c>
      <c r="AS502" s="42"/>
      <c r="AT502" s="86"/>
      <c r="AU502" s="87"/>
      <c r="AV502" s="42"/>
    </row>
    <row r="503" spans="2:48">
      <c r="B503" s="84">
        <v>492</v>
      </c>
      <c r="C503" s="163"/>
      <c r="D503" s="164"/>
      <c r="E503" s="85"/>
      <c r="F503" s="689"/>
      <c r="G503" s="690"/>
      <c r="H503" s="683"/>
      <c r="I503" s="156"/>
      <c r="J503" s="160"/>
      <c r="K503" s="156"/>
      <c r="L503" s="697" t="str">
        <f t="shared" si="29"/>
        <v/>
      </c>
      <c r="M503" s="698" t="str">
        <f t="shared" si="30"/>
        <v/>
      </c>
      <c r="N503" s="697" t="str">
        <f t="shared" si="31"/>
        <v/>
      </c>
      <c r="O503" s="703">
        <f t="shared" si="28"/>
        <v>0</v>
      </c>
      <c r="P503" s="157"/>
      <c r="Q503" s="41"/>
      <c r="R503" s="170"/>
      <c r="S503" s="168"/>
      <c r="T503" s="43"/>
      <c r="U503" s="170"/>
      <c r="V503" s="157"/>
      <c r="W503" s="394"/>
      <c r="X503" s="42"/>
      <c r="Y503" s="41"/>
      <c r="Z503" s="42"/>
      <c r="AA503" s="41"/>
      <c r="AB503" s="42"/>
      <c r="AC503" s="41"/>
      <c r="AD503" s="43"/>
      <c r="AE503" s="42"/>
      <c r="AF503" s="44"/>
      <c r="AG503" s="42"/>
      <c r="AH503" s="463"/>
      <c r="AI503" s="42"/>
      <c r="AJ503" s="463"/>
      <c r="AK503" s="42"/>
      <c r="AL503" s="44"/>
      <c r="AM503" s="42"/>
      <c r="AN503" s="44"/>
      <c r="AO503" s="87"/>
      <c r="AP503" s="42"/>
      <c r="AQ503" s="44"/>
      <c r="AR503" s="705" t="str">
        <f>IF(AQ503="","",IF(AQ503="A",'7.パネルラジエーター設備費用算出シート'!$G$12,IF(AQ503="B",'7.パネルラジエーター設備費用算出シート'!$N$12,IF(AQ503="C",'7.パネルラジエーター設備費用算出シート'!$G$22,IF(AQ503="D",'7.パネルラジエーター設備費用算出シート'!$N$22,IF(AQ503="E",'7.パネルラジエーター設備費用算出シート'!$G$32,IF(AQ503="F",'7.パネルラジエーター設備費用算出シート'!$N$32,IF(AQ503="G",'7.パネルラジエーター設備費用算出シート'!$G$42,IF(AQ503="H",'7.パネルラジエーター設備費用算出シート'!$N$42,IF(AQ503="I",'7.パネルラジエーター設備費用算出シート'!$G$52,'7.パネルラジエーター設備費用算出シート'!$N$52))))))))))</f>
        <v/>
      </c>
      <c r="AS503" s="42"/>
      <c r="AT503" s="86"/>
      <c r="AU503" s="87"/>
      <c r="AV503" s="42"/>
    </row>
    <row r="504" spans="2:48">
      <c r="B504" s="84">
        <v>493</v>
      </c>
      <c r="C504" s="163"/>
      <c r="D504" s="164"/>
      <c r="E504" s="85"/>
      <c r="F504" s="689"/>
      <c r="G504" s="690"/>
      <c r="H504" s="683"/>
      <c r="I504" s="156"/>
      <c r="J504" s="160"/>
      <c r="K504" s="156"/>
      <c r="L504" s="697" t="str">
        <f t="shared" si="29"/>
        <v/>
      </c>
      <c r="M504" s="698" t="str">
        <f t="shared" si="30"/>
        <v/>
      </c>
      <c r="N504" s="697" t="str">
        <f t="shared" si="31"/>
        <v/>
      </c>
      <c r="O504" s="703">
        <f t="shared" si="28"/>
        <v>0</v>
      </c>
      <c r="P504" s="157"/>
      <c r="Q504" s="41"/>
      <c r="R504" s="170"/>
      <c r="S504" s="168"/>
      <c r="T504" s="43"/>
      <c r="U504" s="170"/>
      <c r="V504" s="157"/>
      <c r="W504" s="394"/>
      <c r="X504" s="42"/>
      <c r="Y504" s="41"/>
      <c r="Z504" s="42"/>
      <c r="AA504" s="41"/>
      <c r="AB504" s="42"/>
      <c r="AC504" s="41"/>
      <c r="AD504" s="43"/>
      <c r="AE504" s="42"/>
      <c r="AF504" s="44"/>
      <c r="AG504" s="42"/>
      <c r="AH504" s="463"/>
      <c r="AI504" s="42"/>
      <c r="AJ504" s="463"/>
      <c r="AK504" s="42"/>
      <c r="AL504" s="44"/>
      <c r="AM504" s="42"/>
      <c r="AN504" s="44"/>
      <c r="AO504" s="87"/>
      <c r="AP504" s="42"/>
      <c r="AQ504" s="44"/>
      <c r="AR504" s="705" t="str">
        <f>IF(AQ504="","",IF(AQ504="A",'7.パネルラジエーター設備費用算出シート'!$G$12,IF(AQ504="B",'7.パネルラジエーター設備費用算出シート'!$N$12,IF(AQ504="C",'7.パネルラジエーター設備費用算出シート'!$G$22,IF(AQ504="D",'7.パネルラジエーター設備費用算出シート'!$N$22,IF(AQ504="E",'7.パネルラジエーター設備費用算出シート'!$G$32,IF(AQ504="F",'7.パネルラジエーター設備費用算出シート'!$N$32,IF(AQ504="G",'7.パネルラジエーター設備費用算出シート'!$G$42,IF(AQ504="H",'7.パネルラジエーター設備費用算出シート'!$N$42,IF(AQ504="I",'7.パネルラジエーター設備費用算出シート'!$G$52,'7.パネルラジエーター設備費用算出シート'!$N$52))))))))))</f>
        <v/>
      </c>
      <c r="AS504" s="42"/>
      <c r="AT504" s="86"/>
      <c r="AU504" s="87"/>
      <c r="AV504" s="42"/>
    </row>
    <row r="505" spans="2:48">
      <c r="B505" s="84">
        <v>494</v>
      </c>
      <c r="C505" s="163"/>
      <c r="D505" s="164"/>
      <c r="E505" s="85"/>
      <c r="F505" s="689"/>
      <c r="G505" s="690"/>
      <c r="H505" s="683"/>
      <c r="I505" s="156"/>
      <c r="J505" s="160"/>
      <c r="K505" s="156"/>
      <c r="L505" s="697" t="str">
        <f t="shared" si="29"/>
        <v/>
      </c>
      <c r="M505" s="698" t="str">
        <f t="shared" si="30"/>
        <v/>
      </c>
      <c r="N505" s="697" t="str">
        <f t="shared" si="31"/>
        <v/>
      </c>
      <c r="O505" s="703">
        <f t="shared" ref="O505:O511" si="32">IF(OR(L505="",M505="",N505=""),0,(800000*L505*M505*N505))</f>
        <v>0</v>
      </c>
      <c r="P505" s="157"/>
      <c r="Q505" s="41"/>
      <c r="R505" s="170"/>
      <c r="S505" s="168"/>
      <c r="T505" s="43"/>
      <c r="U505" s="170"/>
      <c r="V505" s="157"/>
      <c r="W505" s="394"/>
      <c r="X505" s="42"/>
      <c r="Y505" s="41"/>
      <c r="Z505" s="42"/>
      <c r="AA505" s="41"/>
      <c r="AB505" s="42"/>
      <c r="AC505" s="41"/>
      <c r="AD505" s="43"/>
      <c r="AE505" s="42"/>
      <c r="AF505" s="44"/>
      <c r="AG505" s="42"/>
      <c r="AH505" s="463"/>
      <c r="AI505" s="42"/>
      <c r="AJ505" s="463"/>
      <c r="AK505" s="42"/>
      <c r="AL505" s="44"/>
      <c r="AM505" s="42"/>
      <c r="AN505" s="44"/>
      <c r="AO505" s="87"/>
      <c r="AP505" s="42"/>
      <c r="AQ505" s="44"/>
      <c r="AR505" s="705" t="str">
        <f>IF(AQ505="","",IF(AQ505="A",'7.パネルラジエーター設備費用算出シート'!$G$12,IF(AQ505="B",'7.パネルラジエーター設備費用算出シート'!$N$12,IF(AQ505="C",'7.パネルラジエーター設備費用算出シート'!$G$22,IF(AQ505="D",'7.パネルラジエーター設備費用算出シート'!$N$22,IF(AQ505="E",'7.パネルラジエーター設備費用算出シート'!$G$32,IF(AQ505="F",'7.パネルラジエーター設備費用算出シート'!$N$32,IF(AQ505="G",'7.パネルラジエーター設備費用算出シート'!$G$42,IF(AQ505="H",'7.パネルラジエーター設備費用算出シート'!$N$42,IF(AQ505="I",'7.パネルラジエーター設備費用算出シート'!$G$52,'7.パネルラジエーター設備費用算出シート'!$N$52))))))))))</f>
        <v/>
      </c>
      <c r="AS505" s="42"/>
      <c r="AT505" s="86"/>
      <c r="AU505" s="87"/>
      <c r="AV505" s="42"/>
    </row>
    <row r="506" spans="2:48">
      <c r="B506" s="84">
        <v>495</v>
      </c>
      <c r="C506" s="163"/>
      <c r="D506" s="164"/>
      <c r="E506" s="85"/>
      <c r="F506" s="689"/>
      <c r="G506" s="690"/>
      <c r="H506" s="683"/>
      <c r="I506" s="156"/>
      <c r="J506" s="160"/>
      <c r="K506" s="156"/>
      <c r="L506" s="697" t="str">
        <f t="shared" si="29"/>
        <v/>
      </c>
      <c r="M506" s="698" t="str">
        <f t="shared" si="30"/>
        <v/>
      </c>
      <c r="N506" s="697" t="str">
        <f t="shared" si="31"/>
        <v/>
      </c>
      <c r="O506" s="703">
        <f t="shared" si="32"/>
        <v>0</v>
      </c>
      <c r="P506" s="157"/>
      <c r="Q506" s="41"/>
      <c r="R506" s="170"/>
      <c r="S506" s="168"/>
      <c r="T506" s="43"/>
      <c r="U506" s="170"/>
      <c r="V506" s="157"/>
      <c r="W506" s="394"/>
      <c r="X506" s="42"/>
      <c r="Y506" s="41"/>
      <c r="Z506" s="42"/>
      <c r="AA506" s="41"/>
      <c r="AB506" s="42"/>
      <c r="AC506" s="41"/>
      <c r="AD506" s="43"/>
      <c r="AE506" s="42"/>
      <c r="AF506" s="44"/>
      <c r="AG506" s="42"/>
      <c r="AH506" s="463"/>
      <c r="AI506" s="42"/>
      <c r="AJ506" s="463"/>
      <c r="AK506" s="42"/>
      <c r="AL506" s="44"/>
      <c r="AM506" s="42"/>
      <c r="AN506" s="44"/>
      <c r="AO506" s="87"/>
      <c r="AP506" s="42"/>
      <c r="AQ506" s="44"/>
      <c r="AR506" s="705" t="str">
        <f>IF(AQ506="","",IF(AQ506="A",'7.パネルラジエーター設備費用算出シート'!$G$12,IF(AQ506="B",'7.パネルラジエーター設備費用算出シート'!$N$12,IF(AQ506="C",'7.パネルラジエーター設備費用算出シート'!$G$22,IF(AQ506="D",'7.パネルラジエーター設備費用算出シート'!$N$22,IF(AQ506="E",'7.パネルラジエーター設備費用算出シート'!$G$32,IF(AQ506="F",'7.パネルラジエーター設備費用算出シート'!$N$32,IF(AQ506="G",'7.パネルラジエーター設備費用算出シート'!$G$42,IF(AQ506="H",'7.パネルラジエーター設備費用算出シート'!$N$42,IF(AQ506="I",'7.パネルラジエーター設備費用算出シート'!$G$52,'7.パネルラジエーター設備費用算出シート'!$N$52))))))))))</f>
        <v/>
      </c>
      <c r="AS506" s="42"/>
      <c r="AT506" s="86"/>
      <c r="AU506" s="87"/>
      <c r="AV506" s="42"/>
    </row>
    <row r="507" spans="2:48">
      <c r="B507" s="84">
        <v>496</v>
      </c>
      <c r="C507" s="163"/>
      <c r="D507" s="164"/>
      <c r="E507" s="85"/>
      <c r="F507" s="689"/>
      <c r="G507" s="690"/>
      <c r="H507" s="683"/>
      <c r="I507" s="156"/>
      <c r="J507" s="160"/>
      <c r="K507" s="156"/>
      <c r="L507" s="697" t="str">
        <f t="shared" si="29"/>
        <v/>
      </c>
      <c r="M507" s="698" t="str">
        <f t="shared" si="30"/>
        <v/>
      </c>
      <c r="N507" s="697" t="str">
        <f t="shared" si="31"/>
        <v/>
      </c>
      <c r="O507" s="703">
        <f t="shared" si="32"/>
        <v>0</v>
      </c>
      <c r="P507" s="157"/>
      <c r="Q507" s="41"/>
      <c r="R507" s="170"/>
      <c r="S507" s="168"/>
      <c r="T507" s="43"/>
      <c r="U507" s="170"/>
      <c r="V507" s="157"/>
      <c r="W507" s="394"/>
      <c r="X507" s="42"/>
      <c r="Y507" s="41"/>
      <c r="Z507" s="42"/>
      <c r="AA507" s="41"/>
      <c r="AB507" s="42"/>
      <c r="AC507" s="41"/>
      <c r="AD507" s="43"/>
      <c r="AE507" s="42"/>
      <c r="AF507" s="44"/>
      <c r="AG507" s="42"/>
      <c r="AH507" s="463"/>
      <c r="AI507" s="42"/>
      <c r="AJ507" s="463"/>
      <c r="AK507" s="42"/>
      <c r="AL507" s="44"/>
      <c r="AM507" s="42"/>
      <c r="AN507" s="44"/>
      <c r="AO507" s="87"/>
      <c r="AP507" s="42"/>
      <c r="AQ507" s="44"/>
      <c r="AR507" s="705" t="str">
        <f>IF(AQ507="","",IF(AQ507="A",'7.パネルラジエーター設備費用算出シート'!$G$12,IF(AQ507="B",'7.パネルラジエーター設備費用算出シート'!$N$12,IF(AQ507="C",'7.パネルラジエーター設備費用算出シート'!$G$22,IF(AQ507="D",'7.パネルラジエーター設備費用算出シート'!$N$22,IF(AQ507="E",'7.パネルラジエーター設備費用算出シート'!$G$32,IF(AQ507="F",'7.パネルラジエーター設備費用算出シート'!$N$32,IF(AQ507="G",'7.パネルラジエーター設備費用算出シート'!$G$42,IF(AQ507="H",'7.パネルラジエーター設備費用算出シート'!$N$42,IF(AQ507="I",'7.パネルラジエーター設備費用算出シート'!$G$52,'7.パネルラジエーター設備費用算出シート'!$N$52))))))))))</f>
        <v/>
      </c>
      <c r="AS507" s="42"/>
      <c r="AT507" s="86"/>
      <c r="AU507" s="87"/>
      <c r="AV507" s="42"/>
    </row>
    <row r="508" spans="2:48">
      <c r="B508" s="84">
        <v>497</v>
      </c>
      <c r="C508" s="163"/>
      <c r="D508" s="164"/>
      <c r="E508" s="85"/>
      <c r="F508" s="689"/>
      <c r="G508" s="690"/>
      <c r="H508" s="683"/>
      <c r="I508" s="156"/>
      <c r="J508" s="160"/>
      <c r="K508" s="156"/>
      <c r="L508" s="697" t="str">
        <f t="shared" si="29"/>
        <v/>
      </c>
      <c r="M508" s="698" t="str">
        <f t="shared" si="30"/>
        <v/>
      </c>
      <c r="N508" s="697" t="str">
        <f t="shared" si="31"/>
        <v/>
      </c>
      <c r="O508" s="703">
        <f t="shared" si="32"/>
        <v>0</v>
      </c>
      <c r="P508" s="157"/>
      <c r="Q508" s="41"/>
      <c r="R508" s="170"/>
      <c r="S508" s="168"/>
      <c r="T508" s="43"/>
      <c r="U508" s="170"/>
      <c r="V508" s="157"/>
      <c r="W508" s="394"/>
      <c r="X508" s="42"/>
      <c r="Y508" s="41"/>
      <c r="Z508" s="42"/>
      <c r="AA508" s="41"/>
      <c r="AB508" s="42"/>
      <c r="AC508" s="41"/>
      <c r="AD508" s="43"/>
      <c r="AE508" s="42"/>
      <c r="AF508" s="44"/>
      <c r="AG508" s="42"/>
      <c r="AH508" s="463"/>
      <c r="AI508" s="42"/>
      <c r="AJ508" s="463"/>
      <c r="AK508" s="42"/>
      <c r="AL508" s="44"/>
      <c r="AM508" s="42"/>
      <c r="AN508" s="44"/>
      <c r="AO508" s="87"/>
      <c r="AP508" s="42"/>
      <c r="AQ508" s="44"/>
      <c r="AR508" s="705" t="str">
        <f>IF(AQ508="","",IF(AQ508="A",'7.パネルラジエーター設備費用算出シート'!$G$12,IF(AQ508="B",'7.パネルラジエーター設備費用算出シート'!$N$12,IF(AQ508="C",'7.パネルラジエーター設備費用算出シート'!$G$22,IF(AQ508="D",'7.パネルラジエーター設備費用算出シート'!$N$22,IF(AQ508="E",'7.パネルラジエーター設備費用算出シート'!$G$32,IF(AQ508="F",'7.パネルラジエーター設備費用算出シート'!$N$32,IF(AQ508="G",'7.パネルラジエーター設備費用算出シート'!$G$42,IF(AQ508="H",'7.パネルラジエーター設備費用算出シート'!$N$42,IF(AQ508="I",'7.パネルラジエーター設備費用算出シート'!$G$52,'7.パネルラジエーター設備費用算出シート'!$N$52))))))))))</f>
        <v/>
      </c>
      <c r="AS508" s="42"/>
      <c r="AT508" s="86"/>
      <c r="AU508" s="87"/>
      <c r="AV508" s="42"/>
    </row>
    <row r="509" spans="2:48">
      <c r="B509" s="84">
        <v>498</v>
      </c>
      <c r="C509" s="163"/>
      <c r="D509" s="164"/>
      <c r="E509" s="85"/>
      <c r="F509" s="689"/>
      <c r="G509" s="690"/>
      <c r="H509" s="683"/>
      <c r="I509" s="156"/>
      <c r="J509" s="160"/>
      <c r="K509" s="156"/>
      <c r="L509" s="697" t="str">
        <f t="shared" si="29"/>
        <v/>
      </c>
      <c r="M509" s="698" t="str">
        <f t="shared" si="30"/>
        <v/>
      </c>
      <c r="N509" s="697" t="str">
        <f t="shared" si="31"/>
        <v/>
      </c>
      <c r="O509" s="703">
        <f t="shared" si="32"/>
        <v>0</v>
      </c>
      <c r="P509" s="157"/>
      <c r="Q509" s="41"/>
      <c r="R509" s="170"/>
      <c r="S509" s="168"/>
      <c r="T509" s="43"/>
      <c r="U509" s="170"/>
      <c r="V509" s="157"/>
      <c r="W509" s="394"/>
      <c r="X509" s="42"/>
      <c r="Y509" s="41"/>
      <c r="Z509" s="42"/>
      <c r="AA509" s="41"/>
      <c r="AB509" s="42"/>
      <c r="AC509" s="41"/>
      <c r="AD509" s="43"/>
      <c r="AE509" s="42"/>
      <c r="AF509" s="44"/>
      <c r="AG509" s="42"/>
      <c r="AH509" s="463"/>
      <c r="AI509" s="42"/>
      <c r="AJ509" s="463"/>
      <c r="AK509" s="42"/>
      <c r="AL509" s="44"/>
      <c r="AM509" s="42"/>
      <c r="AN509" s="44"/>
      <c r="AO509" s="87"/>
      <c r="AP509" s="42"/>
      <c r="AQ509" s="44"/>
      <c r="AR509" s="705" t="str">
        <f>IF(AQ509="","",IF(AQ509="A",'7.パネルラジエーター設備費用算出シート'!$G$12,IF(AQ509="B",'7.パネルラジエーター設備費用算出シート'!$N$12,IF(AQ509="C",'7.パネルラジエーター設備費用算出シート'!$G$22,IF(AQ509="D",'7.パネルラジエーター設備費用算出シート'!$N$22,IF(AQ509="E",'7.パネルラジエーター設備費用算出シート'!$G$32,IF(AQ509="F",'7.パネルラジエーター設備費用算出シート'!$N$32,IF(AQ509="G",'7.パネルラジエーター設備費用算出シート'!$G$42,IF(AQ509="H",'7.パネルラジエーター設備費用算出シート'!$N$42,IF(AQ509="I",'7.パネルラジエーター設備費用算出シート'!$G$52,'7.パネルラジエーター設備費用算出シート'!$N$52))))))))))</f>
        <v/>
      </c>
      <c r="AS509" s="42"/>
      <c r="AT509" s="86"/>
      <c r="AU509" s="87"/>
      <c r="AV509" s="42"/>
    </row>
    <row r="510" spans="2:48">
      <c r="B510" s="84">
        <v>499</v>
      </c>
      <c r="C510" s="163"/>
      <c r="D510" s="164"/>
      <c r="E510" s="85"/>
      <c r="F510" s="689"/>
      <c r="G510" s="690"/>
      <c r="H510" s="683"/>
      <c r="I510" s="156"/>
      <c r="J510" s="160"/>
      <c r="K510" s="156"/>
      <c r="L510" s="697" t="str">
        <f t="shared" si="29"/>
        <v/>
      </c>
      <c r="M510" s="698" t="str">
        <f t="shared" si="30"/>
        <v/>
      </c>
      <c r="N510" s="697" t="str">
        <f t="shared" si="31"/>
        <v/>
      </c>
      <c r="O510" s="703">
        <f t="shared" si="32"/>
        <v>0</v>
      </c>
      <c r="P510" s="157"/>
      <c r="Q510" s="41"/>
      <c r="R510" s="170"/>
      <c r="S510" s="168"/>
      <c r="T510" s="43"/>
      <c r="U510" s="170"/>
      <c r="V510" s="157"/>
      <c r="W510" s="394"/>
      <c r="X510" s="42"/>
      <c r="Y510" s="41"/>
      <c r="Z510" s="42"/>
      <c r="AA510" s="41"/>
      <c r="AB510" s="42"/>
      <c r="AC510" s="41"/>
      <c r="AD510" s="43"/>
      <c r="AE510" s="42"/>
      <c r="AF510" s="44"/>
      <c r="AG510" s="42"/>
      <c r="AH510" s="463"/>
      <c r="AI510" s="42"/>
      <c r="AJ510" s="463"/>
      <c r="AK510" s="42"/>
      <c r="AL510" s="44"/>
      <c r="AM510" s="42"/>
      <c r="AN510" s="44"/>
      <c r="AO510" s="87"/>
      <c r="AP510" s="42"/>
      <c r="AQ510" s="44"/>
      <c r="AR510" s="705" t="str">
        <f>IF(AQ510="","",IF(AQ510="A",'7.パネルラジエーター設備費用算出シート'!$G$12,IF(AQ510="B",'7.パネルラジエーター設備費用算出シート'!$N$12,IF(AQ510="C",'7.パネルラジエーター設備費用算出シート'!$G$22,IF(AQ510="D",'7.パネルラジエーター設備費用算出シート'!$N$22,IF(AQ510="E",'7.パネルラジエーター設備費用算出シート'!$G$32,IF(AQ510="F",'7.パネルラジエーター設備費用算出シート'!$N$32,IF(AQ510="G",'7.パネルラジエーター設備費用算出シート'!$G$42,IF(AQ510="H",'7.パネルラジエーター設備費用算出シート'!$N$42,IF(AQ510="I",'7.パネルラジエーター設備費用算出シート'!$G$52,'7.パネルラジエーター設備費用算出シート'!$N$52))))))))))</f>
        <v/>
      </c>
      <c r="AS510" s="42"/>
      <c r="AT510" s="86"/>
      <c r="AU510" s="87"/>
      <c r="AV510" s="42"/>
    </row>
    <row r="511" spans="2:48">
      <c r="B511" s="88">
        <v>500</v>
      </c>
      <c r="C511" s="165"/>
      <c r="D511" s="166"/>
      <c r="E511" s="89"/>
      <c r="F511" s="691"/>
      <c r="G511" s="692"/>
      <c r="H511" s="683"/>
      <c r="I511" s="156"/>
      <c r="J511" s="160"/>
      <c r="K511" s="156"/>
      <c r="L511" s="699" t="str">
        <f t="shared" si="29"/>
        <v/>
      </c>
      <c r="M511" s="700" t="str">
        <f t="shared" si="30"/>
        <v/>
      </c>
      <c r="N511" s="699" t="str">
        <f t="shared" si="31"/>
        <v/>
      </c>
      <c r="O511" s="704">
        <f t="shared" si="32"/>
        <v>0</v>
      </c>
      <c r="P511" s="157"/>
      <c r="Q511" s="41"/>
      <c r="R511" s="171"/>
      <c r="S511" s="168"/>
      <c r="T511" s="43"/>
      <c r="U511" s="171"/>
      <c r="V511" s="157"/>
      <c r="W511" s="394"/>
      <c r="X511" s="42"/>
      <c r="Y511" s="41"/>
      <c r="Z511" s="42"/>
      <c r="AA511" s="41"/>
      <c r="AB511" s="42"/>
      <c r="AC511" s="41"/>
      <c r="AD511" s="43"/>
      <c r="AE511" s="42"/>
      <c r="AF511" s="44"/>
      <c r="AG511" s="42"/>
      <c r="AH511" s="463"/>
      <c r="AI511" s="42"/>
      <c r="AJ511" s="463"/>
      <c r="AK511" s="42"/>
      <c r="AL511" s="44"/>
      <c r="AM511" s="42"/>
      <c r="AN511" s="44"/>
      <c r="AO511" s="91"/>
      <c r="AP511" s="42"/>
      <c r="AQ511" s="44"/>
      <c r="AR511" s="705" t="str">
        <f>IF(AQ511="","",IF(AQ511="A",'7.パネルラジエーター設備費用算出シート'!$G$12,IF(AQ511="B",'7.パネルラジエーター設備費用算出シート'!$N$12,IF(AQ511="C",'7.パネルラジエーター設備費用算出シート'!$G$22,IF(AQ511="D",'7.パネルラジエーター設備費用算出シート'!$N$22,IF(AQ511="E",'7.パネルラジエーター設備費用算出シート'!$G$32,IF(AQ511="F",'7.パネルラジエーター設備費用算出シート'!$N$32,IF(AQ511="G",'7.パネルラジエーター設備費用算出シート'!$G$42,IF(AQ511="H",'7.パネルラジエーター設備費用算出シート'!$N$42,IF(AQ511="I",'7.パネルラジエーター設備費用算出シート'!$G$52,'7.パネルラジエーター設備費用算出シート'!$N$52))))))))))</f>
        <v/>
      </c>
      <c r="AS511" s="42"/>
      <c r="AT511" s="90"/>
      <c r="AU511" s="91"/>
      <c r="AV511" s="42"/>
    </row>
  </sheetData>
  <sheetProtection formatRows="0" selectLockedCells="1"/>
  <mergeCells count="75">
    <mergeCell ref="AF8:AG9"/>
    <mergeCell ref="AL8:AM9"/>
    <mergeCell ref="AC10:AC11"/>
    <mergeCell ref="AD10:AD11"/>
    <mergeCell ref="AC8:AE9"/>
    <mergeCell ref="AH8:AI9"/>
    <mergeCell ref="AJ10:AJ11"/>
    <mergeCell ref="AI10:AI11"/>
    <mergeCell ref="AH10:AH11"/>
    <mergeCell ref="AJ8:AK9"/>
    <mergeCell ref="AK10:AK11"/>
    <mergeCell ref="BF9:BF11"/>
    <mergeCell ref="AN10:AN11"/>
    <mergeCell ref="AO10:AO11"/>
    <mergeCell ref="U10:U11"/>
    <mergeCell ref="AB10:AB11"/>
    <mergeCell ref="V10:V11"/>
    <mergeCell ref="Y10:Y11"/>
    <mergeCell ref="Z10:Z11"/>
    <mergeCell ref="AA10:AA11"/>
    <mergeCell ref="AG10:AG11"/>
    <mergeCell ref="AL10:AL11"/>
    <mergeCell ref="AM10:AM11"/>
    <mergeCell ref="Y9:Z9"/>
    <mergeCell ref="AE10:AE11"/>
    <mergeCell ref="AF10:AF11"/>
    <mergeCell ref="AA8:AB9"/>
    <mergeCell ref="AP10:AP11"/>
    <mergeCell ref="AS10:AS11"/>
    <mergeCell ref="AR10:AR11"/>
    <mergeCell ref="BE8:BE11"/>
    <mergeCell ref="AU10:AU11"/>
    <mergeCell ref="AV10:AV11"/>
    <mergeCell ref="AT8:AV9"/>
    <mergeCell ref="AT10:AT11"/>
    <mergeCell ref="AQ10:AQ11"/>
    <mergeCell ref="AN8:AP9"/>
    <mergeCell ref="AQ8:AS9"/>
    <mergeCell ref="B4:G4"/>
    <mergeCell ref="BB7:BC10"/>
    <mergeCell ref="BE7:BH7"/>
    <mergeCell ref="B8:B11"/>
    <mergeCell ref="C8:C11"/>
    <mergeCell ref="D8:D11"/>
    <mergeCell ref="E8:E11"/>
    <mergeCell ref="F8:F11"/>
    <mergeCell ref="G8:G11"/>
    <mergeCell ref="H8:H11"/>
    <mergeCell ref="I8:J9"/>
    <mergeCell ref="BF8:BH8"/>
    <mergeCell ref="AY9:AZ10"/>
    <mergeCell ref="BG9:BH9"/>
    <mergeCell ref="BH10:BH11"/>
    <mergeCell ref="BG10:BG11"/>
    <mergeCell ref="Q8:V8"/>
    <mergeCell ref="Q9:S9"/>
    <mergeCell ref="T9:V9"/>
    <mergeCell ref="Q10:Q11"/>
    <mergeCell ref="R10:R11"/>
    <mergeCell ref="W8:X9"/>
    <mergeCell ref="W10:W11"/>
    <mergeCell ref="X10:X11"/>
    <mergeCell ref="B6:E6"/>
    <mergeCell ref="Y8:Z8"/>
    <mergeCell ref="S10:S11"/>
    <mergeCell ref="T10:T11"/>
    <mergeCell ref="F6:M6"/>
    <mergeCell ref="K8:P9"/>
    <mergeCell ref="I10:I11"/>
    <mergeCell ref="J10:J11"/>
    <mergeCell ref="K10:K11"/>
    <mergeCell ref="L10:N10"/>
    <mergeCell ref="O10:O11"/>
    <mergeCell ref="P10:P11"/>
    <mergeCell ref="N6:Q6"/>
  </mergeCells>
  <phoneticPr fontId="9"/>
  <conditionalFormatting sqref="A3:J3 R13:R511 U13:U511 AT12:AU511 AW12:XFD511 L12:O511 B8:W8 B9:V9 B11:V11 Y11:AC11 B10:AC10 AE10:AE11 AG10:AH10 AD12:AD511 AN12:AO511 L3:AH3 A4:AH7 Y8:AH9 AG11 AQ12:AR511 A1:AH2 AL1:XFD11 AI1:AI9 AJ1:AJ10 AK1:AK9 A14:G511 A12:E13 G12:G13">
    <cfRule type="expression" dxfId="222" priority="58">
      <formula>_xlfn.ISFORMULA(A1)=TRUE</formula>
    </cfRule>
  </conditionalFormatting>
  <conditionalFormatting sqref="I12:J511">
    <cfRule type="expression" dxfId="221" priority="51">
      <formula>_xlfn.ISFORMULA(I12)=TRUE</formula>
    </cfRule>
  </conditionalFormatting>
  <conditionalFormatting sqref="I12:J511">
    <cfRule type="expression" dxfId="220" priority="50">
      <formula>OR(I12="角住戸",I12="最上階")</formula>
    </cfRule>
  </conditionalFormatting>
  <conditionalFormatting sqref="J12:J511">
    <cfRule type="expression" dxfId="219" priority="49">
      <formula>$J12="最下階"</formula>
    </cfRule>
  </conditionalFormatting>
  <conditionalFormatting sqref="K12:K511">
    <cfRule type="expression" dxfId="218" priority="48">
      <formula>_xlfn.ISFORMULA(K12)=TRUE</formula>
    </cfRule>
  </conditionalFormatting>
  <conditionalFormatting sqref="K12:K511">
    <cfRule type="expression" dxfId="217" priority="47">
      <formula>$I12="中住戸"</formula>
    </cfRule>
  </conditionalFormatting>
  <conditionalFormatting sqref="P12:P511">
    <cfRule type="expression" dxfId="216" priority="46">
      <formula>_xlfn.ISFORMULA(P12)=TRUE</formula>
    </cfRule>
  </conditionalFormatting>
  <conditionalFormatting sqref="Q12:S12 S13:S511 Q13:Q511">
    <cfRule type="expression" dxfId="215" priority="45">
      <formula>_xlfn.ISFORMULA(Q12)=TRUE</formula>
    </cfRule>
  </conditionalFormatting>
  <conditionalFormatting sqref="U12:W12 V13:W511">
    <cfRule type="expression" dxfId="214" priority="44">
      <formula>_xlfn.ISFORMULA(U12)=TRUE</formula>
    </cfRule>
  </conditionalFormatting>
  <conditionalFormatting sqref="Y12:Y511">
    <cfRule type="expression" dxfId="213" priority="43">
      <formula>_xlfn.ISFORMULA(Y12)=TRUE</formula>
    </cfRule>
  </conditionalFormatting>
  <conditionalFormatting sqref="AA12:AA511">
    <cfRule type="expression" dxfId="212" priority="42">
      <formula>_xlfn.ISFORMULA(AA12)=TRUE</formula>
    </cfRule>
  </conditionalFormatting>
  <conditionalFormatting sqref="AC12:AC511">
    <cfRule type="expression" dxfId="211" priority="39">
      <formula>_xlfn.ISFORMULA(AC12)=TRUE</formula>
    </cfRule>
  </conditionalFormatting>
  <conditionalFormatting sqref="AL12:AL511">
    <cfRule type="expression" dxfId="210" priority="30">
      <formula>_xlfn.ISFORMULA(AL12)=TRUE</formula>
    </cfRule>
  </conditionalFormatting>
  <conditionalFormatting sqref="AD12:AD511">
    <cfRule type="expression" dxfId="209" priority="28">
      <formula>AND(COUNTIF($AC12,"燃料*")=0,$AC12&lt;&gt;"")</formula>
    </cfRule>
  </conditionalFormatting>
  <conditionalFormatting sqref="Z12:Z511">
    <cfRule type="expression" dxfId="208" priority="27">
      <formula>_xlfn.ISFORMULA(Z12)=TRUE</formula>
    </cfRule>
  </conditionalFormatting>
  <conditionalFormatting sqref="AB12:AB511">
    <cfRule type="expression" dxfId="207" priority="26">
      <formula>_xlfn.ISFORMULA(AB12)=TRUE</formula>
    </cfRule>
  </conditionalFormatting>
  <conditionalFormatting sqref="AE12:AE511">
    <cfRule type="expression" dxfId="206" priority="25">
      <formula>_xlfn.ISFORMULA(AE12)=TRUE</formula>
    </cfRule>
  </conditionalFormatting>
  <conditionalFormatting sqref="AG12:AH511">
    <cfRule type="expression" dxfId="205" priority="24">
      <formula>_xlfn.ISFORMULA(AG12)=TRUE</formula>
    </cfRule>
  </conditionalFormatting>
  <conditionalFormatting sqref="AM12:AM511">
    <cfRule type="expression" dxfId="204" priority="23">
      <formula>_xlfn.ISFORMULA(AM12)=TRUE</formula>
    </cfRule>
  </conditionalFormatting>
  <conditionalFormatting sqref="AP12:AP511">
    <cfRule type="expression" dxfId="203" priority="22">
      <formula>_xlfn.ISFORMULA(AP12)=TRUE</formula>
    </cfRule>
  </conditionalFormatting>
  <conditionalFormatting sqref="AS12:AS511">
    <cfRule type="expression" dxfId="202" priority="21">
      <formula>_xlfn.ISFORMULA(AS12)=TRUE</formula>
    </cfRule>
  </conditionalFormatting>
  <conditionalFormatting sqref="AV12:AV511">
    <cfRule type="expression" dxfId="201" priority="20">
      <formula>_xlfn.ISFORMULA(AV12)=TRUE</formula>
    </cfRule>
  </conditionalFormatting>
  <conditionalFormatting sqref="T12:T511">
    <cfRule type="expression" dxfId="200" priority="19">
      <formula>_xlfn.ISFORMULA(T12)=TRUE</formula>
    </cfRule>
  </conditionalFormatting>
  <conditionalFormatting sqref="X12:X511">
    <cfRule type="expression" dxfId="199" priority="17">
      <formula>_xlfn.ISFORMULA(X12)=TRUE</formula>
    </cfRule>
  </conditionalFormatting>
  <conditionalFormatting sqref="AD10">
    <cfRule type="expression" dxfId="198" priority="16">
      <formula>_xlfn.ISFORMULA(AD10)=TRUE</formula>
    </cfRule>
  </conditionalFormatting>
  <conditionalFormatting sqref="AF10:AF11">
    <cfRule type="expression" dxfId="197" priority="14">
      <formula>_xlfn.ISFORMULA(AF10)=TRUE</formula>
    </cfRule>
  </conditionalFormatting>
  <conditionalFormatting sqref="AF12:AF511">
    <cfRule type="expression" dxfId="196" priority="13">
      <formula>_xlfn.ISFORMULA(AF12)=TRUE</formula>
    </cfRule>
  </conditionalFormatting>
  <conditionalFormatting sqref="AK10:AK11">
    <cfRule type="expression" dxfId="195" priority="1">
      <formula>_xlfn.ISFORMULA(AK10)=TRUE</formula>
    </cfRule>
  </conditionalFormatting>
  <conditionalFormatting sqref="AI12:AI511">
    <cfRule type="expression" dxfId="194" priority="7">
      <formula>_xlfn.ISFORMULA(AI12)=TRUE</formula>
    </cfRule>
  </conditionalFormatting>
  <conditionalFormatting sqref="AI10:AI11">
    <cfRule type="expression" dxfId="193" priority="6">
      <formula>_xlfn.ISFORMULA(AI10)=TRUE</formula>
    </cfRule>
  </conditionalFormatting>
  <conditionalFormatting sqref="AJ12:AJ511">
    <cfRule type="expression" dxfId="192" priority="4">
      <formula>_xlfn.ISFORMULA(AJ12)=TRUE</formula>
    </cfRule>
  </conditionalFormatting>
  <conditionalFormatting sqref="AK12:AK511">
    <cfRule type="expression" dxfId="191" priority="2">
      <formula>_xlfn.ISFORMULA(AK12)=TRUE</formula>
    </cfRule>
  </conditionalFormatting>
  <dataValidations count="20">
    <dataValidation imeMode="off" allowBlank="1" showInputMessage="1" showErrorMessage="1" sqref="C12:G511 AU12:AU511 U12:U511 AO12:AO511 R12:R511 AR12:AR511" xr:uid="{3D3C54FE-4B52-45D1-B63B-6556D1BF9318}"/>
    <dataValidation type="whole" imeMode="off" allowBlank="1" showInputMessage="1" showErrorMessage="1" error="小数点以下切り捨てのうえ_x000a_整数で入力してください" sqref="H12:H511" xr:uid="{AED80DE6-1C11-4179-807A-288312E838FC}">
      <formula1>0</formula1>
      <formula2>1000</formula2>
    </dataValidation>
    <dataValidation type="list" allowBlank="1" showInputMessage="1" showErrorMessage="1" sqref="J12:J511" xr:uid="{C29B6847-DB34-49B9-9409-DC71587FED33}">
      <formula1>"最下階,中間階,最上階"</formula1>
    </dataValidation>
    <dataValidation type="list" allowBlank="1" showInputMessage="1" showErrorMessage="1" sqref="I12:I511" xr:uid="{C7BB89AC-2B99-491A-8758-C99B1C8F424B}">
      <formula1>"中住戸,角住戸"</formula1>
    </dataValidation>
    <dataValidation type="list" allowBlank="1" showInputMessage="1" showErrorMessage="1" sqref="K12:K511" xr:uid="{38385667-0D95-4AB2-800A-9790CAAE6699}">
      <formula1>"該当"</formula1>
    </dataValidation>
    <dataValidation type="list" imeMode="off" allowBlank="1" showInputMessage="1" showErrorMessage="1" sqref="AS7:AS11 AP7:AP11 AM7:AM11 AJ7 AI10:AI11 AK10:AK11 AG10:AG11 AH7 AV7:AV11 AV1:AV5 AS1:AS5 AP1:AP5 AM1:AM5 AJ1:AJ5 AK1:AK7 AI1:AI7 AH1:AH5 AG1:AG7 P1:P11 Z1:Z11 AB1:AB11 AE1:AE11 S1:S11 V1:V11" xr:uid="{444D3452-C21F-437B-90D7-75F417A4610A}">
      <formula1>#REF!</formula1>
    </dataValidation>
    <dataValidation type="list" imeMode="off" allowBlank="1" showInputMessage="1" showErrorMessage="1" sqref="P12:P511 S12:S511 AV12:AV511 AS12:AS511 Z12:Z511 AB12:AB511 AE12:AE511 X12:X511 AM12:AM511 AP12:AP511 V12:V511 AG12:AG511 AK12:AK511 AI12:AI511" xr:uid="{E355797F-6128-4F10-B47D-A3CDBB1A33E9}">
      <formula1>"1,2,3,4,5,-"</formula1>
    </dataValidation>
    <dataValidation type="list" allowBlank="1" showInputMessage="1" showErrorMessage="1" sqref="T12:T511 Q12:Q511" xr:uid="{72CA40DF-EABF-432A-B617-5A40EB188261}">
      <formula1>"2.2ｋＷ,2.5ｋＷ,2.8ｋＷ,3.6ｋＷ,4.0ｋＷ,5.6ｋＷ,6.3ｋＷ,7.1ｋＷ以上,設置なし"</formula1>
    </dataValidation>
    <dataValidation type="list" allowBlank="1" showInputMessage="1" showErrorMessage="1" sqref="AA12:AA511" xr:uid="{DD85B561-A819-46B1-AD03-456BE77550C2}">
      <formula1>"ダクト式第三種換気,ダクト式第一種換気,ダクト式第一種換気（熱交換有り）"</formula1>
    </dataValidation>
    <dataValidation type="list" allowBlank="1" showInputMessage="1" showErrorMessage="1" sqref="AD12:AD511" xr:uid="{BAA2BD2D-CC83-4321-8D0F-0CBB7E0F83B3}">
      <formula1>"寒冷地仕様,中小都市ガス事業者によるガス供給,LPガス仕様,国産天然ガスに対応する機種"</formula1>
    </dataValidation>
    <dataValidation type="list" allowBlank="1" showInputMessage="1" showErrorMessage="1" sqref="AL12:AL511" xr:uid="{5410D122-0167-4D87-9FF4-B343D3DB789D}">
      <formula1>"有り,有り（ガス計測含む）,無し"</formula1>
    </dataValidation>
    <dataValidation type="list" allowBlank="1" showInputMessage="1" showErrorMessage="1" sqref="Y12:Y511" xr:uid="{862FBCD2-8921-402E-A011-5B49E297E20D}">
      <formula1>"エアコン付温水床暖房 5.6ｋＷ未満,エアコン付温水床暖房 5.6ｋＷ以上,温水床暖房（給湯機と熱源兼用）,温水床暖房（専用熱源機）,設置なし"</formula1>
    </dataValidation>
    <dataValidation type="list" allowBlank="1" showInputMessage="1" showErrorMessage="1" sqref="AC12:AC511" xr:uid="{15966F73-4C87-4B27-86ED-6EA890E55C7B}">
      <formula1>"電気ヒートポンプ式給湯機（エコキュート等）,ガス潜熱回収型給湯機（エコジョーズ等）20号以下,ガス潜熱回収型給湯機（エコジョーズ等）24号,ハイブリッド給湯機,燃料電池（PEFC_700Ｗ以上）,燃料電池（SOFC_700Ｗ以上）,燃料電池（SOFC_400Ｗ以上）"</formula1>
    </dataValidation>
    <dataValidation type="list" allowBlank="1" showInputMessage="1" showErrorMessage="1" sqref="W12:W511" xr:uid="{A178B6D0-FEA0-4D21-85A4-432859132281}">
      <formula1>"2.8ｋＷ,3.6ｋＷ,4.0ｋＷ,5.6ｋＷ以上"</formula1>
    </dataValidation>
    <dataValidation type="list" allowBlank="1" showInputMessage="1" showErrorMessage="1" sqref="AN12:AN511" xr:uid="{CECA139C-843F-4BE3-A86D-29106E039125}">
      <formula1>"2.6ｋＷ未満,2.6ｋＷ以上"</formula1>
    </dataValidation>
    <dataValidation allowBlank="1" showInputMessage="1" sqref="AF8:AK9" xr:uid="{1323CD10-9252-49EB-B177-C3B0D9DE33C4}"/>
    <dataValidation type="whole" operator="greaterThanOrEqual" allowBlank="1" showInputMessage="1" showErrorMessage="1" sqref="AF12:AF511 AH12:AH511 AJ12:AJ511" xr:uid="{F398FA05-5DD5-4F47-A1A5-D6A0CEFB4C7A}">
      <formula1>0</formula1>
    </dataValidation>
    <dataValidation type="list" allowBlank="1" showInputMessage="1" showErrorMessage="1" sqref="AQ13:AQ511" xr:uid="{8C7E70A1-059D-4F18-9144-BB91979A4338}">
      <formula1>"A,B,C,D,E,F,G,H,I,J"</formula1>
    </dataValidation>
    <dataValidation type="list" allowBlank="1" showErrorMessage="1" prompt="7.パネルラジエータ設備費用算出シートで入力した導入タイプを選択してください" sqref="AQ12" xr:uid="{933C3245-3366-4DBD-9975-630F07936185}">
      <formula1>"A,B,C,D,E,F,G,H,I,J"</formula1>
    </dataValidation>
    <dataValidation type="whole" imeMode="off" allowBlank="1" showInputMessage="1" showErrorMessage="1" error="数字以外は入力しないでください" sqref="AF1:AF7" xr:uid="{223ED3BA-7582-4732-847D-16DB76D08823}">
      <formula1>0</formula1>
      <formula2>1000</formula2>
    </dataValidation>
  </dataValidations>
  <printOptions horizontalCentered="1"/>
  <pageMargins left="0.59055118110236227" right="0.39370078740157483" top="0.59055118110236227" bottom="0.35433070866141736" header="0.31496062992125984" footer="0.11811023622047245"/>
  <pageSetup paperSize="8" scale="46" fitToHeight="0" orientation="landscape" r:id="rId1"/>
  <headerFooter scaleWithDoc="0">
    <oddFooter>&amp;R&amp;8R4超高層ZEH-M_ver.1</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23</vt:i4>
      </vt:variant>
    </vt:vector>
  </HeadingPairs>
  <TitlesOfParts>
    <vt:vector size="44" baseType="lpstr">
      <vt:lpstr>入力シート</vt:lpstr>
      <vt:lpstr>提出書類チェックシート</vt:lpstr>
      <vt:lpstr>定型様式1_交付申請書</vt:lpstr>
      <vt:lpstr>誓約書</vt:lpstr>
      <vt:lpstr>1.申請者の詳細</vt:lpstr>
      <vt:lpstr>2.全体概要</vt:lpstr>
      <vt:lpstr>3.補助事業概要図</vt:lpstr>
      <vt:lpstr>4.5.事業予定・補助事業実施体制</vt:lpstr>
      <vt:lpstr>6.住戸情報入力</vt:lpstr>
      <vt:lpstr>7.パネルラジエーター設備費用算出シート</vt:lpstr>
      <vt:lpstr>8-１～５.共用部定額単価算出シート</vt:lpstr>
      <vt:lpstr>9.共用部空調設備費用算出シート</vt:lpstr>
      <vt:lpstr>10.費用明細書（共用部）</vt:lpstr>
      <vt:lpstr>11.補助対象経費総括表（まとめ）</vt:lpstr>
      <vt:lpstr>12-1.補助対象経費総括表（1年目）</vt:lpstr>
      <vt:lpstr>12-2.補助対象経費総括表（２年目）</vt:lpstr>
      <vt:lpstr>12-3.補助対象経費総括表（３年目）</vt:lpstr>
      <vt:lpstr>12-4.補助対象経費総括表（４年目）</vt:lpstr>
      <vt:lpstr>12-5.補助対象経費総括表（５年目）</vt:lpstr>
      <vt:lpstr>13.エネルギー計測計画図</vt:lpstr>
      <vt:lpstr>14.事業実施工程表</vt:lpstr>
      <vt:lpstr>'1.申請者の詳細'!Print_Area</vt:lpstr>
      <vt:lpstr>'10.費用明細書（共用部）'!Print_Area</vt:lpstr>
      <vt:lpstr>'11.補助対象経費総括表（まとめ）'!Print_Area</vt:lpstr>
      <vt:lpstr>'12-1.補助対象経費総括表（1年目）'!Print_Area</vt:lpstr>
      <vt:lpstr>'12-2.補助対象経費総括表（２年目）'!Print_Area</vt:lpstr>
      <vt:lpstr>'12-3.補助対象経費総括表（３年目）'!Print_Area</vt:lpstr>
      <vt:lpstr>'12-4.補助対象経費総括表（４年目）'!Print_Area</vt:lpstr>
      <vt:lpstr>'12-5.補助対象経費総括表（５年目）'!Print_Area</vt:lpstr>
      <vt:lpstr>'13.エネルギー計測計画図'!Print_Area</vt:lpstr>
      <vt:lpstr>'14.事業実施工程表'!Print_Area</vt:lpstr>
      <vt:lpstr>'2.全体概要'!Print_Area</vt:lpstr>
      <vt:lpstr>'3.補助事業概要図'!Print_Area</vt:lpstr>
      <vt:lpstr>'4.5.事業予定・補助事業実施体制'!Print_Area</vt:lpstr>
      <vt:lpstr>'6.住戸情報入力'!Print_Area</vt:lpstr>
      <vt:lpstr>'7.パネルラジエーター設備費用算出シート'!Print_Area</vt:lpstr>
      <vt:lpstr>'8-１～５.共用部定額単価算出シート'!Print_Area</vt:lpstr>
      <vt:lpstr>'9.共用部空調設備費用算出シート'!Print_Area</vt:lpstr>
      <vt:lpstr>誓約書!Print_Area</vt:lpstr>
      <vt:lpstr>定型様式1_交付申請書!Print_Area</vt:lpstr>
      <vt:lpstr>提出書類チェックシート!Print_Area</vt:lpstr>
      <vt:lpstr>入力シート!Print_Area</vt:lpstr>
      <vt:lpstr>'6.住戸情報入力'!Print_Titles</vt:lpstr>
      <vt:lpstr>提出書類チェックシート!Print_Titles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2022-05-25T01:45:03Z</cp:lastPrinted>
  <dcterms:created xsi:type="dcterms:W3CDTF">2020-04-30T03:53:05Z</dcterms:created>
  <dcterms:modified xsi:type="dcterms:W3CDTF">2022-05-25T07:43:19Z</dcterms:modified>
</cp:coreProperties>
</file>