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２\02. 補助金執行\09.介護職員等緊急確保事業（R2・R3年度補正）\令和３年度補正予算\3_実績報告\"/>
    </mc:Choice>
  </mc:AlternateContent>
  <bookViews>
    <workbookView xWindow="0" yWindow="0" windowWidth="20490" windowHeight="7530"/>
  </bookViews>
  <sheets>
    <sheet name="入力シート" sheetId="2" r:id="rId1"/>
    <sheet name="実績報告書" sheetId="4" r:id="rId2"/>
    <sheet name="別紙" sheetId="3" r:id="rId3"/>
    <sheet name="請求書" sheetId="5" r:id="rId4"/>
    <sheet name="国庫金振込依頼書（様式）" sheetId="6" r:id="rId5"/>
    <sheet name="検収調書（検収日ごとに作成）A" sheetId="7" r:id="rId6"/>
    <sheet name="検収調書（検収日ごとに作成）B" sheetId="9" r:id="rId7"/>
  </sheet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4">'国庫金振込依頼書（様式）'!$A$1:$AA$29</definedName>
    <definedName name="_xlnm.Print_Area" localSheetId="1">実績報告書!$A$1:$AI$37</definedName>
    <definedName name="_xlnm.Print_Area" localSheetId="3">請求書!$A$1:$AI$41</definedName>
    <definedName name="_xlnm.Print_Area" localSheetId="0">入力シート!$A$1:$BF$126</definedName>
    <definedName name="_xlnm.Print_Area" localSheetId="2">別紙!$B$1:$BB$53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" i="3" l="1"/>
  <c r="AN13" i="3"/>
  <c r="AN15" i="3"/>
  <c r="AN17" i="3"/>
  <c r="AN9" i="3"/>
  <c r="AA44" i="2"/>
  <c r="AA45" i="2"/>
  <c r="AA46" i="2"/>
  <c r="AA47" i="2"/>
  <c r="AA43" i="2"/>
  <c r="X51" i="9" l="1"/>
  <c r="X49" i="9"/>
  <c r="J51" i="9"/>
  <c r="J49" i="9"/>
  <c r="D47" i="9"/>
  <c r="G39" i="9"/>
  <c r="F26" i="9"/>
  <c r="AN21" i="9"/>
  <c r="AJ21" i="9"/>
  <c r="AN20" i="9"/>
  <c r="AJ20" i="9"/>
  <c r="E20" i="9"/>
  <c r="T20" i="9" s="1"/>
  <c r="AN19" i="9"/>
  <c r="AJ19" i="9"/>
  <c r="T19" i="9"/>
  <c r="E19" i="9"/>
  <c r="D19" i="9"/>
  <c r="AN18" i="9"/>
  <c r="AJ18" i="9"/>
  <c r="E18" i="9"/>
  <c r="T18" i="9" s="1"/>
  <c r="D18" i="9"/>
  <c r="AN17" i="9"/>
  <c r="AJ17" i="9"/>
  <c r="E17" i="9"/>
  <c r="T17" i="9" s="1"/>
  <c r="D17" i="9"/>
  <c r="AN16" i="9"/>
  <c r="AJ16" i="9"/>
  <c r="E16" i="9"/>
  <c r="T16" i="9" s="1"/>
  <c r="AN15" i="9"/>
  <c r="AJ15" i="9"/>
  <c r="T15" i="9"/>
  <c r="E15" i="9"/>
  <c r="D15" i="9"/>
  <c r="E33" i="9" s="1"/>
  <c r="G33" i="9" s="1"/>
  <c r="AN14" i="9"/>
  <c r="AJ14" i="9"/>
  <c r="E14" i="9"/>
  <c r="T14" i="9" s="1"/>
  <c r="D14" i="9"/>
  <c r="E39" i="9" s="1"/>
  <c r="AN13" i="9"/>
  <c r="AJ13" i="9"/>
  <c r="E13" i="9"/>
  <c r="T13" i="9" s="1"/>
  <c r="AN12" i="9"/>
  <c r="AJ12" i="9"/>
  <c r="E12" i="9"/>
  <c r="D12" i="9" s="1"/>
  <c r="AN11" i="9"/>
  <c r="AJ11" i="9"/>
  <c r="E11" i="9"/>
  <c r="D11" i="9" s="1"/>
  <c r="X51" i="7"/>
  <c r="X49" i="7"/>
  <c r="J51" i="7"/>
  <c r="J49" i="7"/>
  <c r="D47" i="7"/>
  <c r="F26" i="7"/>
  <c r="AN12" i="7"/>
  <c r="AN13" i="7"/>
  <c r="AN14" i="7"/>
  <c r="AN15" i="7"/>
  <c r="AN16" i="7"/>
  <c r="AN17" i="7"/>
  <c r="AN18" i="7"/>
  <c r="AN19" i="7"/>
  <c r="AN20" i="7"/>
  <c r="AN21" i="7"/>
  <c r="AN11" i="7"/>
  <c r="AJ12" i="7"/>
  <c r="AJ13" i="7"/>
  <c r="AJ14" i="7"/>
  <c r="AJ15" i="7"/>
  <c r="AJ16" i="7"/>
  <c r="AJ17" i="7"/>
  <c r="AJ18" i="7"/>
  <c r="AJ19" i="7"/>
  <c r="AJ20" i="7"/>
  <c r="AJ21" i="7"/>
  <c r="AJ11" i="7"/>
  <c r="T12" i="7"/>
  <c r="T13" i="7"/>
  <c r="T16" i="7"/>
  <c r="T17" i="7"/>
  <c r="T18" i="7"/>
  <c r="T19" i="7"/>
  <c r="T20" i="7"/>
  <c r="T11" i="7"/>
  <c r="E12" i="7"/>
  <c r="E13" i="7"/>
  <c r="E14" i="7"/>
  <c r="T14" i="7" s="1"/>
  <c r="E15" i="7"/>
  <c r="T15" i="7" s="1"/>
  <c r="E16" i="7"/>
  <c r="E17" i="7"/>
  <c r="E18" i="7"/>
  <c r="E19" i="7"/>
  <c r="E20" i="7"/>
  <c r="E11" i="7"/>
  <c r="E118" i="2"/>
  <c r="E119" i="2"/>
  <c r="E120" i="2"/>
  <c r="E121" i="2"/>
  <c r="E117" i="2"/>
  <c r="E113" i="2"/>
  <c r="E110" i="2"/>
  <c r="E111" i="2"/>
  <c r="E112" i="2"/>
  <c r="E109" i="2"/>
  <c r="E97" i="2"/>
  <c r="E98" i="2"/>
  <c r="E99" i="2"/>
  <c r="E100" i="2"/>
  <c r="E96" i="2"/>
  <c r="E90" i="2"/>
  <c r="E91" i="2"/>
  <c r="E92" i="2"/>
  <c r="E88" i="2"/>
  <c r="E89" i="2"/>
  <c r="F23" i="9" l="1"/>
  <c r="T11" i="9"/>
  <c r="V23" i="9"/>
  <c r="E37" i="9"/>
  <c r="G37" i="9" s="1"/>
  <c r="E30" i="9"/>
  <c r="G30" i="9" s="1"/>
  <c r="E29" i="9"/>
  <c r="G29" i="9" s="1"/>
  <c r="E36" i="9"/>
  <c r="G36" i="9" s="1"/>
  <c r="T12" i="9"/>
  <c r="D16" i="9"/>
  <c r="D20" i="9"/>
  <c r="E32" i="9"/>
  <c r="G32" i="9" s="1"/>
  <c r="E40" i="9"/>
  <c r="G40" i="9" s="1"/>
  <c r="D13" i="9"/>
  <c r="D20" i="7"/>
  <c r="D19" i="7"/>
  <c r="D18" i="7"/>
  <c r="D17" i="7"/>
  <c r="D16" i="7"/>
  <c r="D15" i="7"/>
  <c r="D14" i="7"/>
  <c r="D13" i="7"/>
  <c r="D12" i="7"/>
  <c r="E37" i="7" s="1"/>
  <c r="G37" i="7" s="1"/>
  <c r="V23" i="7"/>
  <c r="F23" i="7"/>
  <c r="D11" i="7"/>
  <c r="T23" i="6"/>
  <c r="H23" i="6"/>
  <c r="S18" i="6"/>
  <c r="H18" i="6"/>
  <c r="H15" i="6"/>
  <c r="H14" i="6"/>
  <c r="H12" i="6"/>
  <c r="H11" i="6"/>
  <c r="H10" i="6"/>
  <c r="S8" i="6"/>
  <c r="S7" i="6"/>
  <c r="S6" i="6"/>
  <c r="T5" i="6"/>
  <c r="AB41" i="5"/>
  <c r="Q41" i="5"/>
  <c r="AB40" i="5"/>
  <c r="Q40" i="5"/>
  <c r="Q38" i="5"/>
  <c r="Q36" i="5"/>
  <c r="Z34" i="5"/>
  <c r="R34" i="5"/>
  <c r="Q32" i="5"/>
  <c r="Q31" i="5"/>
  <c r="Q29" i="5"/>
  <c r="Q28" i="5"/>
  <c r="E31" i="9" l="1"/>
  <c r="G31" i="9" s="1"/>
  <c r="E38" i="9"/>
  <c r="G38" i="9" s="1"/>
  <c r="E29" i="7"/>
  <c r="G29" i="7" s="1"/>
  <c r="E36" i="7"/>
  <c r="G36" i="7" s="1"/>
  <c r="E31" i="7"/>
  <c r="G31" i="7" s="1"/>
  <c r="E38" i="7"/>
  <c r="G38" i="7" s="1"/>
  <c r="E39" i="7"/>
  <c r="G39" i="7" s="1"/>
  <c r="E32" i="7"/>
  <c r="G32" i="7" s="1"/>
  <c r="E33" i="7"/>
  <c r="G33" i="7" s="1"/>
  <c r="E40" i="7"/>
  <c r="G40" i="7" s="1"/>
  <c r="E30" i="7"/>
  <c r="G30" i="7" s="1"/>
  <c r="AX68" i="2" l="1"/>
  <c r="AX69" i="2"/>
  <c r="AX67" i="2"/>
  <c r="BE51" i="2"/>
  <c r="Q27" i="3"/>
  <c r="Q28" i="3"/>
  <c r="Q26" i="3"/>
  <c r="M27" i="3"/>
  <c r="X27" i="3" s="1"/>
  <c r="M28" i="3"/>
  <c r="X28" i="3" s="1"/>
  <c r="M26" i="3"/>
  <c r="X26" i="3" s="1"/>
  <c r="AR68" i="2"/>
  <c r="AR69" i="2"/>
  <c r="AO68" i="2"/>
  <c r="AO69" i="2"/>
  <c r="AY52" i="2"/>
  <c r="M22" i="3" s="1"/>
  <c r="AY53" i="2"/>
  <c r="M23" i="3" s="1"/>
  <c r="AY51" i="2"/>
  <c r="M21" i="3" s="1"/>
  <c r="V27" i="3"/>
  <c r="V28" i="3"/>
  <c r="V26" i="3"/>
  <c r="BB51" i="2" l="1"/>
  <c r="Q21" i="3" l="1"/>
  <c r="V21" i="3"/>
  <c r="U21" i="3" s="1"/>
  <c r="AJ28" i="3"/>
  <c r="D21" i="3" l="1"/>
  <c r="AD52" i="2" l="1"/>
  <c r="AF43" i="2" l="1"/>
  <c r="AJ9" i="3" s="1"/>
  <c r="N18" i="2"/>
  <c r="AF30" i="3" l="1"/>
  <c r="AN27" i="3" l="1"/>
  <c r="AN28" i="3"/>
  <c r="AN26" i="3"/>
  <c r="AJ26" i="3"/>
  <c r="AJ27" i="3"/>
  <c r="D27" i="3"/>
  <c r="D28" i="3"/>
  <c r="U27" i="3"/>
  <c r="U28" i="3"/>
  <c r="U26" i="3"/>
  <c r="D26" i="3"/>
  <c r="D9" i="3"/>
  <c r="AS22" i="3"/>
  <c r="AS23" i="3"/>
  <c r="AN22" i="3"/>
  <c r="AN23" i="3"/>
  <c r="AS21" i="3"/>
  <c r="AN21" i="3"/>
  <c r="D23" i="3"/>
  <c r="D22" i="3"/>
  <c r="M17" i="3"/>
  <c r="X17" i="3" s="1"/>
  <c r="D17" i="3"/>
  <c r="W68" i="2" l="1"/>
  <c r="W69" i="2"/>
  <c r="W67" i="2"/>
  <c r="AO67" i="2" s="1"/>
  <c r="AR67" i="2" s="1"/>
  <c r="Z68" i="2"/>
  <c r="AC68" i="2"/>
  <c r="AF68" i="2" s="1"/>
  <c r="Z67" i="2" l="1"/>
  <c r="AC67" i="2"/>
  <c r="AF67" i="2" s="1"/>
  <c r="AL67" i="2" s="1"/>
  <c r="AC69" i="2"/>
  <c r="AF69" i="2" s="1"/>
  <c r="Z69" i="2"/>
  <c r="AI68" i="2"/>
  <c r="AL68" i="2"/>
  <c r="AI67" i="2" l="1"/>
  <c r="AL69" i="2"/>
  <c r="AI69" i="2"/>
  <c r="C62" i="2" l="1"/>
  <c r="C60" i="2"/>
  <c r="C58" i="2"/>
  <c r="AV53" i="2"/>
  <c r="AJ23" i="3" s="1"/>
  <c r="AG53" i="2"/>
  <c r="AM53" i="2" s="1"/>
  <c r="AD53" i="2"/>
  <c r="AV52" i="2"/>
  <c r="AJ22" i="3" s="1"/>
  <c r="AG52" i="2"/>
  <c r="AM52" i="2" s="1"/>
  <c r="AV51" i="2"/>
  <c r="AJ21" i="3" s="1"/>
  <c r="AG51" i="2"/>
  <c r="AM51" i="2" s="1"/>
  <c r="AD51" i="2"/>
  <c r="X21" i="3" l="1"/>
  <c r="AJ51" i="2"/>
  <c r="AP51" i="2" s="1"/>
  <c r="AJ52" i="2"/>
  <c r="AP52" i="2" s="1"/>
  <c r="AJ53" i="2"/>
  <c r="AP53" i="2" s="1"/>
  <c r="AU53" i="3" l="1"/>
  <c r="AP53" i="3"/>
  <c r="AK53" i="3"/>
  <c r="AC53" i="3"/>
  <c r="X53" i="3"/>
  <c r="S53" i="3"/>
  <c r="K53" i="3"/>
  <c r="AU52" i="3"/>
  <c r="AP52" i="3"/>
  <c r="AK52" i="3"/>
  <c r="AC52" i="3"/>
  <c r="X52" i="3"/>
  <c r="S52" i="3"/>
  <c r="K52" i="3"/>
  <c r="K50" i="3"/>
  <c r="K49" i="3"/>
  <c r="BA36" i="3"/>
  <c r="AV36" i="3"/>
  <c r="AQ36" i="3"/>
  <c r="D36" i="3"/>
  <c r="AT35" i="3"/>
  <c r="Q44" i="3"/>
  <c r="M15" i="3"/>
  <c r="X15" i="3" s="1"/>
  <c r="D15" i="3"/>
  <c r="M13" i="3"/>
  <c r="X13" i="3" s="1"/>
  <c r="D13" i="3"/>
  <c r="M11" i="3"/>
  <c r="X11" i="3" s="1"/>
  <c r="D11" i="3"/>
  <c r="M9" i="3"/>
  <c r="X9" i="3" s="1"/>
  <c r="AJ8" i="3"/>
  <c r="U14" i="4"/>
  <c r="U14" i="5" s="1"/>
  <c r="U12" i="4"/>
  <c r="U12" i="5" s="1"/>
  <c r="U11" i="4"/>
  <c r="U11" i="5" s="1"/>
  <c r="Z3" i="4"/>
  <c r="Z2" i="4"/>
  <c r="AF47" i="2"/>
  <c r="AJ17" i="3" s="1"/>
  <c r="AF46" i="2"/>
  <c r="AJ15" i="3" s="1"/>
  <c r="AF45" i="2"/>
  <c r="AF44" i="2"/>
  <c r="C38" i="2"/>
  <c r="P35" i="3" s="1"/>
  <c r="N37" i="2"/>
  <c r="N36" i="2"/>
  <c r="N35" i="2"/>
  <c r="N34" i="2"/>
  <c r="AA33" i="2"/>
  <c r="X33" i="2"/>
  <c r="N33" i="2"/>
  <c r="X32" i="2"/>
  <c r="N32" i="2"/>
  <c r="X31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AM17" i="3" l="1"/>
  <c r="AM15" i="3"/>
  <c r="AK16" i="3"/>
  <c r="AK18" i="3"/>
  <c r="P36" i="3"/>
  <c r="AJ11" i="3"/>
  <c r="V36" i="3"/>
  <c r="AJ13" i="3"/>
  <c r="AA32" i="2"/>
  <c r="AA31" i="2"/>
  <c r="N38" i="2"/>
  <c r="M30" i="3"/>
  <c r="AM13" i="3" l="1"/>
  <c r="AK12" i="3"/>
  <c r="AM11" i="3"/>
  <c r="AK10" i="3"/>
  <c r="AM9" i="3"/>
  <c r="X30" i="3"/>
  <c r="AK14" i="3"/>
  <c r="AL42" i="3"/>
  <c r="AL45" i="3" s="1"/>
  <c r="AG36" i="3"/>
  <c r="AB36" i="3"/>
  <c r="AB35" i="3"/>
  <c r="AB30" i="3" l="1"/>
  <c r="Q43" i="3" s="1"/>
  <c r="Q26" i="5"/>
  <c r="O28" i="4"/>
  <c r="Q42" i="3"/>
  <c r="Q45" i="3" l="1"/>
  <c r="AS45" i="3" s="1"/>
</calcChain>
</file>

<file path=xl/comments1.xml><?xml version="1.0" encoding="utf-8"?>
<comments xmlns="http://schemas.openxmlformats.org/spreadsheetml/2006/main">
  <authors>
    <author>ㅤ</author>
  </authors>
  <commentList>
    <comment ref="D47" authorId="0" shapeId="0">
      <text>
        <r>
          <rPr>
            <b/>
            <sz val="9"/>
            <color indexed="81"/>
            <rFont val="Malgun Gothic Semilight"/>
            <family val="3"/>
            <charset val="129"/>
          </rPr>
          <t>雇用予定職員数が５名より多い場合は適宜行挿入等によって追加をお願いします。
なお、「別紙」シートも同様に行挿入による追加をお願いします。</t>
        </r>
      </text>
    </comment>
  </commentList>
</comments>
</file>

<file path=xl/comments2.xml><?xml version="1.0" encoding="utf-8"?>
<comments xmlns="http://schemas.openxmlformats.org/spreadsheetml/2006/main">
  <authors>
    <author>ㅤ</author>
  </authors>
  <commentList>
    <comment ref="B20" authorId="0" shapeId="0">
      <text>
        <r>
          <rPr>
            <b/>
            <sz val="11"/>
            <color indexed="81"/>
            <rFont val="Malgun Gothic Semilight"/>
            <family val="3"/>
            <charset val="128"/>
          </rPr>
          <t>追記いただいた後、セルの着色を「無し」に修正してください。</t>
        </r>
      </text>
    </comment>
  </commentList>
</comments>
</file>

<file path=xl/comments3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4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5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<sst xmlns="http://schemas.openxmlformats.org/spreadsheetml/2006/main" count="393" uniqueCount="241">
  <si>
    <t>ﾄｳｷｮｳﾄﾁﾖﾀﾞｸｶｽﾐｶﾞｾｷ</t>
  </si>
  <si>
    <t>郵便番号</t>
    <rPh sb="0" eb="2">
      <t>ユウビン</t>
    </rPh>
    <rPh sb="2" eb="4">
      <t>バンゴウ</t>
    </rPh>
    <phoneticPr fontId="2"/>
  </si>
  <si>
    <t>申請日</t>
    <rPh sb="0" eb="3">
      <t>シンセイビ</t>
    </rPh>
    <phoneticPr fontId="2"/>
  </si>
  <si>
    <t>延べ日数</t>
    <rPh sb="0" eb="1">
      <t>ノ</t>
    </rPh>
    <rPh sb="2" eb="4">
      <t>ニッスウ</t>
    </rPh>
    <phoneticPr fontId="2"/>
  </si>
  <si>
    <t>ﾌﾘｶﾞﾅ</t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</si>
  <si>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</si>
  <si>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</si>
  <si>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金額</t>
    <rPh sb="0" eb="2">
      <t>キンガク</t>
    </rPh>
    <phoneticPr fontId="2"/>
  </si>
  <si>
    <t>その他</t>
    <rPh sb="2" eb="3">
      <t>タ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</si>
  <si>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</si>
  <si>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</si>
  <si>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</si>
  <si>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住所</t>
    <rPh sb="0" eb="2">
      <t>ジュウショ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</si>
  <si>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</si>
  <si>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計</t>
    <rPh sb="0" eb="1">
      <t>ケイ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</si>
  <si>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</si>
  <si>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</si>
  <si>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</si>
  <si>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申請者</t>
  </si>
  <si>
    <t>代表者名</t>
    <rPh sb="0" eb="3">
      <t>ダイヒョウシャ</t>
    </rPh>
    <rPh sb="3" eb="4">
      <t>メイ</t>
    </rPh>
    <phoneticPr fontId="2"/>
  </si>
  <si>
    <t>担当者①</t>
    <rPh sb="0" eb="3">
      <t>タントウシャ</t>
    </rPh>
    <phoneticPr fontId="2"/>
  </si>
  <si>
    <t>所属</t>
    <rPh sb="0" eb="2">
      <t>ショゾク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</si>
  <si>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</si>
  <si>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B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</si>
  <si>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</si>
  <si>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電話番号</t>
    <rPh sb="0" eb="4">
      <t>デンワバンゴウ</t>
    </rPh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</si>
  <si>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</si>
  <si>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</si>
  <si>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氏名ふりがな</t>
    <rPh sb="0" eb="2">
      <t>シメイ</t>
    </rPh>
    <phoneticPr fontId="2"/>
  </si>
  <si>
    <t>預金種別</t>
    <rPh sb="0" eb="2">
      <t>ヨキン</t>
    </rPh>
    <rPh sb="2" eb="4">
      <t>シュベツ</t>
    </rPh>
    <phoneticPr fontId="2"/>
  </si>
  <si>
    <t>積算内訳</t>
    <rPh sb="0" eb="2">
      <t>セキサン</t>
    </rPh>
    <rPh sb="2" eb="4">
      <t>ウチワケ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</si>
  <si>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</si>
  <si>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</si>
  <si>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雇用形態</t>
    <rPh sb="0" eb="2">
      <t>コヨウ</t>
    </rPh>
    <rPh sb="2" eb="4">
      <t>ケイタイ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</si>
  <si>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</si>
  <si>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</si>
  <si>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見込み延べ人数</t>
    <rPh sb="0" eb="2">
      <t>ミコ</t>
    </rPh>
    <rPh sb="3" eb="4">
      <t>ノ</t>
    </rPh>
    <rPh sb="5" eb="7">
      <t>ニンズウ</t>
    </rPh>
    <phoneticPr fontId="2"/>
  </si>
  <si>
    <t>備考</t>
    <rPh sb="0" eb="2">
      <t>ビコウ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</si>
  <si>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</si>
  <si>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</si>
  <si>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FAX番号</t>
    <rPh sb="3" eb="5">
      <t>バンゴウ</t>
    </rPh>
    <phoneticPr fontId="2"/>
  </si>
  <si>
    <t>期間</t>
    <rPh sb="0" eb="2">
      <t>キカン</t>
    </rPh>
    <phoneticPr fontId="2"/>
  </si>
  <si>
    <t>脊髄損傷</t>
    <rPh sb="0" eb="2">
      <t>セキズイ</t>
    </rPh>
    <rPh sb="2" eb="4">
      <t>ソンショウ</t>
    </rPh>
    <phoneticPr fontId="2"/>
  </si>
  <si>
    <t>区分</t>
    <rPh sb="0" eb="2">
      <t>クブン</t>
    </rPh>
    <phoneticPr fontId="2"/>
  </si>
  <si>
    <t>A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</si>
  <si>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</si>
  <si>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脳損傷</t>
    <rPh sb="0" eb="3">
      <t>ノウソンショウ</t>
    </rPh>
    <phoneticPr fontId="2"/>
  </si>
  <si>
    <t>C</t>
  </si>
  <si>
    <t>合計</t>
    <rPh sb="0" eb="2">
      <t>ゴウケイ</t>
    </rPh>
    <phoneticPr fontId="2"/>
  </si>
  <si>
    <t>分類</t>
    <rPh sb="0" eb="2">
      <t>ブンルイ</t>
    </rPh>
    <phoneticPr fontId="2"/>
  </si>
  <si>
    <t>（別紙）</t>
  </si>
  <si>
    <t>延べ人数</t>
    <rPh sb="0" eb="1">
      <t>ノ</t>
    </rPh>
    <rPh sb="2" eb="4">
      <t>ニンズウ</t>
    </rPh>
    <phoneticPr fontId="2"/>
  </si>
  <si>
    <t>名程度</t>
    <rPh sb="0" eb="1">
      <t>メイ</t>
    </rPh>
    <rPh sb="1" eb="3">
      <t>テイド</t>
    </rPh>
    <phoneticPr fontId="2"/>
  </si>
  <si>
    <t>e-mail</t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</si>
  <si>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</si>
  <si>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</si>
  <si>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</si>
  <si>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</si>
  <si>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雇用開始年月</t>
    <rPh sb="0" eb="2">
      <t>コヨウ</t>
    </rPh>
    <rPh sb="2" eb="4">
      <t>カイシ</t>
    </rPh>
    <rPh sb="4" eb="6">
      <t>ネンゲツ</t>
    </rPh>
    <phoneticPr fontId="2"/>
  </si>
  <si>
    <t>郵便物の宛名</t>
    <rPh sb="0" eb="3">
      <t>ユウビンブツ</t>
    </rPh>
    <rPh sb="4" eb="6">
      <t>アテナ</t>
    </rPh>
    <phoneticPr fontId="2"/>
  </si>
  <si>
    <t>役職</t>
    <rPh sb="0" eb="2">
      <t>ヤクショク</t>
    </rPh>
    <phoneticPr fontId="2"/>
  </si>
  <si>
    <t>担当者②</t>
    <rPh sb="0" eb="3">
      <t>タントウシャ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</si>
  <si>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</si>
  <si>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</si>
  <si>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</si>
  <si>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金</t>
  </si>
  <si>
    <t>合　　　計</t>
    <rPh sb="0" eb="1">
      <t>ゴウ</t>
    </rPh>
    <rPh sb="4" eb="5">
      <t>ケイ</t>
    </rPh>
    <phoneticPr fontId="2"/>
  </si>
  <si>
    <t>日</t>
    <rPh sb="0" eb="1">
      <t>ニチ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</si>
  <si>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</si>
  <si>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</si>
  <si>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</si>
  <si>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</si>
  <si>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</si>
  <si>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</si>
  <si>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</si>
  <si>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</si>
  <si>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</si>
  <si>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～</t>
  </si>
  <si>
    <t>人材雇用費</t>
    <rPh sb="0" eb="2">
      <t>ジンザイ</t>
    </rPh>
    <rPh sb="2" eb="5">
      <t>コヨウヒ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</si>
  <si>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</si>
  <si>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</si>
  <si>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</si>
  <si>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</si>
  <si>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</si>
  <si>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２.在宅重度後遺障害者(患者)の受入状況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ウケイレ</t>
    </rPh>
    <rPh sb="18" eb="20">
      <t>ジョウキョウ</t>
    </rPh>
    <phoneticPr fontId="2"/>
  </si>
  <si>
    <t>国 土 交 通 大 臣　殿</t>
  </si>
  <si>
    <t>円</t>
    <rPh sb="0" eb="1">
      <t>エン</t>
    </rPh>
    <phoneticPr fontId="2"/>
  </si>
  <si>
    <t>正社員</t>
    <rPh sb="0" eb="3">
      <t>セイシャイン</t>
    </rPh>
    <phoneticPr fontId="2"/>
  </si>
  <si>
    <t>(1)人材雇用費</t>
    <rPh sb="3" eb="5">
      <t>ジンザイ</t>
    </rPh>
    <rPh sb="5" eb="8">
      <t>コヨウヒ</t>
    </rPh>
    <phoneticPr fontId="2"/>
  </si>
  <si>
    <t>対象職員</t>
    <rPh sb="0" eb="2">
      <t>タイショウ</t>
    </rPh>
    <rPh sb="2" eb="4">
      <t>ショクイン</t>
    </rPh>
    <phoneticPr fontId="2"/>
  </si>
  <si>
    <t>対象月数</t>
    <rPh sb="0" eb="2">
      <t>タイショウ</t>
    </rPh>
    <rPh sb="2" eb="4">
      <t>ツキスウ</t>
    </rPh>
    <phoneticPr fontId="2"/>
  </si>
  <si>
    <t>パート</t>
  </si>
  <si>
    <t>アルバイト</t>
  </si>
  <si>
    <t>事業者名</t>
    <rPh sb="0" eb="3">
      <t>ジギョウシャ</t>
    </rPh>
    <rPh sb="3" eb="4">
      <t>メイ</t>
    </rPh>
    <phoneticPr fontId="2"/>
  </si>
  <si>
    <t>受入（利用）者</t>
    <rPh sb="0" eb="1">
      <t>ウ</t>
    </rPh>
    <rPh sb="1" eb="2">
      <t>イ</t>
    </rPh>
    <rPh sb="3" eb="5">
      <t>リヨウ</t>
    </rPh>
    <rPh sb="6" eb="7">
      <t>シャ</t>
    </rPh>
    <phoneticPr fontId="2"/>
  </si>
  <si>
    <t>受入（利用）開始日</t>
    <rPh sb="0" eb="2">
      <t>ウケイレ</t>
    </rPh>
    <rPh sb="3" eb="5">
      <t>リヨウ</t>
    </rPh>
    <rPh sb="6" eb="9">
      <t>カイシビ</t>
    </rPh>
    <phoneticPr fontId="2"/>
  </si>
  <si>
    <t>受入（利用）終了日</t>
    <rPh sb="0" eb="2">
      <t>ウケイレ</t>
    </rPh>
    <rPh sb="3" eb="5">
      <t>リヨウ</t>
    </rPh>
    <rPh sb="6" eb="9">
      <t>シュウリョウビ</t>
    </rPh>
    <phoneticPr fontId="2"/>
  </si>
  <si>
    <t>今後の受入（利用）見込み延べ人数</t>
    <rPh sb="6" eb="8">
      <t>リヨウ</t>
    </rPh>
    <phoneticPr fontId="2"/>
  </si>
  <si>
    <t>受入（利用）期間</t>
    <rPh sb="3" eb="5">
      <t>リヨウ</t>
    </rPh>
    <phoneticPr fontId="2"/>
  </si>
  <si>
    <t>実受入（利用）延べ人数</t>
    <rPh sb="0" eb="1">
      <t>ジツ</t>
    </rPh>
    <rPh sb="4" eb="6">
      <t>リヨウ</t>
    </rPh>
    <phoneticPr fontId="2"/>
  </si>
  <si>
    <t>実受入（利用）延べ日数</t>
    <rPh sb="0" eb="1">
      <t>ジツ</t>
    </rPh>
    <rPh sb="4" eb="6">
      <t>リヨウ</t>
    </rPh>
    <rPh sb="9" eb="11">
      <t>ニッスウ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</si>
  <si>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</si>
  <si>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</si>
  <si>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  <phoneticPr fontId="2"/>
  </si>
  <si>
    <t>（１）人材雇用費</t>
    <rPh sb="3" eb="5">
      <t>ジンザイ</t>
    </rPh>
    <rPh sb="5" eb="7">
      <t>コヨウ</t>
    </rPh>
    <rPh sb="7" eb="8">
      <t>ヒ</t>
    </rPh>
    <phoneticPr fontId="2"/>
  </si>
  <si>
    <t>（２）求人情報発信費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</si>
  <si>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</si>
  <si>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</si>
  <si>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</si>
  <si>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実施内容</t>
    <rPh sb="0" eb="2">
      <t>ジッシ</t>
    </rPh>
    <rPh sb="2" eb="4">
      <t>ナイヨウ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</si>
  <si>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</si>
  <si>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</si>
  <si>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掲載日</t>
    <rPh sb="0" eb="3">
      <t>ケイサイビ</t>
    </rPh>
    <phoneticPr fontId="2"/>
  </si>
  <si>
    <t>単位</t>
    <rPh sb="0" eb="2">
      <t>タンイ</t>
    </rPh>
    <phoneticPr fontId="2"/>
  </si>
  <si>
    <t>大手就活情報サイト掲載</t>
    <rPh sb="0" eb="2">
      <t>オオテ</t>
    </rPh>
    <rPh sb="2" eb="4">
      <t>シュウカツ</t>
    </rPh>
    <rPh sb="4" eb="6">
      <t>ジョウホウ</t>
    </rPh>
    <rPh sb="9" eb="11">
      <t>ケイサイ</t>
    </rPh>
    <phoneticPr fontId="2"/>
  </si>
  <si>
    <t>○○○(株)</t>
    <rPh sb="3" eb="6">
      <t>カブ</t>
    </rPh>
    <phoneticPr fontId="2"/>
  </si>
  <si>
    <t>XX/XXXX.XX</t>
  </si>
  <si>
    <t>パンフレット作成</t>
    <rPh sb="6" eb="8">
      <t>サクセイ</t>
    </rPh>
    <phoneticPr fontId="2"/>
  </si>
  <si>
    <t>企画内容</t>
    <rPh sb="0" eb="2">
      <t>キカク</t>
    </rPh>
    <rPh sb="2" eb="4">
      <t>ナイヨウ</t>
    </rPh>
    <phoneticPr fontId="2"/>
  </si>
  <si>
    <t>チラシ作成</t>
    <rPh sb="3" eb="5">
      <t>サクセイ</t>
    </rPh>
    <phoneticPr fontId="2"/>
  </si>
  <si>
    <t>運営会社名</t>
    <rPh sb="0" eb="2">
      <t>ウンエイ</t>
    </rPh>
    <rPh sb="2" eb="4">
      <t>ガイシャ</t>
    </rPh>
    <rPh sb="3" eb="4">
      <t>シャ</t>
    </rPh>
    <rPh sb="4" eb="5">
      <t>メイ</t>
    </rPh>
    <phoneticPr fontId="2"/>
  </si>
  <si>
    <t>サイトURL及び成果物の名称</t>
    <rPh sb="6" eb="7">
      <t>オヨ</t>
    </rPh>
    <rPh sb="8" eb="11">
      <t>セイカブツ</t>
    </rPh>
    <rPh sb="12" eb="14">
      <t>メイショウ</t>
    </rPh>
    <phoneticPr fontId="2"/>
  </si>
  <si>
    <t>職員募集！</t>
    <rPh sb="0" eb="2">
      <t>ショクイン</t>
    </rPh>
    <rPh sb="2" eb="4">
      <t>ボシュウ</t>
    </rPh>
    <phoneticPr fontId="2"/>
  </si>
  <si>
    <t>紹介手数料</t>
    <rPh sb="0" eb="2">
      <t>ショウカイ</t>
    </rPh>
    <rPh sb="2" eb="5">
      <t>テスウリョウ</t>
    </rPh>
    <phoneticPr fontId="2"/>
  </si>
  <si>
    <t>税抜金額</t>
    <rPh sb="0" eb="2">
      <t>ゼイヌ</t>
    </rPh>
    <rPh sb="2" eb="4">
      <t>キンガク</t>
    </rPh>
    <phoneticPr fontId="30"/>
  </si>
  <si>
    <t>消費税</t>
    <rPh sb="0" eb="3">
      <t>ショウヒゼイ</t>
    </rPh>
    <phoneticPr fontId="30"/>
  </si>
  <si>
    <t>税込金額</t>
    <rPh sb="0" eb="2">
      <t>ゼイコ</t>
    </rPh>
    <rPh sb="2" eb="4">
      <t>キンガク</t>
    </rPh>
    <phoneticPr fontId="30"/>
  </si>
  <si>
    <t>単価</t>
    <rPh sb="0" eb="2">
      <t>タンカ</t>
    </rPh>
    <phoneticPr fontId="30"/>
  </si>
  <si>
    <t>金額</t>
    <rPh sb="0" eb="2">
      <t>キンガク</t>
    </rPh>
    <phoneticPr fontId="30"/>
  </si>
  <si>
    <t>紹介会社名</t>
    <rPh sb="0" eb="2">
      <t>ショウカイ</t>
    </rPh>
    <rPh sb="2" eb="4">
      <t>ガイシャ</t>
    </rPh>
    <rPh sb="4" eb="5">
      <t>メイ</t>
    </rPh>
    <phoneticPr fontId="2"/>
  </si>
  <si>
    <t>(2)求人情報発信費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</si>
  <si>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（３）職業紹介利用費</t>
    <rPh sb="3" eb="5">
      <t>ショクギョウ</t>
    </rPh>
    <rPh sb="5" eb="7">
      <t>ショウカイ</t>
    </rPh>
    <rPh sb="7" eb="9">
      <t>リヨウ</t>
    </rPh>
    <rPh sb="9" eb="10">
      <t>ヒ</t>
    </rPh>
    <phoneticPr fontId="2"/>
  </si>
  <si>
    <t>（２）-２求人情報発信費により実施する企画内容</t>
    <rPh sb="5" eb="7">
      <t>キュウジン</t>
    </rPh>
    <rPh sb="7" eb="9">
      <t>ジョウホウ</t>
    </rPh>
    <rPh sb="9" eb="11">
      <t>ハッシン</t>
    </rPh>
    <rPh sb="11" eb="12">
      <t>ヒ</t>
    </rPh>
    <rPh sb="15" eb="17">
      <t>ジッシ</t>
    </rPh>
    <rPh sb="19" eb="21">
      <t>キカク</t>
    </rPh>
    <rPh sb="21" eb="23">
      <t>ナイヨウ</t>
    </rPh>
    <phoneticPr fontId="2"/>
  </si>
  <si>
    <t>(3)職業紹介利用費</t>
    <rPh sb="3" eb="5">
      <t>ショクギョウ</t>
    </rPh>
    <rPh sb="5" eb="7">
      <t>ショウカイ</t>
    </rPh>
    <rPh sb="7" eb="9">
      <t>リヨウ</t>
    </rPh>
    <rPh sb="9" eb="10">
      <t>ヒ</t>
    </rPh>
    <phoneticPr fontId="2"/>
  </si>
  <si>
    <t>〒100 - 8918　東京都千代田区霞が関2-1-3</t>
    <rPh sb="12" eb="15">
      <t>トウキョウト</t>
    </rPh>
    <rPh sb="15" eb="19">
      <t>チヨダク</t>
    </rPh>
    <rPh sb="19" eb="20">
      <t>カスミ</t>
    </rPh>
    <rPh sb="21" eb="22">
      <t>セキ</t>
    </rPh>
    <phoneticPr fontId="2"/>
  </si>
  <si>
    <t>D</t>
    <phoneticPr fontId="2"/>
  </si>
  <si>
    <t>E</t>
    <phoneticPr fontId="2"/>
  </si>
  <si>
    <t>正社員</t>
    <rPh sb="0" eb="3">
      <t>セイシャイン</t>
    </rPh>
    <phoneticPr fontId="2"/>
  </si>
  <si>
    <t>パート</t>
    <phoneticPr fontId="2"/>
  </si>
  <si>
    <t>D</t>
    <phoneticPr fontId="2"/>
  </si>
  <si>
    <t>E</t>
    <phoneticPr fontId="2"/>
  </si>
  <si>
    <t>当該年度における在宅重度後遺障害者(患者)の受入（利用）状況</t>
    <rPh sb="0" eb="2">
      <t>トウガイ</t>
    </rPh>
    <rPh sb="2" eb="4">
      <t>ネンド</t>
    </rPh>
    <rPh sb="25" eb="27">
      <t>リヨウ</t>
    </rPh>
    <phoneticPr fontId="2"/>
  </si>
  <si>
    <t>補助金対象経費（上限80万円）</t>
    <rPh sb="0" eb="3">
      <t>ホジョキン</t>
    </rPh>
    <rPh sb="3" eb="5">
      <t>タイショウ</t>
    </rPh>
    <rPh sb="5" eb="7">
      <t>ケイヒ</t>
    </rPh>
    <rPh sb="8" eb="10">
      <t>ジョウゲン</t>
    </rPh>
    <rPh sb="12" eb="14">
      <t>マンエン</t>
    </rPh>
    <phoneticPr fontId="2"/>
  </si>
  <si>
    <t>補助金対象経費（1名あたり上限50万円）</t>
    <rPh sb="0" eb="3">
      <t>ホジョキン</t>
    </rPh>
    <rPh sb="3" eb="5">
      <t>タイショウ</t>
    </rPh>
    <rPh sb="5" eb="7">
      <t>ケイヒ</t>
    </rPh>
    <rPh sb="9" eb="10">
      <t>メイ</t>
    </rPh>
    <rPh sb="13" eb="15">
      <t>ジョウゲン</t>
    </rPh>
    <rPh sb="17" eb="19">
      <t>マンエン</t>
    </rPh>
    <phoneticPr fontId="30"/>
  </si>
  <si>
    <t>単位</t>
    <rPh sb="0" eb="2">
      <t>タンイ</t>
    </rPh>
    <phoneticPr fontId="2"/>
  </si>
  <si>
    <t>補助対象事業実績報告書</t>
    <phoneticPr fontId="2"/>
  </si>
  <si>
    <t>　　　　　年　　月　　日付け　　　第　　　号をもって交付決定通知のあった令和３年度自動車事故対策費補助金に係る補助対象事業（介護職員等緊急確保事業）を完了したので、補助金等に係る予算の執行の適正化に関する法律（昭和30年法律第179号）第14条の規定に基づき、下記のとおり報告します。</t>
    <phoneticPr fontId="2"/>
  </si>
  <si>
    <t>令和３年度自動車事故医療体制整備事業（介護職員等緊急確保事業）実施・経費報告書</t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</si>
  <si>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</si>
  <si>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</si>
  <si>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30"/>
  </si>
  <si>
    <t>支出官</t>
  </si>
  <si>
    <t>国土交通省大臣官房会計課長　殿</t>
  </si>
  <si>
    <t>自動車事故対策費補助金請求書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</si>
  <si>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</si>
  <si>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</si>
  <si>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</si>
  <si>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</si>
  <si>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</si>
  <si>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</si>
  <si>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</si>
  <si>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</si>
  <si>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</si>
  <si>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</si>
  <si>
    <t>連絡先：</t>
    <rPh sb="0" eb="3">
      <t>レンラクサキ</t>
    </rPh>
    <phoneticPr fontId="30"/>
  </si>
  <si>
    <t>担当者：</t>
    <rPh sb="0" eb="3">
      <t>タントウシャ</t>
    </rPh>
    <phoneticPr fontId="30"/>
  </si>
  <si>
    <t>第１０号様式（第15条関係）</t>
    <phoneticPr fontId="32"/>
  </si>
  <si>
    <t>　令和３年度自動車事故対策費補助金に係る補助対象事業(自動車事故医療体制整備事業(介護職員等緊急確保事業))については、額の確定に基づき、下記のとおり支払を請求いたします。</t>
    <rPh sb="1" eb="3">
      <t>レイワ</t>
    </rPh>
    <rPh sb="41" eb="52">
      <t>カイゴショクイントウキンキュウカクホジギョウ</t>
    </rPh>
    <rPh sb="60" eb="61">
      <t>ガク</t>
    </rPh>
    <rPh sb="62" eb="64">
      <t>カクテイ</t>
    </rPh>
    <rPh sb="65" eb="66">
      <t>モト</t>
    </rPh>
    <phoneticPr fontId="30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</si>
  <si>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</si>
  <si>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</si>
  <si>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</si>
  <si>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■請求書関係</t>
    <rPh sb="1" eb="4">
      <t>セイキュウショ</t>
    </rPh>
    <phoneticPr fontId="30"/>
  </si>
  <si>
    <t>本件責任者：</t>
    <rPh sb="0" eb="2">
      <t>ホンケン</t>
    </rPh>
    <rPh sb="2" eb="5">
      <t>セキニンシャ</t>
    </rPh>
    <phoneticPr fontId="30"/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</si>
  <si>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</si>
  <si>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30"/>
  </si>
  <si>
    <t>殿</t>
    <rPh sb="0" eb="1">
      <t>ドノ</t>
    </rPh>
    <phoneticPr fontId="30"/>
  </si>
  <si>
    <t>申　請　者</t>
    <rPh sb="0" eb="1">
      <t>サル</t>
    </rPh>
    <rPh sb="2" eb="3">
      <t>ショウ</t>
    </rPh>
    <rPh sb="4" eb="5">
      <t>モノ</t>
    </rPh>
    <phoneticPr fontId="30"/>
  </si>
  <si>
    <t>住　　　　所</t>
    <rPh sb="0" eb="1">
      <t>ジュウ</t>
    </rPh>
    <rPh sb="5" eb="6">
      <t>トコロ</t>
    </rPh>
    <phoneticPr fontId="30"/>
  </si>
  <si>
    <t>〒</t>
  </si>
  <si>
    <t>氏　　　　名</t>
    <rPh sb="0" eb="1">
      <t>シ</t>
    </rPh>
    <rPh sb="5" eb="6">
      <t>メイ</t>
    </rPh>
    <phoneticPr fontId="30"/>
  </si>
  <si>
    <t>フリガナ</t>
  </si>
  <si>
    <t>住　　　　　　　　所</t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</si>
  <si>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30"/>
  </si>
  <si>
    <t>氏名</t>
    <rPh sb="0" eb="2">
      <t>シメイ</t>
    </rPh>
    <phoneticPr fontId="30"/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</si>
  <si>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30"/>
  </si>
  <si>
    <t>振込先金融機関名</t>
    <rPh sb="0" eb="3">
      <t>フリコミサキ</t>
    </rPh>
    <rPh sb="3" eb="5">
      <t>キンユウ</t>
    </rPh>
    <rPh sb="5" eb="8">
      <t>キカンメイ</t>
    </rPh>
    <phoneticPr fontId="30"/>
  </si>
  <si>
    <t>預金種別</t>
    <rPh sb="0" eb="2">
      <t>ヨキン</t>
    </rPh>
    <rPh sb="2" eb="4">
      <t>シュベツ</t>
    </rPh>
    <phoneticPr fontId="30"/>
  </si>
  <si>
    <t>口座番号</t>
    <rPh sb="0" eb="2">
      <t>コウザ</t>
    </rPh>
    <rPh sb="2" eb="4">
      <t>バンゴウ</t>
    </rPh>
    <phoneticPr fontId="30"/>
  </si>
  <si>
    <t>振込先の登録の有無</t>
    <rPh sb="4" eb="6">
      <t>トウロク</t>
    </rPh>
    <rPh sb="7" eb="9">
      <t>ウム</t>
    </rPh>
    <phoneticPr fontId="30"/>
  </si>
  <si>
    <t>新規登録</t>
    <rPh sb="0" eb="2">
      <t>シンキ</t>
    </rPh>
    <rPh sb="2" eb="4">
      <t>トウロク</t>
    </rPh>
    <phoneticPr fontId="30"/>
  </si>
  <si>
    <t>登録済</t>
    <rPh sb="0" eb="2">
      <t>トウロク</t>
    </rPh>
    <rPh sb="2" eb="3">
      <t>ズミ</t>
    </rPh>
    <phoneticPr fontId="30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</si>
  <si>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41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</si>
  <si>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41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</si>
  <si>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</si>
  <si>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41"/>
  </si>
  <si>
    <t>税込額</t>
    <rPh sb="0" eb="2">
      <t>ゼイコ</t>
    </rPh>
    <rPh sb="2" eb="3">
      <t>ガク</t>
    </rPh>
    <phoneticPr fontId="41"/>
  </si>
  <si>
    <t>消費税</t>
    <rPh sb="0" eb="3">
      <t>ショウヒゼイ</t>
    </rPh>
    <phoneticPr fontId="41"/>
  </si>
  <si>
    <t>2.購入金額</t>
    <rPh sb="2" eb="4">
      <t>コウニュウ</t>
    </rPh>
    <rPh sb="4" eb="6">
      <t>キンガク</t>
    </rPh>
    <phoneticPr fontId="41"/>
  </si>
  <si>
    <t>円</t>
    <rPh sb="0" eb="1">
      <t>エン</t>
    </rPh>
    <phoneticPr fontId="41"/>
  </si>
  <si>
    <t>（うち、消費税</t>
    <rPh sb="4" eb="7">
      <t>ショウヒゼイ</t>
    </rPh>
    <phoneticPr fontId="41"/>
  </si>
  <si>
    <t>3.掲載または納入年月日</t>
    <rPh sb="2" eb="4">
      <t>ケイサイ</t>
    </rPh>
    <rPh sb="7" eb="9">
      <t>ノウニュウ</t>
    </rPh>
    <rPh sb="9" eb="12">
      <t>ネンガッピ</t>
    </rPh>
    <phoneticPr fontId="41"/>
  </si>
  <si>
    <t>4.掲載ページまたは設置（納入）場所</t>
    <rPh sb="2" eb="4">
      <t>ケイサイ</t>
    </rPh>
    <rPh sb="10" eb="12">
      <t>セッチ</t>
    </rPh>
    <rPh sb="13" eb="15">
      <t>ノウニュウ</t>
    </rPh>
    <rPh sb="16" eb="18">
      <t>バショ</t>
    </rPh>
    <phoneticPr fontId="41"/>
  </si>
  <si>
    <t>5.契約または納入事業者</t>
    <rPh sb="2" eb="4">
      <t>ケイヤク</t>
    </rPh>
    <rPh sb="7" eb="9">
      <t>ノウニュウ</t>
    </rPh>
    <rPh sb="9" eb="12">
      <t>ジギョウシャ</t>
    </rPh>
    <phoneticPr fontId="41"/>
  </si>
  <si>
    <t>6.検収成績</t>
    <rPh sb="2" eb="4">
      <t>ケンシュウ</t>
    </rPh>
    <rPh sb="4" eb="6">
      <t>セイセキ</t>
    </rPh>
    <phoneticPr fontId="41"/>
  </si>
  <si>
    <t>合　　　格</t>
    <rPh sb="0" eb="1">
      <t>ゴウ</t>
    </rPh>
    <rPh sb="4" eb="5">
      <t>カク</t>
    </rPh>
    <phoneticPr fontId="41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</si>
  <si>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41"/>
  </si>
  <si>
    <t>（検収日）</t>
    <rPh sb="1" eb="4">
      <t>ケンシュウビ</t>
    </rPh>
    <phoneticPr fontId="41"/>
  </si>
  <si>
    <t>検収者氏名</t>
    <rPh sb="0" eb="2">
      <t>ケンシュウ</t>
    </rPh>
    <rPh sb="2" eb="3">
      <t>シャ</t>
    </rPh>
    <rPh sb="3" eb="5">
      <t>シメイ</t>
    </rPh>
    <phoneticPr fontId="41"/>
  </si>
  <si>
    <t>（役職）</t>
    <rPh sb="1" eb="3">
      <t>ヤクショク</t>
    </rPh>
    <phoneticPr fontId="41"/>
  </si>
  <si>
    <t>（氏名）</t>
  </si>
  <si>
    <t>（注）</t>
  </si>
  <si>
    <r>
      <t>　契約した会社等によって検収日が異なる場合には、原則として、</t>
    </r>
    <r>
      <rPr>
        <u/>
        <sz val="8"/>
        <rFont val="ＭＳ 明朝"/>
        <family val="1"/>
        <charset val="128"/>
      </rPr>
      <t>会社毎に本書を作成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ケイヤク</t>
    </rPh>
    <rPh sb="5" eb="7">
      <t>カイシャ</t>
    </rPh>
    <rPh sb="7" eb="8">
      <t>トウ</t>
    </rPh>
    <rPh sb="30" eb="32">
      <t>カイシャ</t>
    </rPh>
    <rPh sb="32" eb="33">
      <t>ゴト</t>
    </rPh>
    <rPh sb="73" eb="74">
      <t>ベツ</t>
    </rPh>
    <rPh sb="75" eb="77">
      <t>ヨウシ</t>
    </rPh>
    <rPh sb="78" eb="79">
      <t>モチ</t>
    </rPh>
    <phoneticPr fontId="41"/>
  </si>
  <si>
    <t>■検収調書A関係</t>
    <rPh sb="1" eb="3">
      <t>ケンシュウ</t>
    </rPh>
    <rPh sb="3" eb="5">
      <t>チョウショ</t>
    </rPh>
    <rPh sb="6" eb="8">
      <t>カンケイ</t>
    </rPh>
    <phoneticPr fontId="41"/>
  </si>
  <si>
    <t>検収調書A関係の記載事項（掲載ページまたは設置（納入）場所）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ケイサイ</t>
    </rPh>
    <phoneticPr fontId="41"/>
  </si>
  <si>
    <t>①</t>
  </si>
  <si>
    <t>XX/XXXX.XX</t>
    <phoneticPr fontId="2"/>
  </si>
  <si>
    <t>②</t>
  </si>
  <si>
    <t>　○階（○○○○）</t>
    <rPh sb="2" eb="3">
      <t>カイ</t>
    </rPh>
    <phoneticPr fontId="41"/>
  </si>
  <si>
    <t>③</t>
  </si>
  <si>
    <t>④</t>
  </si>
  <si>
    <t>⑤</t>
  </si>
  <si>
    <t>検収調書A関係の記載事項（契約または納入事業者）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ケイヤク</t>
    </rPh>
    <rPh sb="18" eb="20">
      <t>ノウニュウ</t>
    </rPh>
    <rPh sb="20" eb="23">
      <t>ジギョウシャ</t>
    </rPh>
    <phoneticPr fontId="41"/>
  </si>
  <si>
    <t>　○○○（株）</t>
    <rPh sb="4" eb="7">
      <t>カブ</t>
    </rPh>
    <phoneticPr fontId="41"/>
  </si>
  <si>
    <t>検収日</t>
    <rPh sb="0" eb="3">
      <t>ケンシュウビ</t>
    </rPh>
    <phoneticPr fontId="41"/>
  </si>
  <si>
    <t>検収員①役職</t>
    <rPh sb="0" eb="2">
      <t>ケンシュウ</t>
    </rPh>
    <rPh sb="2" eb="3">
      <t>イン</t>
    </rPh>
    <rPh sb="4" eb="6">
      <t>ヤクショク</t>
    </rPh>
    <phoneticPr fontId="41"/>
  </si>
  <si>
    <t>検収員①氏名</t>
    <rPh sb="0" eb="2">
      <t>ケンシュウ</t>
    </rPh>
    <rPh sb="2" eb="3">
      <t>イン</t>
    </rPh>
    <rPh sb="4" eb="6">
      <t>シメイ</t>
    </rPh>
    <phoneticPr fontId="41"/>
  </si>
  <si>
    <t>検収員②役職</t>
    <rPh sb="0" eb="2">
      <t>ケンシュウ</t>
    </rPh>
    <rPh sb="2" eb="3">
      <t>イン</t>
    </rPh>
    <rPh sb="4" eb="6">
      <t>ヤクショク</t>
    </rPh>
    <phoneticPr fontId="41"/>
  </si>
  <si>
    <t>検収員②氏名</t>
    <rPh sb="0" eb="2">
      <t>ケンシュウ</t>
    </rPh>
    <rPh sb="2" eb="3">
      <t>イン</t>
    </rPh>
    <rPh sb="4" eb="6">
      <t>シメイ</t>
    </rPh>
    <phoneticPr fontId="41"/>
  </si>
  <si>
    <t>■検収調書B関係</t>
    <rPh sb="1" eb="3">
      <t>ケンシュウ</t>
    </rPh>
    <rPh sb="3" eb="5">
      <t>チョウショ</t>
    </rPh>
    <rPh sb="6" eb="8">
      <t>カンケイ</t>
    </rPh>
    <phoneticPr fontId="41"/>
  </si>
  <si>
    <t>検収調書B関係の記載事項（掲載ページまたは設置（納入）場所）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ケイサイ</t>
    </rPh>
    <phoneticPr fontId="41"/>
  </si>
  <si>
    <t>検収調書B関係の記載事項（契約または納入事業者）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ケイヤク</t>
    </rPh>
    <rPh sb="18" eb="23">
      <t>ノウニュウジギョウシャ</t>
    </rPh>
    <phoneticPr fontId="41"/>
  </si>
  <si>
    <t>　（実施要領（２）求人情報発信費　ハ.関係）</t>
    <rPh sb="2" eb="4">
      <t>ジッシ</t>
    </rPh>
    <rPh sb="4" eb="6">
      <t>ヨウリョウ</t>
    </rPh>
    <rPh sb="9" eb="11">
      <t>キュウジン</t>
    </rPh>
    <rPh sb="11" eb="13">
      <t>ジョウホウ</t>
    </rPh>
    <rPh sb="13" eb="15">
      <t>ハッシン</t>
    </rPh>
    <rPh sb="15" eb="16">
      <t>ヒ</t>
    </rPh>
    <rPh sb="16" eb="17">
      <t>ニュウヒ</t>
    </rPh>
    <rPh sb="19" eb="21">
      <t>カンケイ</t>
    </rPh>
    <phoneticPr fontId="41"/>
  </si>
  <si>
    <t>第８号様式（第13条関係）</t>
    <phoneticPr fontId="2"/>
  </si>
  <si>
    <t>　　　　　　　　     （介護職員等緊急確保事業）実施・経費報告書のとおり</t>
    <rPh sb="14" eb="25">
      <t>カイゴショクイントウキンキュウカクホジギョウ</t>
    </rPh>
    <phoneticPr fontId="2"/>
  </si>
  <si>
    <t>　　　　　　　　     （介護職員等緊急確保事業）実施・経費報告書のとおり</t>
    <rPh sb="14" eb="16">
      <t>カイゴ</t>
    </rPh>
    <rPh sb="16" eb="19">
      <t>ショクインナド</t>
    </rPh>
    <rPh sb="19" eb="21">
      <t>キンキュウ</t>
    </rPh>
    <rPh sb="21" eb="23">
      <t>カクホ</t>
    </rPh>
    <rPh sb="23" eb="25">
      <t>ジギョウ</t>
    </rPh>
    <rPh sb="26" eb="28">
      <t>ジッシ</t>
    </rPh>
    <rPh sb="29" eb="31">
      <t>ケイヒ</t>
    </rPh>
    <rPh sb="31" eb="34">
      <t>ホウコクショ</t>
    </rPh>
    <phoneticPr fontId="2"/>
  </si>
  <si>
    <t>1.　補助対象経費　　　　　　　　   別紙　令和３年度自動車事故医療体制整備事業</t>
    <rPh sb="23" eb="25">
      <t>レイワ</t>
    </rPh>
    <rPh sb="26" eb="28">
      <t>ネンド</t>
    </rPh>
    <phoneticPr fontId="2"/>
  </si>
  <si>
    <t>2.　補助金充当予定額</t>
    <phoneticPr fontId="2"/>
  </si>
  <si>
    <t>3.　完了した補助対象事業の概要　　 別紙　令和３年度自動車事故医療体制整備事業</t>
    <rPh sb="22" eb="24">
      <t>レイワ</t>
    </rPh>
    <phoneticPr fontId="2"/>
  </si>
  <si>
    <t>4.　その他参考となる事項</t>
    <phoneticPr fontId="2"/>
  </si>
  <si>
    <t>給与支払額</t>
    <rPh sb="0" eb="2">
      <t>キュウヨ</t>
    </rPh>
    <rPh sb="2" eb="4">
      <t>シハラ</t>
    </rPh>
    <rPh sb="4" eb="5">
      <t>ガク</t>
    </rPh>
    <phoneticPr fontId="2"/>
  </si>
  <si>
    <t>別紙のとおり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</si>
</sst>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[$-411]ggge&quot;年&quot;m&quot;月&quot;"/>
    <numFmt numFmtId="179" formatCode="[$-411]ggge&quot;年&quot;m&quot;月&quot;d&quot;日&quot;;\-;\-;@"/>
    <numFmt numFmtId="180" formatCode="gggyy&quot;年&quot;m&quot;月&quot;"/>
    <numFmt numFmtId="181" formatCode="gggyy&quot;年&quot;m&quot;月&quot;d&quot;日&quot;"/>
    <numFmt numFmtId="182" formatCode="gyy\.m\.d"/>
    <numFmt numFmtId="183" formatCode="ggge&quot;年&quot;m&quot;月&quot;;;"/>
    <numFmt numFmtId="184" formatCode="#,##0&quot;円）&quot;"/>
    <numFmt numFmtId="185" formatCode="ggge&quot;年&quot;m&quot;月&quot;d&quot;日&quot;"/>
  </numFmts>
  <fonts count="46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2"/>
      <name val="HGSｺﾞｼｯｸM"/>
      <family val="3"/>
    </font>
    <font>
      <sz val="11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1"/>
      <name val="游ゴシック"/>
      <family val="3"/>
      <scheme val="minor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sz val="9"/>
      <name val="游ゴシック"/>
      <family val="3"/>
      <scheme val="minor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strike/>
      <sz val="9"/>
      <color rgb="FFFF0000"/>
      <name val="ＭＳ 明朝"/>
      <family val="1"/>
    </font>
    <font>
      <b/>
      <sz val="9"/>
      <color indexed="81"/>
      <name val="Malgun Gothic Semilight"/>
      <family val="3"/>
      <charset val="129"/>
    </font>
    <font>
      <sz val="6"/>
      <name val="游ゴシック"/>
      <family val="3"/>
      <scheme val="minor"/>
    </font>
    <font>
      <sz val="1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i/>
      <sz val="11"/>
      <color theme="1"/>
      <name val="ＭＳ 明朝"/>
      <family val="1"/>
    </font>
    <font>
      <i/>
      <sz val="8"/>
      <color theme="1"/>
      <name val="ＭＳ 明朝"/>
      <family val="1"/>
    </font>
    <font>
      <b/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u/>
      <sz val="16"/>
      <name val="ＭＳ Ｐ明朝"/>
      <family val="1"/>
    </font>
    <font>
      <sz val="12"/>
      <name val="ＭＳ Ｐ明朝"/>
      <family val="1"/>
    </font>
    <font>
      <sz val="10"/>
      <name val="ＭＳ Ｐ明朝"/>
      <family val="1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8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81"/>
      <name val="Malgun Gothic Semi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38" fontId="40" fillId="0" borderId="0" applyFont="0" applyFill="0" applyBorder="0" applyAlignment="0" applyProtection="0">
      <alignment vertical="center"/>
    </xf>
  </cellStyleXfs>
  <cellXfs count="5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3" xfId="0" applyFont="1" applyBorder="1">
      <alignment vertical="center"/>
    </xf>
    <xf numFmtId="0" fontId="3" fillId="0" borderId="35" xfId="0" applyFont="1" applyBorder="1" applyAlignment="1">
      <alignment vertical="center"/>
    </xf>
    <xf numFmtId="42" fontId="8" fillId="0" borderId="35" xfId="0" applyNumberFormat="1" applyFont="1" applyBorder="1" applyAlignment="1">
      <alignment vertical="center" shrinkToFit="1"/>
    </xf>
    <xf numFmtId="42" fontId="8" fillId="0" borderId="0" xfId="0" applyNumberFormat="1" applyFont="1" applyBorder="1" applyAlignment="1">
      <alignment vertical="center" shrinkToFit="1"/>
    </xf>
    <xf numFmtId="0" fontId="3" fillId="0" borderId="0" xfId="0" applyFont="1" applyBorder="1">
      <alignment vertical="center"/>
    </xf>
    <xf numFmtId="42" fontId="3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 shrinkToFit="1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177" fontId="10" fillId="0" borderId="0" xfId="0" applyNumberFormat="1" applyFont="1" applyFill="1" applyBorder="1" applyAlignment="1" applyProtection="1">
      <alignment vertical="center"/>
    </xf>
    <xf numFmtId="177" fontId="15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9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 wrapText="1"/>
    </xf>
    <xf numFmtId="0" fontId="18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8" fillId="0" borderId="41" xfId="0" applyNumberFormat="1" applyFont="1" applyFill="1" applyBorder="1" applyAlignment="1" applyProtection="1">
      <alignment vertical="center" shrinkToFit="1"/>
    </xf>
    <xf numFmtId="0" fontId="18" fillId="0" borderId="15" xfId="0" applyNumberFormat="1" applyFont="1" applyFill="1" applyBorder="1" applyAlignment="1" applyProtection="1">
      <alignment vertical="center" shrinkToFit="1"/>
    </xf>
    <xf numFmtId="0" fontId="18" fillId="0" borderId="41" xfId="0" applyNumberFormat="1" applyFont="1" applyFill="1" applyBorder="1" applyAlignment="1" applyProtection="1">
      <alignment vertical="center"/>
    </xf>
    <xf numFmtId="0" fontId="18" fillId="0" borderId="15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44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180" fontId="18" fillId="0" borderId="35" xfId="0" applyNumberFormat="1" applyFont="1" applyFill="1" applyBorder="1" applyAlignment="1">
      <alignment vertical="center" shrinkToFit="1"/>
    </xf>
    <xf numFmtId="0" fontId="18" fillId="0" borderId="44" xfId="0" applyFont="1" applyFill="1" applyBorder="1" applyAlignment="1">
      <alignment vertical="center"/>
    </xf>
    <xf numFmtId="180" fontId="18" fillId="0" borderId="45" xfId="0" applyNumberFormat="1" applyFont="1" applyFill="1" applyBorder="1" applyAlignment="1">
      <alignment vertical="center" shrinkToFit="1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center" vertical="center" shrinkToFit="1"/>
    </xf>
    <xf numFmtId="42" fontId="18" fillId="0" borderId="35" xfId="0" applyNumberFormat="1" applyFont="1" applyFill="1" applyBorder="1" applyAlignment="1">
      <alignment horizontal="center" vertical="center" shrinkToFit="1"/>
    </xf>
    <xf numFmtId="42" fontId="18" fillId="0" borderId="0" xfId="0" applyNumberFormat="1" applyFont="1" applyFill="1" applyBorder="1" applyAlignment="1">
      <alignment horizontal="center" vertical="center" shrinkToFit="1"/>
    </xf>
    <xf numFmtId="42" fontId="18" fillId="0" borderId="45" xfId="0" applyNumberFormat="1" applyFont="1" applyFill="1" applyBorder="1" applyAlignment="1">
      <alignment horizontal="center" vertical="center" shrinkToFit="1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42" fontId="22" fillId="0" borderId="35" xfId="0" applyNumberFormat="1" applyFont="1" applyFill="1" applyBorder="1" applyAlignment="1">
      <alignment horizontal="center" vertical="center" shrinkToFit="1"/>
    </xf>
    <xf numFmtId="42" fontId="22" fillId="0" borderId="0" xfId="0" applyNumberFormat="1" applyFont="1" applyFill="1" applyBorder="1" applyAlignment="1">
      <alignment horizontal="center" vertical="center" shrinkToFit="1"/>
    </xf>
    <xf numFmtId="42" fontId="22" fillId="0" borderId="45" xfId="0" applyNumberFormat="1" applyFont="1" applyFill="1" applyBorder="1" applyAlignment="1">
      <alignment horizontal="center" vertical="center" shrinkToFit="1"/>
    </xf>
    <xf numFmtId="180" fontId="18" fillId="0" borderId="0" xfId="0" applyNumberFormat="1" applyFont="1" applyFill="1" applyBorder="1" applyAlignment="1">
      <alignment horizontal="center" vertical="center" shrinkToFit="1"/>
    </xf>
    <xf numFmtId="180" fontId="18" fillId="0" borderId="45" xfId="0" applyNumberFormat="1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42" fontId="3" fillId="0" borderId="0" xfId="0" applyNumberFormat="1" applyFont="1" applyFill="1" applyBorder="1" applyAlignment="1">
      <alignment horizontal="center" vertical="center" shrinkToFit="1"/>
    </xf>
    <xf numFmtId="182" fontId="8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2" fontId="8" fillId="0" borderId="0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Fill="1" applyBorder="1" applyAlignment="1">
      <alignment horizontal="center" vertical="center" shrinkToFit="1"/>
    </xf>
    <xf numFmtId="42" fontId="8" fillId="0" borderId="0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Border="1" applyAlignment="1">
      <alignment vertical="center" shrinkToFit="1"/>
    </xf>
    <xf numFmtId="42" fontId="18" fillId="0" borderId="35" xfId="0" applyNumberFormat="1" applyFont="1" applyFill="1" applyBorder="1" applyAlignment="1">
      <alignment horizontal="center" vertical="center" shrinkToFit="1"/>
    </xf>
    <xf numFmtId="42" fontId="18" fillId="0" borderId="0" xfId="0" applyNumberFormat="1" applyFont="1" applyFill="1" applyBorder="1" applyAlignment="1">
      <alignment horizontal="center" vertical="center" shrinkToFit="1"/>
    </xf>
    <xf numFmtId="42" fontId="18" fillId="0" borderId="45" xfId="0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179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7" fontId="3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38" fillId="0" borderId="0" xfId="3" applyFont="1" applyAlignment="1">
      <alignment vertical="center"/>
    </xf>
    <xf numFmtId="0" fontId="38" fillId="0" borderId="0" xfId="3" applyFont="1" applyAlignment="1">
      <alignment horizontal="center" vertical="center"/>
    </xf>
    <xf numFmtId="0" fontId="38" fillId="0" borderId="0" xfId="3" applyFont="1" applyAlignment="1">
      <alignment horizontal="distributed" vertical="center"/>
    </xf>
    <xf numFmtId="0" fontId="38" fillId="0" borderId="30" xfId="3" applyFont="1" applyBorder="1" applyAlignment="1">
      <alignment vertical="center"/>
    </xf>
    <xf numFmtId="0" fontId="38" fillId="0" borderId="31" xfId="3" applyFont="1" applyBorder="1" applyAlignment="1">
      <alignment vertical="center" wrapText="1"/>
    </xf>
    <xf numFmtId="0" fontId="38" fillId="0" borderId="31" xfId="3" applyFont="1" applyBorder="1" applyAlignment="1">
      <alignment vertical="center"/>
    </xf>
    <xf numFmtId="0" fontId="38" fillId="0" borderId="32" xfId="3" applyFont="1" applyBorder="1" applyAlignment="1">
      <alignment vertical="center"/>
    </xf>
    <xf numFmtId="0" fontId="38" fillId="0" borderId="54" xfId="3" applyFont="1" applyBorder="1" applyAlignment="1">
      <alignment vertical="center"/>
    </xf>
    <xf numFmtId="0" fontId="38" fillId="0" borderId="36" xfId="3" applyFont="1" applyBorder="1" applyAlignment="1">
      <alignment vertical="center"/>
    </xf>
    <xf numFmtId="0" fontId="38" fillId="0" borderId="39" xfId="3" applyFont="1" applyBorder="1" applyAlignment="1">
      <alignment vertical="center"/>
    </xf>
    <xf numFmtId="0" fontId="38" fillId="0" borderId="45" xfId="3" applyFont="1" applyBorder="1" applyAlignment="1">
      <alignment vertical="center"/>
    </xf>
    <xf numFmtId="0" fontId="38" fillId="0" borderId="64" xfId="3" applyFont="1" applyFill="1" applyBorder="1" applyAlignment="1">
      <alignment vertical="center" shrinkToFit="1"/>
    </xf>
    <xf numFmtId="0" fontId="38" fillId="0" borderId="66" xfId="3" applyFont="1" applyFill="1" applyBorder="1" applyAlignment="1">
      <alignment vertical="center" shrinkToFit="1"/>
    </xf>
    <xf numFmtId="0" fontId="38" fillId="0" borderId="67" xfId="3" applyFont="1" applyBorder="1" applyAlignment="1">
      <alignment vertical="center"/>
    </xf>
    <xf numFmtId="0" fontId="38" fillId="0" borderId="69" xfId="3" applyFont="1" applyBorder="1" applyAlignment="1">
      <alignment vertical="center"/>
    </xf>
    <xf numFmtId="0" fontId="38" fillId="0" borderId="70" xfId="3" applyFont="1" applyFill="1" applyBorder="1" applyAlignment="1">
      <alignment vertical="center" shrinkToFit="1"/>
    </xf>
    <xf numFmtId="0" fontId="38" fillId="0" borderId="71" xfId="3" applyFont="1" applyFill="1" applyBorder="1" applyAlignment="1">
      <alignment vertical="center" shrinkToFit="1"/>
    </xf>
    <xf numFmtId="0" fontId="38" fillId="0" borderId="37" xfId="3" applyFont="1" applyBorder="1" applyAlignment="1">
      <alignment vertical="center"/>
    </xf>
    <xf numFmtId="0" fontId="38" fillId="0" borderId="43" xfId="3" applyFont="1" applyBorder="1" applyAlignment="1">
      <alignment vertical="center"/>
    </xf>
    <xf numFmtId="0" fontId="38" fillId="0" borderId="34" xfId="3" applyFont="1" applyFill="1" applyBorder="1" applyAlignment="1">
      <alignment vertical="center" shrinkToFit="1"/>
    </xf>
    <xf numFmtId="0" fontId="38" fillId="0" borderId="53" xfId="3" applyFont="1" applyFill="1" applyBorder="1" applyAlignment="1">
      <alignment vertical="center" shrinkToFit="1"/>
    </xf>
    <xf numFmtId="0" fontId="38" fillId="0" borderId="72" xfId="3" applyFont="1" applyBorder="1" applyAlignment="1">
      <alignment vertical="center"/>
    </xf>
    <xf numFmtId="0" fontId="38" fillId="0" borderId="74" xfId="3" applyFont="1" applyBorder="1" applyAlignment="1">
      <alignment vertical="center"/>
    </xf>
    <xf numFmtId="0" fontId="38" fillId="0" borderId="75" xfId="3" applyFont="1" applyFill="1" applyBorder="1" applyAlignment="1">
      <alignment vertical="center"/>
    </xf>
    <xf numFmtId="0" fontId="38" fillId="0" borderId="76" xfId="3" applyFont="1" applyFill="1" applyBorder="1" applyAlignment="1">
      <alignment vertical="center"/>
    </xf>
    <xf numFmtId="0" fontId="38" fillId="0" borderId="70" xfId="3" applyFont="1" applyFill="1" applyBorder="1" applyAlignment="1">
      <alignment vertical="center"/>
    </xf>
    <xf numFmtId="0" fontId="38" fillId="0" borderId="71" xfId="3" applyFont="1" applyFill="1" applyBorder="1" applyAlignment="1">
      <alignment vertical="center"/>
    </xf>
    <xf numFmtId="0" fontId="38" fillId="0" borderId="34" xfId="3" applyFont="1" applyFill="1" applyBorder="1" applyAlignment="1">
      <alignment vertical="center"/>
    </xf>
    <xf numFmtId="0" fontId="38" fillId="0" borderId="53" xfId="3" applyFont="1" applyFill="1" applyBorder="1" applyAlignment="1">
      <alignment vertical="center"/>
    </xf>
    <xf numFmtId="0" fontId="38" fillId="0" borderId="38" xfId="3" applyFont="1" applyBorder="1" applyAlignment="1">
      <alignment vertical="center"/>
    </xf>
    <xf numFmtId="0" fontId="38" fillId="0" borderId="44" xfId="3" applyFont="1" applyBorder="1" applyAlignment="1">
      <alignment vertical="center"/>
    </xf>
    <xf numFmtId="0" fontId="38" fillId="0" borderId="47" xfId="3" applyFont="1" applyBorder="1" applyAlignment="1">
      <alignment vertical="center"/>
    </xf>
    <xf numFmtId="0" fontId="38" fillId="0" borderId="41" xfId="3" applyFont="1" applyBorder="1" applyAlignment="1">
      <alignment vertical="center"/>
    </xf>
    <xf numFmtId="0" fontId="38" fillId="0" borderId="61" xfId="3" applyFont="1" applyBorder="1" applyAlignment="1">
      <alignment vertical="center"/>
    </xf>
    <xf numFmtId="0" fontId="38" fillId="0" borderId="35" xfId="3" applyFont="1" applyFill="1" applyBorder="1" applyAlignment="1">
      <alignment vertical="center"/>
    </xf>
    <xf numFmtId="0" fontId="0" fillId="0" borderId="52" xfId="0" applyBorder="1">
      <alignment vertical="center"/>
    </xf>
    <xf numFmtId="0" fontId="38" fillId="0" borderId="33" xfId="3" applyFont="1" applyBorder="1" applyAlignment="1">
      <alignment vertical="center"/>
    </xf>
    <xf numFmtId="0" fontId="38" fillId="0" borderId="0" xfId="3" applyFont="1" applyBorder="1" applyAlignment="1">
      <alignment vertical="center"/>
    </xf>
    <xf numFmtId="0" fontId="38" fillId="0" borderId="0" xfId="3" applyFont="1" applyBorder="1" applyAlignment="1">
      <alignment horizontal="center" vertical="center"/>
    </xf>
    <xf numFmtId="0" fontId="38" fillId="0" borderId="35" xfId="3" applyFont="1" applyBorder="1" applyAlignment="1">
      <alignment horizontal="center" vertical="center"/>
    </xf>
    <xf numFmtId="0" fontId="38" fillId="0" borderId="11" xfId="3" applyFont="1" applyBorder="1" applyAlignment="1">
      <alignment vertical="center"/>
    </xf>
    <xf numFmtId="0" fontId="38" fillId="0" borderId="18" xfId="3" applyFont="1" applyBorder="1" applyAlignment="1">
      <alignment vertical="center"/>
    </xf>
    <xf numFmtId="0" fontId="38" fillId="0" borderId="8" xfId="3" applyFont="1" applyBorder="1" applyAlignment="1">
      <alignment vertical="center"/>
    </xf>
    <xf numFmtId="0" fontId="38" fillId="0" borderId="15" xfId="3" applyFont="1" applyBorder="1" applyAlignment="1">
      <alignment vertical="center"/>
    </xf>
    <xf numFmtId="0" fontId="38" fillId="0" borderId="20" xfId="3" applyFont="1" applyBorder="1" applyAlignment="1">
      <alignment vertical="center"/>
    </xf>
    <xf numFmtId="0" fontId="38" fillId="0" borderId="52" xfId="3" applyFont="1" applyBorder="1" applyAlignment="1">
      <alignment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center"/>
    </xf>
    <xf numFmtId="0" fontId="10" fillId="2" borderId="0" xfId="4" applyFont="1" applyFill="1">
      <alignment vertical="center"/>
    </xf>
    <xf numFmtId="0" fontId="10" fillId="0" borderId="0" xfId="4" applyNumberFormat="1" applyFont="1" applyFill="1" applyAlignment="1">
      <alignment horizontal="right" vertical="center" shrinkToFit="1"/>
    </xf>
    <xf numFmtId="0" fontId="10" fillId="0" borderId="0" xfId="4" applyFont="1" applyFill="1" applyAlignment="1">
      <alignment vertical="top" wrapText="1" shrinkToFit="1"/>
    </xf>
    <xf numFmtId="38" fontId="10" fillId="0" borderId="0" xfId="5" applyFont="1" applyFill="1" applyAlignment="1">
      <alignment vertical="center"/>
    </xf>
    <xf numFmtId="38" fontId="10" fillId="0" borderId="0" xfId="5" applyFont="1" applyFill="1" applyAlignment="1">
      <alignment horizontal="right" vertical="center"/>
    </xf>
    <xf numFmtId="181" fontId="10" fillId="0" borderId="0" xfId="4" applyNumberFormat="1" applyFont="1" applyFill="1" applyAlignment="1">
      <alignment vertical="center"/>
    </xf>
    <xf numFmtId="181" fontId="10" fillId="0" borderId="0" xfId="4" applyNumberFormat="1" applyFont="1" applyFill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right" vertical="center"/>
    </xf>
    <xf numFmtId="0" fontId="18" fillId="0" borderId="0" xfId="0" applyFont="1" applyFill="1" applyBorder="1">
      <alignment vertical="center"/>
    </xf>
    <xf numFmtId="0" fontId="10" fillId="0" borderId="0" xfId="4" applyFont="1" applyFill="1" applyAlignment="1">
      <alignment horizontal="right" vertical="top"/>
    </xf>
    <xf numFmtId="0" fontId="10" fillId="0" borderId="0" xfId="4" applyFont="1" applyFill="1" applyAlignment="1">
      <alignment vertical="top"/>
    </xf>
    <xf numFmtId="180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179" fontId="8" fillId="2" borderId="1" xfId="0" applyNumberFormat="1" applyFont="1" applyFill="1" applyBorder="1" applyAlignment="1" applyProtection="1">
      <alignment horizontal="center" vertical="center" shrinkToFit="1"/>
    </xf>
    <xf numFmtId="179" fontId="8" fillId="2" borderId="6" xfId="0" applyNumberFormat="1" applyFont="1" applyFill="1" applyBorder="1" applyAlignment="1" applyProtection="1">
      <alignment horizontal="center" vertical="center" shrinkToFit="1"/>
    </xf>
    <xf numFmtId="179" fontId="8" fillId="2" borderId="9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179" fontId="8" fillId="2" borderId="8" xfId="0" applyNumberFormat="1" applyFont="1" applyFill="1" applyBorder="1" applyAlignment="1" applyProtection="1">
      <alignment horizontal="center" vertical="center" shrinkToFit="1"/>
    </xf>
    <xf numFmtId="179" fontId="8" fillId="2" borderId="15" xfId="0" applyNumberFormat="1" applyFont="1" applyFill="1" applyBorder="1" applyAlignment="1" applyProtection="1">
      <alignment horizontal="center" vertical="center" shrinkToFit="1"/>
    </xf>
    <xf numFmtId="179" fontId="8" fillId="2" borderId="18" xfId="0" applyNumberFormat="1" applyFont="1" applyFill="1" applyBorder="1" applyAlignment="1" applyProtection="1">
      <alignment horizontal="center" vertical="center" shrinkToFit="1"/>
    </xf>
    <xf numFmtId="0" fontId="8" fillId="2" borderId="8" xfId="0" applyNumberFormat="1" applyFont="1" applyFill="1" applyBorder="1" applyAlignment="1" applyProtection="1">
      <alignment horizontal="center" vertical="center" shrinkToFit="1"/>
    </xf>
    <xf numFmtId="0" fontId="8" fillId="2" borderId="15" xfId="0" applyNumberFormat="1" applyFont="1" applyFill="1" applyBorder="1" applyAlignment="1" applyProtection="1">
      <alignment horizontal="center" vertical="center" shrinkToFit="1"/>
    </xf>
    <xf numFmtId="0" fontId="8" fillId="2" borderId="18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15" xfId="0" applyNumberFormat="1" applyFont="1" applyFill="1" applyBorder="1" applyAlignment="1" applyProtection="1">
      <alignment horizontal="center" vertical="center" shrinkToFit="1"/>
    </xf>
    <xf numFmtId="0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center" vertical="center" shrinkToFit="1"/>
    </xf>
    <xf numFmtId="42" fontId="3" fillId="2" borderId="9" xfId="0" applyNumberFormat="1" applyFont="1" applyFill="1" applyBorder="1" applyAlignment="1">
      <alignment horizontal="center" vertical="center" shrinkToFit="1"/>
    </xf>
    <xf numFmtId="182" fontId="8" fillId="2" borderId="1" xfId="0" applyNumberFormat="1" applyFont="1" applyFill="1" applyBorder="1" applyAlignment="1">
      <alignment horizontal="center" vertical="center" shrinkToFit="1"/>
    </xf>
    <xf numFmtId="182" fontId="8" fillId="2" borderId="6" xfId="0" applyNumberFormat="1" applyFont="1" applyFill="1" applyBorder="1" applyAlignment="1">
      <alignment horizontal="center" vertical="center" shrinkToFit="1"/>
    </xf>
    <xf numFmtId="182" fontId="8" fillId="2" borderId="9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2" fontId="8" fillId="0" borderId="1" xfId="0" applyNumberFormat="1" applyFont="1" applyFill="1" applyBorder="1" applyAlignment="1">
      <alignment horizontal="center" vertical="center" shrinkToFit="1"/>
    </xf>
    <xf numFmtId="42" fontId="8" fillId="0" borderId="6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178" fontId="3" fillId="0" borderId="6" xfId="0" applyNumberFormat="1" applyFont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6" xfId="0" applyNumberFormat="1" applyFont="1" applyBorder="1" applyAlignment="1">
      <alignment horizontal="right" vertical="center" shrinkToFit="1"/>
    </xf>
    <xf numFmtId="42" fontId="8" fillId="0" borderId="9" xfId="0" applyNumberFormat="1" applyFont="1" applyBorder="1" applyAlignment="1">
      <alignment horizontal="right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2" fontId="8" fillId="0" borderId="47" xfId="0" applyNumberFormat="1" applyFont="1" applyBorder="1" applyAlignment="1">
      <alignment horizontal="center" vertical="center" shrinkToFit="1"/>
    </xf>
    <xf numFmtId="42" fontId="8" fillId="0" borderId="41" xfId="0" applyNumberFormat="1" applyFont="1" applyBorder="1" applyAlignment="1">
      <alignment horizontal="center" vertical="center" shrinkToFit="1"/>
    </xf>
    <xf numFmtId="42" fontId="8" fillId="0" borderId="44" xfId="0" applyNumberFormat="1" applyFont="1" applyBorder="1" applyAlignment="1">
      <alignment horizontal="center" vertical="center" shrinkToFit="1"/>
    </xf>
    <xf numFmtId="42" fontId="8" fillId="0" borderId="35" xfId="0" applyNumberFormat="1" applyFont="1" applyBorder="1" applyAlignment="1">
      <alignment horizontal="center" vertical="center" shrinkToFit="1"/>
    </xf>
    <xf numFmtId="42" fontId="8" fillId="0" borderId="0" xfId="0" applyNumberFormat="1" applyFont="1" applyBorder="1" applyAlignment="1">
      <alignment horizontal="center" vertical="center" shrinkToFit="1"/>
    </xf>
    <xf numFmtId="42" fontId="8" fillId="0" borderId="45" xfId="0" applyNumberFormat="1" applyFont="1" applyBorder="1" applyAlignment="1">
      <alignment horizontal="center" vertical="center" shrinkToFit="1"/>
    </xf>
    <xf numFmtId="42" fontId="8" fillId="0" borderId="34" xfId="0" applyNumberFormat="1" applyFont="1" applyBorder="1" applyAlignment="1">
      <alignment horizontal="center" vertical="center" shrinkToFit="1"/>
    </xf>
    <xf numFmtId="42" fontId="8" fillId="0" borderId="33" xfId="0" applyNumberFormat="1" applyFont="1" applyBorder="1" applyAlignment="1">
      <alignment horizontal="center" vertical="center" shrinkToFit="1"/>
    </xf>
    <xf numFmtId="42" fontId="8" fillId="0" borderId="43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6" xfId="0" applyNumberFormat="1" applyFont="1" applyFill="1" applyBorder="1" applyAlignment="1">
      <alignment horizontal="right" vertical="center" shrinkToFit="1"/>
    </xf>
    <xf numFmtId="42" fontId="8" fillId="2" borderId="9" xfId="0" applyNumberFormat="1" applyFont="1" applyFill="1" applyBorder="1" applyAlignment="1">
      <alignment horizontal="right" vertical="center" shrinkToFit="1"/>
    </xf>
    <xf numFmtId="0" fontId="7" fillId="0" borderId="10" xfId="0" applyNumberFormat="1" applyFont="1" applyFill="1" applyBorder="1" applyAlignment="1" applyProtection="1">
      <alignment horizontal="center" vertical="center" shrinkToFit="1"/>
    </xf>
    <xf numFmtId="0" fontId="8" fillId="0" borderId="3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47" xfId="0" applyNumberFormat="1" applyFont="1" applyFill="1" applyBorder="1" applyAlignment="1" applyProtection="1">
      <alignment horizontal="left" vertical="center" wrapText="1" shrinkToFit="1"/>
    </xf>
    <xf numFmtId="0" fontId="8" fillId="0" borderId="41" xfId="0" applyNumberFormat="1" applyFont="1" applyFill="1" applyBorder="1" applyAlignment="1" applyProtection="1">
      <alignment horizontal="left" vertical="center" wrapText="1" shrinkToFit="1"/>
    </xf>
    <xf numFmtId="0" fontId="8" fillId="0" borderId="61" xfId="0" applyNumberFormat="1" applyFont="1" applyFill="1" applyBorder="1" applyAlignment="1" applyProtection="1">
      <alignment horizontal="left" vertical="center" wrapText="1" shrinkToFit="1"/>
    </xf>
    <xf numFmtId="0" fontId="8" fillId="0" borderId="34" xfId="0" applyNumberFormat="1" applyFont="1" applyFill="1" applyBorder="1" applyAlignment="1" applyProtection="1">
      <alignment horizontal="left" vertical="center" wrapText="1" shrinkToFit="1"/>
    </xf>
    <xf numFmtId="0" fontId="8" fillId="0" borderId="33" xfId="0" applyNumberFormat="1" applyFont="1" applyFill="1" applyBorder="1" applyAlignment="1" applyProtection="1">
      <alignment horizontal="left" vertical="center" wrapText="1" shrinkToFit="1"/>
    </xf>
    <xf numFmtId="0" fontId="8" fillId="0" borderId="53" xfId="0" applyNumberFormat="1" applyFont="1" applyFill="1" applyBorder="1" applyAlignment="1" applyProtection="1">
      <alignment horizontal="left" vertical="center" wrapText="1" shrinkToFit="1"/>
    </xf>
    <xf numFmtId="0" fontId="8" fillId="0" borderId="38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 shrinkToFit="1"/>
    </xf>
    <xf numFmtId="0" fontId="8" fillId="0" borderId="15" xfId="0" applyNumberFormat="1" applyFont="1" applyFill="1" applyBorder="1" applyAlignment="1" applyProtection="1">
      <alignment horizontal="left" vertical="center" wrapText="1" shrinkToFit="1"/>
    </xf>
    <xf numFmtId="0" fontId="8" fillId="0" borderId="20" xfId="0" applyNumberFormat="1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2" fontId="8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/>
    </xf>
    <xf numFmtId="42" fontId="8" fillId="0" borderId="2" xfId="0" applyNumberFormat="1" applyFont="1" applyBorder="1" applyAlignment="1">
      <alignment horizontal="right" vertical="center" shrinkToFit="1"/>
    </xf>
    <xf numFmtId="178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85" fontId="3" fillId="2" borderId="28" xfId="0" applyNumberFormat="1" applyFont="1" applyFill="1" applyBorder="1" applyAlignment="1">
      <alignment horizontal="center" vertical="center"/>
    </xf>
    <xf numFmtId="185" fontId="3" fillId="2" borderId="29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9" fontId="13" fillId="0" borderId="0" xfId="0" applyNumberFormat="1" applyFont="1" applyFill="1" applyBorder="1" applyAlignment="1" applyProtection="1">
      <alignment horizontal="distributed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2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42" fontId="18" fillId="0" borderId="35" xfId="0" applyNumberFormat="1" applyFont="1" applyFill="1" applyBorder="1" applyAlignment="1">
      <alignment horizontal="center" vertical="center" shrinkToFit="1"/>
    </xf>
    <xf numFmtId="42" fontId="18" fillId="0" borderId="0" xfId="0" applyNumberFormat="1" applyFont="1" applyFill="1" applyBorder="1" applyAlignment="1">
      <alignment horizontal="center" vertical="center" shrinkToFit="1"/>
    </xf>
    <xf numFmtId="42" fontId="18" fillId="0" borderId="45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left" vertical="center"/>
    </xf>
    <xf numFmtId="0" fontId="22" fillId="0" borderId="44" xfId="0" applyFont="1" applyFill="1" applyBorder="1" applyAlignment="1">
      <alignment horizontal="left" vertical="center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41" xfId="0" applyNumberFormat="1" applyFont="1" applyFill="1" applyBorder="1" applyAlignment="1">
      <alignment horizontal="right" vertical="center"/>
    </xf>
    <xf numFmtId="42" fontId="22" fillId="0" borderId="44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center" vertical="center" shrinkToFit="1"/>
    </xf>
    <xf numFmtId="42" fontId="18" fillId="0" borderId="47" xfId="0" applyNumberFormat="1" applyFont="1" applyFill="1" applyBorder="1" applyAlignment="1">
      <alignment horizontal="right" vertical="center"/>
    </xf>
    <xf numFmtId="0" fontId="18" fillId="0" borderId="41" xfId="0" applyFont="1" applyFill="1" applyBorder="1" applyAlignment="1">
      <alignment horizontal="right" vertical="center"/>
    </xf>
    <xf numFmtId="0" fontId="18" fillId="0" borderId="44" xfId="0" applyFont="1" applyFill="1" applyBorder="1" applyAlignment="1">
      <alignment horizontal="right" vertical="center"/>
    </xf>
    <xf numFmtId="180" fontId="18" fillId="0" borderId="35" xfId="0" applyNumberFormat="1" applyFont="1" applyFill="1" applyBorder="1" applyAlignment="1">
      <alignment horizontal="center" vertical="center" shrinkToFit="1"/>
    </xf>
    <xf numFmtId="180" fontId="18" fillId="0" borderId="0" xfId="0" applyNumberFormat="1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41" xfId="0" applyFont="1" applyFill="1" applyBorder="1" applyAlignment="1">
      <alignment horizontal="center" vertical="center" shrinkToFit="1"/>
    </xf>
    <xf numFmtId="0" fontId="22" fillId="0" borderId="61" xfId="0" applyFont="1" applyFill="1" applyBorder="1" applyAlignment="1">
      <alignment horizontal="center" vertical="center" shrinkToFit="1"/>
    </xf>
    <xf numFmtId="178" fontId="18" fillId="0" borderId="35" xfId="0" applyNumberFormat="1" applyFont="1" applyFill="1" applyBorder="1" applyAlignment="1">
      <alignment horizontal="center" vertical="center" shrinkToFit="1"/>
    </xf>
    <xf numFmtId="178" fontId="18" fillId="0" borderId="0" xfId="0" applyNumberFormat="1" applyFont="1" applyFill="1" applyBorder="1" applyAlignment="1">
      <alignment horizontal="center" vertical="center" shrinkToFit="1"/>
    </xf>
    <xf numFmtId="180" fontId="18" fillId="0" borderId="45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42" fontId="22" fillId="0" borderId="35" xfId="0" applyNumberFormat="1" applyFont="1" applyFill="1" applyBorder="1" applyAlignment="1">
      <alignment horizontal="center" vertical="center" shrinkToFit="1"/>
    </xf>
    <xf numFmtId="42" fontId="22" fillId="0" borderId="0" xfId="0" applyNumberFormat="1" applyFont="1" applyFill="1" applyBorder="1" applyAlignment="1">
      <alignment horizontal="center" vertical="center" shrinkToFit="1"/>
    </xf>
    <xf numFmtId="42" fontId="22" fillId="0" borderId="45" xfId="0" applyNumberFormat="1" applyFont="1" applyFill="1" applyBorder="1" applyAlignment="1">
      <alignment horizontal="center" vertical="center" shrinkToFit="1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center" vertical="center" shrinkToFit="1"/>
    </xf>
    <xf numFmtId="0" fontId="23" fillId="0" borderId="40" xfId="0" applyFont="1" applyFill="1" applyBorder="1" applyAlignment="1">
      <alignment horizontal="center" vertical="top" wrapText="1"/>
    </xf>
    <xf numFmtId="0" fontId="23" fillId="0" borderId="42" xfId="0" applyFont="1" applyFill="1" applyBorder="1" applyAlignment="1">
      <alignment horizontal="center" vertical="top" wrapText="1"/>
    </xf>
    <xf numFmtId="0" fontId="23" fillId="0" borderId="46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 shrinkToFit="1"/>
    </xf>
    <xf numFmtId="42" fontId="22" fillId="0" borderId="42" xfId="0" applyNumberFormat="1" applyFont="1" applyFill="1" applyBorder="1" applyAlignment="1">
      <alignment horizontal="center" vertical="center" shrinkToFit="1"/>
    </xf>
    <xf numFmtId="42" fontId="22" fillId="0" borderId="46" xfId="0" applyNumberFormat="1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42" fontId="27" fillId="0" borderId="48" xfId="0" applyNumberFormat="1" applyFont="1" applyFill="1" applyBorder="1" applyAlignment="1">
      <alignment horizontal="right" vertical="center" shrinkToFit="1"/>
    </xf>
    <xf numFmtId="0" fontId="27" fillId="0" borderId="42" xfId="0" applyFont="1" applyFill="1" applyBorder="1" applyAlignment="1">
      <alignment horizontal="right" vertical="center" shrinkToFit="1"/>
    </xf>
    <xf numFmtId="0" fontId="27" fillId="0" borderId="46" xfId="0" applyFont="1" applyFill="1" applyBorder="1" applyAlignment="1">
      <alignment horizontal="right" vertical="center" shrinkToFit="1"/>
    </xf>
    <xf numFmtId="42" fontId="18" fillId="0" borderId="48" xfId="0" applyNumberFormat="1" applyFont="1" applyFill="1" applyBorder="1" applyAlignment="1">
      <alignment horizontal="right" vertical="center" shrinkToFit="1"/>
    </xf>
    <xf numFmtId="0" fontId="18" fillId="0" borderId="42" xfId="0" applyFont="1" applyFill="1" applyBorder="1" applyAlignment="1">
      <alignment horizontal="right" vertical="center" shrinkToFit="1"/>
    </xf>
    <xf numFmtId="0" fontId="18" fillId="0" borderId="46" xfId="0" applyFont="1" applyFill="1" applyBorder="1" applyAlignment="1">
      <alignment horizontal="right" vertical="center" shrinkToFit="1"/>
    </xf>
    <xf numFmtId="0" fontId="18" fillId="0" borderId="48" xfId="0" applyFont="1" applyFill="1" applyBorder="1" applyAlignment="1">
      <alignment horizontal="right" vertical="center" shrinkToFit="1"/>
    </xf>
    <xf numFmtId="0" fontId="18" fillId="0" borderId="8" xfId="0" applyNumberFormat="1" applyFont="1" applyFill="1" applyBorder="1" applyAlignment="1" applyProtection="1">
      <alignment horizontal="right" vertical="center"/>
    </xf>
    <xf numFmtId="0" fontId="18" fillId="0" borderId="15" xfId="0" applyNumberFormat="1" applyFont="1" applyFill="1" applyBorder="1" applyAlignment="1" applyProtection="1">
      <alignment horizontal="right" vertical="center"/>
    </xf>
    <xf numFmtId="0" fontId="18" fillId="0" borderId="15" xfId="0" applyNumberFormat="1" applyFont="1" applyFill="1" applyBorder="1" applyAlignment="1" applyProtection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 applyProtection="1">
      <alignment horizontal="center" vertical="center" shrinkToFit="1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179" fontId="18" fillId="0" borderId="38" xfId="0" applyNumberFormat="1" applyFont="1" applyFill="1" applyBorder="1" applyAlignment="1" applyProtection="1">
      <alignment horizontal="center" vertical="center" shrinkToFit="1"/>
    </xf>
    <xf numFmtId="179" fontId="18" fillId="0" borderId="41" xfId="0" applyNumberFormat="1" applyFont="1" applyFill="1" applyBorder="1" applyAlignment="1" applyProtection="1">
      <alignment horizontal="center" vertical="center" shrinkToFit="1"/>
    </xf>
    <xf numFmtId="0" fontId="18" fillId="0" borderId="41" xfId="0" applyNumberFormat="1" applyFont="1" applyFill="1" applyBorder="1" applyAlignment="1" applyProtection="1">
      <alignment horizontal="center" vertical="center"/>
    </xf>
    <xf numFmtId="0" fontId="18" fillId="0" borderId="44" xfId="0" applyNumberFormat="1" applyFont="1" applyFill="1" applyBorder="1" applyAlignment="1" applyProtection="1">
      <alignment horizontal="center" vertical="center"/>
    </xf>
    <xf numFmtId="0" fontId="18" fillId="0" borderId="47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28" fillId="0" borderId="41" xfId="0" applyNumberFormat="1" applyFont="1" applyFill="1" applyBorder="1" applyAlignment="1" applyProtection="1">
      <alignment horizontal="left" vertical="center"/>
    </xf>
    <xf numFmtId="0" fontId="18" fillId="0" borderId="41" xfId="0" applyNumberFormat="1" applyFont="1" applyFill="1" applyBorder="1" applyAlignment="1" applyProtection="1">
      <alignment horizontal="right" vertical="center" shrinkToFit="1"/>
    </xf>
    <xf numFmtId="0" fontId="25" fillId="0" borderId="37" xfId="0" applyFont="1" applyFill="1" applyBorder="1" applyAlignment="1">
      <alignment horizontal="left" vertical="center"/>
    </xf>
    <xf numFmtId="0" fontId="25" fillId="0" borderId="33" xfId="0" applyFont="1" applyFill="1" applyBorder="1" applyAlignment="1">
      <alignment horizontal="left" vertical="center"/>
    </xf>
    <xf numFmtId="0" fontId="25" fillId="0" borderId="43" xfId="0" applyFont="1" applyFill="1" applyBorder="1" applyAlignment="1">
      <alignment horizontal="left" vertical="center"/>
    </xf>
    <xf numFmtId="42" fontId="25" fillId="0" borderId="33" xfId="0" applyNumberFormat="1" applyFont="1" applyFill="1" applyBorder="1" applyAlignment="1">
      <alignment horizontal="right" vertical="center"/>
    </xf>
    <xf numFmtId="42" fontId="25" fillId="0" borderId="53" xfId="0" applyNumberFormat="1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42" fontId="25" fillId="0" borderId="15" xfId="0" applyNumberFormat="1" applyFont="1" applyFill="1" applyBorder="1" applyAlignment="1">
      <alignment horizontal="right" vertical="center"/>
    </xf>
    <xf numFmtId="42" fontId="25" fillId="0" borderId="20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45" xfId="0" applyFont="1" applyFill="1" applyBorder="1" applyAlignment="1">
      <alignment horizontal="left" vertical="center"/>
    </xf>
    <xf numFmtId="42" fontId="25" fillId="0" borderId="0" xfId="0" applyNumberFormat="1" applyFont="1" applyFill="1" applyBorder="1" applyAlignment="1">
      <alignment horizontal="right" vertical="center"/>
    </xf>
    <xf numFmtId="42" fontId="25" fillId="0" borderId="52" xfId="0" applyNumberFormat="1" applyFont="1" applyFill="1" applyBorder="1" applyAlignment="1">
      <alignment horizontal="right" vertical="center"/>
    </xf>
    <xf numFmtId="179" fontId="18" fillId="0" borderId="15" xfId="0" applyNumberFormat="1" applyFont="1" applyFill="1" applyBorder="1" applyAlignment="1" applyProtection="1">
      <alignment horizontal="center" vertical="center" shrinkToFit="1"/>
    </xf>
    <xf numFmtId="0" fontId="18" fillId="0" borderId="15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176" fontId="21" fillId="0" borderId="15" xfId="0" applyNumberFormat="1" applyFont="1" applyFill="1" applyBorder="1" applyAlignment="1">
      <alignment horizontal="right" vertical="center"/>
    </xf>
    <xf numFmtId="176" fontId="21" fillId="0" borderId="20" xfId="0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shrinkToFit="1"/>
    </xf>
    <xf numFmtId="0" fontId="18" fillId="0" borderId="19" xfId="0" applyFont="1" applyFill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 shrinkToFit="1"/>
    </xf>
    <xf numFmtId="0" fontId="18" fillId="0" borderId="20" xfId="0" applyFont="1" applyFill="1" applyBorder="1" applyAlignment="1">
      <alignment horizontal="left" vertical="center" shrinkToFi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183" fontId="18" fillId="0" borderId="35" xfId="0" applyNumberFormat="1" applyFont="1" applyFill="1" applyBorder="1" applyAlignment="1">
      <alignment horizontal="center" vertical="center" shrinkToFit="1"/>
    </xf>
    <xf numFmtId="183" fontId="18" fillId="0" borderId="0" xfId="0" applyNumberFormat="1" applyFont="1" applyFill="1" applyBorder="1" applyAlignment="1">
      <alignment horizontal="center" vertical="center" shrinkToFit="1"/>
    </xf>
    <xf numFmtId="183" fontId="18" fillId="0" borderId="45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/>
    </xf>
    <xf numFmtId="0" fontId="22" fillId="0" borderId="45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181" fontId="15" fillId="0" borderId="0" xfId="0" applyNumberFormat="1" applyFont="1" applyFill="1" applyBorder="1" applyAlignment="1" applyProtection="1">
      <alignment horizontal="distributed" vertical="center" shrinkToFit="1"/>
    </xf>
    <xf numFmtId="179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177" fontId="13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left" vertical="top"/>
    </xf>
    <xf numFmtId="0" fontId="33" fillId="0" borderId="0" xfId="0" applyNumberFormat="1" applyFont="1" applyFill="1" applyBorder="1" applyAlignment="1" applyProtection="1">
      <alignment horizontal="left" vertical="top"/>
    </xf>
    <xf numFmtId="0" fontId="13" fillId="0" borderId="33" xfId="0" applyFont="1" applyFill="1" applyBorder="1" applyAlignment="1">
      <alignment horizontal="right"/>
    </xf>
    <xf numFmtId="0" fontId="13" fillId="0" borderId="33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/>
    </xf>
    <xf numFmtId="0" fontId="37" fillId="0" borderId="0" xfId="3" applyFont="1" applyAlignment="1">
      <alignment horizontal="center" vertical="center"/>
    </xf>
    <xf numFmtId="0" fontId="38" fillId="0" borderId="0" xfId="3" applyFont="1" applyAlignment="1">
      <alignment horizontal="distributed" vertical="center"/>
    </xf>
    <xf numFmtId="0" fontId="38" fillId="0" borderId="0" xfId="3" applyFont="1" applyAlignment="1">
      <alignment horizontal="center" vertical="center"/>
    </xf>
    <xf numFmtId="0" fontId="38" fillId="0" borderId="0" xfId="3" applyFont="1" applyBorder="1" applyAlignment="1">
      <alignment horizontal="center" vertical="center"/>
    </xf>
    <xf numFmtId="0" fontId="38" fillId="0" borderId="0" xfId="3" applyFont="1" applyAlignment="1">
      <alignment horizontal="left" vertical="center"/>
    </xf>
    <xf numFmtId="0" fontId="38" fillId="0" borderId="0" xfId="3" applyFont="1" applyFill="1" applyAlignment="1">
      <alignment horizontal="left" vertical="center" shrinkToFit="1"/>
    </xf>
    <xf numFmtId="0" fontId="38" fillId="0" borderId="33" xfId="3" applyFont="1" applyBorder="1" applyAlignment="1">
      <alignment horizontal="center" vertical="center"/>
    </xf>
    <xf numFmtId="0" fontId="38" fillId="0" borderId="0" xfId="3" applyFont="1" applyFill="1" applyBorder="1" applyAlignment="1">
      <alignment horizontal="left" vertical="center" shrinkToFit="1"/>
    </xf>
    <xf numFmtId="0" fontId="38" fillId="0" borderId="33" xfId="3" applyFont="1" applyFill="1" applyBorder="1" applyAlignment="1">
      <alignment horizontal="left" vertical="center" shrinkToFit="1"/>
    </xf>
    <xf numFmtId="0" fontId="38" fillId="0" borderId="31" xfId="3" applyFont="1" applyBorder="1" applyAlignment="1">
      <alignment horizontal="left" vertical="center"/>
    </xf>
    <xf numFmtId="0" fontId="38" fillId="0" borderId="0" xfId="3" applyFont="1" applyBorder="1" applyAlignment="1">
      <alignment horizontal="distributed" vertical="center"/>
    </xf>
    <xf numFmtId="0" fontId="38" fillId="0" borderId="65" xfId="3" applyFont="1" applyFill="1" applyBorder="1" applyAlignment="1">
      <alignment horizontal="left" vertical="center" shrinkToFit="1"/>
    </xf>
    <xf numFmtId="0" fontId="38" fillId="0" borderId="68" xfId="3" applyFont="1" applyBorder="1" applyAlignment="1">
      <alignment horizontal="distributed" vertical="center"/>
    </xf>
    <xf numFmtId="0" fontId="38" fillId="0" borderId="68" xfId="3" applyFont="1" applyFill="1" applyBorder="1" applyAlignment="1">
      <alignment horizontal="left" vertical="center" shrinkToFit="1"/>
    </xf>
    <xf numFmtId="0" fontId="38" fillId="0" borderId="33" xfId="3" applyFont="1" applyBorder="1" applyAlignment="1">
      <alignment horizontal="distributed" vertical="center"/>
    </xf>
    <xf numFmtId="0" fontId="39" fillId="0" borderId="0" xfId="3" applyFont="1" applyBorder="1" applyAlignment="1">
      <alignment horizontal="center" vertical="center" wrapText="1"/>
    </xf>
    <xf numFmtId="0" fontId="38" fillId="0" borderId="73" xfId="3" applyFont="1" applyBorder="1" applyAlignment="1">
      <alignment horizontal="distributed" vertical="center"/>
    </xf>
    <xf numFmtId="0" fontId="38" fillId="0" borderId="73" xfId="3" applyFont="1" applyFill="1" applyBorder="1" applyAlignment="1">
      <alignment horizontal="left" vertical="center" shrinkToFit="1"/>
    </xf>
    <xf numFmtId="0" fontId="38" fillId="0" borderId="41" xfId="3" applyFont="1" applyBorder="1" applyAlignment="1">
      <alignment horizontal="distributed" vertical="center"/>
    </xf>
    <xf numFmtId="0" fontId="38" fillId="0" borderId="53" xfId="3" applyFont="1" applyBorder="1" applyAlignment="1">
      <alignment horizontal="center" vertical="center"/>
    </xf>
    <xf numFmtId="0" fontId="38" fillId="0" borderId="15" xfId="3" applyFont="1" applyBorder="1" applyAlignment="1">
      <alignment horizontal="distributed" vertical="center"/>
    </xf>
    <xf numFmtId="0" fontId="38" fillId="0" borderId="35" xfId="3" applyFont="1" applyBorder="1" applyAlignment="1">
      <alignment horizontal="center" vertical="center"/>
    </xf>
    <xf numFmtId="0" fontId="38" fillId="0" borderId="52" xfId="3" applyFont="1" applyFill="1" applyBorder="1" applyAlignment="1">
      <alignment horizontal="center" vertical="center"/>
    </xf>
    <xf numFmtId="0" fontId="11" fillId="0" borderId="0" xfId="4" applyFont="1" applyFill="1" applyAlignment="1">
      <alignment horizontal="left" vertical="center"/>
    </xf>
    <xf numFmtId="0" fontId="12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left" vertical="center" shrinkToFit="1"/>
    </xf>
    <xf numFmtId="0" fontId="10" fillId="0" borderId="0" xfId="4" applyFont="1" applyFill="1" applyAlignment="1">
      <alignment horizontal="center" vertical="top" wrapText="1" shrinkToFit="1"/>
    </xf>
    <xf numFmtId="0" fontId="10" fillId="0" borderId="0" xfId="4" applyFont="1" applyFill="1" applyBorder="1" applyAlignment="1">
      <alignment horizontal="left" vertical="top" shrinkToFit="1"/>
    </xf>
    <xf numFmtId="0" fontId="10" fillId="0" borderId="0" xfId="4" applyFont="1" applyFill="1" applyBorder="1" applyAlignment="1">
      <alignment horizontal="justify" vertical="top" wrapText="1"/>
    </xf>
    <xf numFmtId="0" fontId="10" fillId="0" borderId="0" xfId="4" applyNumberFormat="1" applyFont="1" applyFill="1" applyAlignment="1">
      <alignment horizontal="right" vertical="center" shrinkToFit="1"/>
    </xf>
    <xf numFmtId="38" fontId="10" fillId="0" borderId="0" xfId="5" applyFont="1" applyFill="1" applyAlignment="1">
      <alignment horizontal="right" vertical="center"/>
    </xf>
    <xf numFmtId="184" fontId="10" fillId="0" borderId="0" xfId="4" applyNumberFormat="1" applyFont="1" applyFill="1" applyAlignment="1">
      <alignment horizontal="center" vertical="center"/>
    </xf>
    <xf numFmtId="181" fontId="10" fillId="0" borderId="0" xfId="4" applyNumberFormat="1" applyFont="1" applyFill="1" applyAlignment="1">
      <alignment horizontal="left" vertical="center"/>
    </xf>
    <xf numFmtId="185" fontId="10" fillId="0" borderId="0" xfId="4" applyNumberFormat="1" applyFont="1" applyFill="1" applyAlignment="1">
      <alignment horizontal="left" vertical="center"/>
    </xf>
    <xf numFmtId="0" fontId="10" fillId="0" borderId="0" xfId="4" applyFont="1" applyFill="1" applyAlignment="1">
      <alignment horizontal="right" vertical="center"/>
    </xf>
    <xf numFmtId="0" fontId="42" fillId="0" borderId="0" xfId="4" applyFont="1" applyFill="1" applyAlignment="1">
      <alignment horizontal="right" vertical="top" shrinkToFit="1"/>
    </xf>
    <xf numFmtId="0" fontId="42" fillId="0" borderId="0" xfId="4" applyFont="1" applyFill="1" applyAlignment="1">
      <alignment horizontal="justify" vertical="top" wrapText="1"/>
    </xf>
    <xf numFmtId="181" fontId="10" fillId="0" borderId="0" xfId="4" applyNumberFormat="1" applyFont="1" applyFill="1" applyAlignment="1">
      <alignment horizontal="center" vertical="center"/>
    </xf>
    <xf numFmtId="0" fontId="10" fillId="0" borderId="0" xfId="4" applyFont="1" applyFill="1" applyAlignment="1">
      <alignment horizontal="left" vertical="center"/>
    </xf>
    <xf numFmtId="185" fontId="10" fillId="0" borderId="0" xfId="4" applyNumberFormat="1" applyFont="1" applyFill="1" applyAlignment="1">
      <alignment horizontal="center" vertical="center" shrinkToFit="1"/>
    </xf>
  </cellXfs>
  <cellStyles count="6">
    <cellStyle name="桁区切り" xfId="2" builtinId="6"/>
    <cellStyle name="桁区切り_04-①_【短期入所協力事業】申請書類（広報活動費）" xfId="5"/>
    <cellStyle name="標準" xfId="0" builtinId="0"/>
    <cellStyle name="標準 3" xfId="1"/>
    <cellStyle name="標準 3 2" xfId="3"/>
    <cellStyle name="標準_04-①_【短期入所協力事業】申請書類（広報活動費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F125"/>
  <sheetViews>
    <sheetView tabSelected="1" view="pageBreakPreview" zoomScaleSheetLayoutView="100" workbookViewId="0"/>
  </sheetViews>
  <sheetFormatPr defaultRowHeight="13.5" x14ac:dyDescent="0.4"/>
  <cols>
    <col min="1" max="1" width="2.625" style="1" customWidth="1"/>
    <col min="2" max="2" width="2.625" style="2" customWidth="1"/>
    <col min="3" max="20" width="2.625" style="1" customWidth="1"/>
    <col min="21" max="28" width="3" style="1" customWidth="1"/>
    <col min="29" max="35" width="2.625" style="1" customWidth="1"/>
    <col min="36" max="36" width="2.75" style="1" customWidth="1"/>
    <col min="37" max="44" width="2.625" style="1" customWidth="1"/>
    <col min="45" max="45" width="2.5" style="1" customWidth="1"/>
    <col min="46" max="100" width="2.625" style="1" customWidth="1"/>
    <col min="101" max="101" width="9" style="1" customWidth="1"/>
    <col min="102" max="16384" width="9" style="1"/>
  </cols>
  <sheetData>
    <row r="2" spans="2:55" x14ac:dyDescent="0.4">
      <c r="AA2" s="167" t="s">
        <v>1</v>
      </c>
      <c r="AB2" s="167"/>
      <c r="AC2" s="167"/>
      <c r="AD2" s="167"/>
      <c r="AE2" s="167"/>
      <c r="AF2" s="167"/>
      <c r="AG2" s="168" t="s">
        <v>10</v>
      </c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</row>
    <row r="3" spans="2:55" x14ac:dyDescent="0.4">
      <c r="B3" s="169" t="s">
        <v>11</v>
      </c>
      <c r="C3" s="170"/>
      <c r="D3" s="170"/>
      <c r="E3" s="171"/>
      <c r="F3" s="172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  <c r="AA3" s="167" t="s">
        <v>13</v>
      </c>
      <c r="AB3" s="167"/>
      <c r="AC3" s="167"/>
      <c r="AD3" s="167"/>
      <c r="AE3" s="167" t="s">
        <v>12</v>
      </c>
      <c r="AF3" s="167"/>
      <c r="AG3" s="168" t="s">
        <v>9</v>
      </c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</row>
    <row r="4" spans="2:55" x14ac:dyDescent="0.4">
      <c r="B4" s="169" t="s">
        <v>2</v>
      </c>
      <c r="C4" s="170"/>
      <c r="D4" s="170"/>
      <c r="E4" s="171"/>
      <c r="F4" s="172">
        <v>44621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4"/>
      <c r="AA4" s="167"/>
      <c r="AB4" s="167"/>
      <c r="AC4" s="167"/>
      <c r="AD4" s="167"/>
      <c r="AE4" s="167" t="s">
        <v>4</v>
      </c>
      <c r="AF4" s="167"/>
      <c r="AG4" s="175" t="s">
        <v>0</v>
      </c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</row>
    <row r="5" spans="2:55" x14ac:dyDescent="0.4">
      <c r="B5" s="169" t="s">
        <v>12</v>
      </c>
      <c r="C5" s="170"/>
      <c r="D5" s="170"/>
      <c r="E5" s="171"/>
      <c r="F5" s="176" t="s">
        <v>9</v>
      </c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4"/>
      <c r="AA5" s="167" t="s">
        <v>16</v>
      </c>
      <c r="AB5" s="167"/>
      <c r="AC5" s="167"/>
      <c r="AD5" s="167"/>
      <c r="AE5" s="167" t="s">
        <v>17</v>
      </c>
      <c r="AF5" s="167"/>
      <c r="AG5" s="168" t="s">
        <v>102</v>
      </c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</row>
    <row r="6" spans="2:55" x14ac:dyDescent="0.4">
      <c r="B6" s="169" t="s">
        <v>93</v>
      </c>
      <c r="C6" s="170"/>
      <c r="D6" s="170"/>
      <c r="E6" s="171"/>
      <c r="F6" s="176" t="s">
        <v>101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4"/>
      <c r="AA6" s="167"/>
      <c r="AB6" s="167"/>
      <c r="AC6" s="167"/>
      <c r="AD6" s="167"/>
      <c r="AE6" s="167" t="s">
        <v>4</v>
      </c>
      <c r="AF6" s="167"/>
      <c r="AG6" s="175" t="s">
        <v>103</v>
      </c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</row>
    <row r="7" spans="2:55" x14ac:dyDescent="0.4">
      <c r="B7" s="167" t="s">
        <v>19</v>
      </c>
      <c r="C7" s="167"/>
      <c r="D7" s="167"/>
      <c r="E7" s="167"/>
      <c r="F7" s="168" t="s">
        <v>22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AA7" s="167" t="s">
        <v>15</v>
      </c>
      <c r="AB7" s="167"/>
      <c r="AC7" s="167"/>
      <c r="AD7" s="167"/>
      <c r="AE7" s="167"/>
      <c r="AF7" s="167"/>
      <c r="AG7" s="168" t="s">
        <v>24</v>
      </c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</row>
    <row r="8" spans="2:55" x14ac:dyDescent="0.4">
      <c r="B8" s="177"/>
      <c r="C8" s="177"/>
      <c r="D8" s="177"/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AA8" s="167" t="s">
        <v>26</v>
      </c>
      <c r="AB8" s="167"/>
      <c r="AC8" s="167"/>
      <c r="AD8" s="167"/>
      <c r="AE8" s="167"/>
      <c r="AF8" s="167"/>
      <c r="AG8" s="168" t="s">
        <v>27</v>
      </c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</row>
    <row r="9" spans="2:55" x14ac:dyDescent="0.4">
      <c r="AA9" s="167" t="s">
        <v>29</v>
      </c>
      <c r="AB9" s="167"/>
      <c r="AC9" s="167"/>
      <c r="AD9" s="167"/>
      <c r="AE9" s="167"/>
      <c r="AF9" s="167"/>
      <c r="AG9" s="168" t="s">
        <v>31</v>
      </c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</row>
    <row r="10" spans="2:55" x14ac:dyDescent="0.4">
      <c r="AA10" s="167" t="s">
        <v>32</v>
      </c>
      <c r="AB10" s="167"/>
      <c r="AC10" s="167"/>
      <c r="AD10" s="167"/>
      <c r="AE10" s="167"/>
      <c r="AF10" s="167"/>
      <c r="AG10" s="168">
        <v>123456</v>
      </c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</row>
    <row r="12" spans="2:55" x14ac:dyDescent="0.4">
      <c r="B12" s="179" t="s">
        <v>34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80" t="s">
        <v>35</v>
      </c>
      <c r="U12" s="180"/>
      <c r="V12" s="180"/>
      <c r="W12" s="180"/>
      <c r="X12" s="180"/>
      <c r="BC12" s="1" t="s">
        <v>38</v>
      </c>
    </row>
    <row r="13" spans="2:55" x14ac:dyDescent="0.4">
      <c r="B13" s="179" t="s">
        <v>39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81"/>
      <c r="U13" s="181"/>
      <c r="V13" s="181"/>
      <c r="W13" s="181"/>
      <c r="X13" s="18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22"/>
      <c r="AS13" s="22"/>
      <c r="AT13" s="22"/>
      <c r="AU13" s="22"/>
      <c r="AV13" s="22"/>
      <c r="BC13" s="1" t="s">
        <v>35</v>
      </c>
    </row>
    <row r="14" spans="2:55" ht="3.7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4">
      <c r="B15" s="89" t="s">
        <v>141</v>
      </c>
    </row>
    <row r="16" spans="2:55" ht="3.7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4">
      <c r="B17" s="8"/>
      <c r="C17" s="182" t="s">
        <v>94</v>
      </c>
      <c r="D17" s="183"/>
      <c r="E17" s="184"/>
      <c r="F17" s="183" t="s">
        <v>95</v>
      </c>
      <c r="G17" s="183"/>
      <c r="H17" s="183"/>
      <c r="I17" s="184"/>
      <c r="J17" s="183" t="s">
        <v>96</v>
      </c>
      <c r="K17" s="183"/>
      <c r="L17" s="183"/>
      <c r="M17" s="184"/>
      <c r="N17" s="185" t="s">
        <v>41</v>
      </c>
      <c r="O17" s="186"/>
      <c r="P17" s="185" t="s">
        <v>43</v>
      </c>
      <c r="Q17" s="187"/>
      <c r="R17" s="188"/>
    </row>
    <row r="18" spans="2:29" x14ac:dyDescent="0.4">
      <c r="B18" s="9">
        <v>1</v>
      </c>
      <c r="C18" s="189" t="s">
        <v>44</v>
      </c>
      <c r="D18" s="190"/>
      <c r="E18" s="191"/>
      <c r="F18" s="189">
        <v>44287</v>
      </c>
      <c r="G18" s="190"/>
      <c r="H18" s="190"/>
      <c r="I18" s="191"/>
      <c r="J18" s="189">
        <v>44651</v>
      </c>
      <c r="K18" s="190"/>
      <c r="L18" s="190"/>
      <c r="M18" s="191"/>
      <c r="N18" s="192">
        <f>IF(F18="","",J18-F18+1)</f>
        <v>365</v>
      </c>
      <c r="O18" s="193"/>
      <c r="P18" s="194" t="s">
        <v>46</v>
      </c>
      <c r="Q18" s="195"/>
      <c r="R18" s="196"/>
    </row>
    <row r="19" spans="2:29" x14ac:dyDescent="0.4">
      <c r="B19" s="9">
        <v>2</v>
      </c>
      <c r="C19" s="189" t="s">
        <v>23</v>
      </c>
      <c r="D19" s="190"/>
      <c r="E19" s="191"/>
      <c r="F19" s="189">
        <v>44348</v>
      </c>
      <c r="G19" s="190"/>
      <c r="H19" s="190"/>
      <c r="I19" s="191"/>
      <c r="J19" s="189">
        <v>44651</v>
      </c>
      <c r="K19" s="190"/>
      <c r="L19" s="190"/>
      <c r="M19" s="191"/>
      <c r="N19" s="192">
        <f t="shared" ref="N19:N37" si="0">IF(F19="","",J19-F19+1)</f>
        <v>304</v>
      </c>
      <c r="O19" s="193"/>
      <c r="P19" s="194" t="s">
        <v>46</v>
      </c>
      <c r="Q19" s="195"/>
      <c r="R19" s="196"/>
    </row>
    <row r="20" spans="2:29" x14ac:dyDescent="0.4">
      <c r="B20" s="9">
        <v>3</v>
      </c>
      <c r="C20" s="189" t="s">
        <v>47</v>
      </c>
      <c r="D20" s="190"/>
      <c r="E20" s="191"/>
      <c r="F20" s="189">
        <v>44470</v>
      </c>
      <c r="G20" s="190"/>
      <c r="H20" s="190"/>
      <c r="I20" s="191"/>
      <c r="J20" s="189">
        <v>44651</v>
      </c>
      <c r="K20" s="190"/>
      <c r="L20" s="190"/>
      <c r="M20" s="191"/>
      <c r="N20" s="192">
        <f t="shared" si="0"/>
        <v>182</v>
      </c>
      <c r="O20" s="193"/>
      <c r="P20" s="194" t="s">
        <v>42</v>
      </c>
      <c r="Q20" s="195"/>
      <c r="R20" s="196"/>
    </row>
    <row r="21" spans="2:29" x14ac:dyDescent="0.4">
      <c r="B21" s="9">
        <v>4</v>
      </c>
      <c r="C21" s="189" t="s">
        <v>139</v>
      </c>
      <c r="D21" s="190"/>
      <c r="E21" s="191"/>
      <c r="F21" s="189">
        <v>44502</v>
      </c>
      <c r="G21" s="190"/>
      <c r="H21" s="190"/>
      <c r="I21" s="191"/>
      <c r="J21" s="189">
        <v>44651</v>
      </c>
      <c r="K21" s="190"/>
      <c r="L21" s="190"/>
      <c r="M21" s="191"/>
      <c r="N21" s="192">
        <f t="shared" si="0"/>
        <v>150</v>
      </c>
      <c r="O21" s="193"/>
      <c r="P21" s="194" t="s">
        <v>8</v>
      </c>
      <c r="Q21" s="195"/>
      <c r="R21" s="196"/>
    </row>
    <row r="22" spans="2:29" x14ac:dyDescent="0.4">
      <c r="B22" s="9">
        <v>5</v>
      </c>
      <c r="C22" s="189" t="s">
        <v>140</v>
      </c>
      <c r="D22" s="190"/>
      <c r="E22" s="191"/>
      <c r="F22" s="189">
        <v>44531</v>
      </c>
      <c r="G22" s="190"/>
      <c r="H22" s="190"/>
      <c r="I22" s="191"/>
      <c r="J22" s="189">
        <v>44651</v>
      </c>
      <c r="K22" s="190"/>
      <c r="L22" s="190"/>
      <c r="M22" s="191"/>
      <c r="N22" s="192">
        <f t="shared" si="0"/>
        <v>121</v>
      </c>
      <c r="O22" s="193"/>
      <c r="P22" s="194" t="s">
        <v>42</v>
      </c>
      <c r="Q22" s="195"/>
      <c r="R22" s="196"/>
    </row>
    <row r="23" spans="2:29" x14ac:dyDescent="0.4">
      <c r="B23" s="9">
        <v>6</v>
      </c>
      <c r="C23" s="189"/>
      <c r="D23" s="190"/>
      <c r="E23" s="191"/>
      <c r="F23" s="189"/>
      <c r="G23" s="190"/>
      <c r="H23" s="190"/>
      <c r="I23" s="191"/>
      <c r="J23" s="189"/>
      <c r="K23" s="190"/>
      <c r="L23" s="190"/>
      <c r="M23" s="191"/>
      <c r="N23" s="192" t="str">
        <f t="shared" si="0"/>
        <v/>
      </c>
      <c r="O23" s="193"/>
      <c r="P23" s="194"/>
      <c r="Q23" s="195"/>
      <c r="R23" s="196"/>
    </row>
    <row r="24" spans="2:29" x14ac:dyDescent="0.4">
      <c r="B24" s="9">
        <v>7</v>
      </c>
      <c r="C24" s="189"/>
      <c r="D24" s="190"/>
      <c r="E24" s="191"/>
      <c r="F24" s="189"/>
      <c r="G24" s="190"/>
      <c r="H24" s="190"/>
      <c r="I24" s="191"/>
      <c r="J24" s="189"/>
      <c r="K24" s="190"/>
      <c r="L24" s="190"/>
      <c r="M24" s="191"/>
      <c r="N24" s="192" t="str">
        <f t="shared" si="0"/>
        <v/>
      </c>
      <c r="O24" s="193"/>
      <c r="P24" s="194"/>
      <c r="Q24" s="195"/>
      <c r="R24" s="196"/>
    </row>
    <row r="25" spans="2:29" x14ac:dyDescent="0.4">
      <c r="B25" s="9">
        <v>8</v>
      </c>
      <c r="C25" s="189"/>
      <c r="D25" s="190"/>
      <c r="E25" s="191"/>
      <c r="F25" s="189"/>
      <c r="G25" s="190"/>
      <c r="H25" s="190"/>
      <c r="I25" s="191"/>
      <c r="J25" s="189"/>
      <c r="K25" s="190"/>
      <c r="L25" s="190"/>
      <c r="M25" s="191"/>
      <c r="N25" s="192" t="str">
        <f t="shared" si="0"/>
        <v/>
      </c>
      <c r="O25" s="193"/>
      <c r="P25" s="194"/>
      <c r="Q25" s="195"/>
      <c r="R25" s="196"/>
    </row>
    <row r="26" spans="2:29" x14ac:dyDescent="0.4">
      <c r="B26" s="9">
        <v>9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95"/>
      <c r="R26" s="196"/>
    </row>
    <row r="27" spans="2:29" x14ac:dyDescent="0.4">
      <c r="B27" s="9">
        <v>10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95"/>
      <c r="R27" s="196"/>
    </row>
    <row r="28" spans="2:29" x14ac:dyDescent="0.4">
      <c r="B28" s="9">
        <v>11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95"/>
      <c r="R28" s="196"/>
    </row>
    <row r="29" spans="2:29" x14ac:dyDescent="0.4">
      <c r="B29" s="9">
        <v>12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95"/>
      <c r="R29" s="196"/>
    </row>
    <row r="30" spans="2:29" x14ac:dyDescent="0.4">
      <c r="B30" s="9">
        <v>13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95"/>
      <c r="R30" s="196"/>
      <c r="U30" s="167" t="s">
        <v>43</v>
      </c>
      <c r="V30" s="167"/>
      <c r="W30" s="167"/>
      <c r="X30" s="167" t="s">
        <v>51</v>
      </c>
      <c r="Y30" s="167"/>
      <c r="Z30" s="167"/>
      <c r="AA30" s="167" t="s">
        <v>3</v>
      </c>
      <c r="AB30" s="167"/>
      <c r="AC30" s="167"/>
    </row>
    <row r="31" spans="2:29" x14ac:dyDescent="0.4">
      <c r="B31" s="9">
        <v>14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95"/>
      <c r="R31" s="196"/>
      <c r="U31" s="15" t="s">
        <v>46</v>
      </c>
      <c r="V31" s="15"/>
      <c r="W31" s="15"/>
      <c r="X31" s="197">
        <f>COUNTIF(P18:R37,"脳損傷")</f>
        <v>2</v>
      </c>
      <c r="Y31" s="197"/>
      <c r="Z31" s="197"/>
      <c r="AA31" s="197">
        <f ca="1">SUMIF(P18:R37,"脳損傷",N18:O37)</f>
        <v>669</v>
      </c>
      <c r="AB31" s="197"/>
      <c r="AC31" s="197"/>
    </row>
    <row r="32" spans="2:29" x14ac:dyDescent="0.4">
      <c r="B32" s="9">
        <v>15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95"/>
      <c r="R32" s="196"/>
      <c r="U32" s="15" t="s">
        <v>42</v>
      </c>
      <c r="V32" s="15"/>
      <c r="W32" s="15"/>
      <c r="X32" s="197">
        <f>COUNTIF(P18:R37,"脊髄損傷")</f>
        <v>2</v>
      </c>
      <c r="Y32" s="197"/>
      <c r="Z32" s="197"/>
      <c r="AA32" s="197">
        <f ca="1">SUMIF(P18:R37,"脊髄損傷",N18:O37)</f>
        <v>303</v>
      </c>
      <c r="AB32" s="197"/>
      <c r="AC32" s="197"/>
    </row>
    <row r="33" spans="2:58" x14ac:dyDescent="0.4">
      <c r="B33" s="9">
        <v>16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95"/>
      <c r="R33" s="196"/>
      <c r="U33" s="15" t="s">
        <v>8</v>
      </c>
      <c r="V33" s="15"/>
      <c r="W33" s="15"/>
      <c r="X33" s="197">
        <f>COUNTIF(P18:R37,"その他")</f>
        <v>1</v>
      </c>
      <c r="Y33" s="197"/>
      <c r="Z33" s="197"/>
      <c r="AA33" s="197">
        <f ca="1">SUMIF(P18:R37,"その他",N18:O37)</f>
        <v>150</v>
      </c>
      <c r="AB33" s="197"/>
      <c r="AC33" s="197"/>
    </row>
    <row r="34" spans="2:58" x14ac:dyDescent="0.4">
      <c r="B34" s="9">
        <v>17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95"/>
      <c r="R34" s="196"/>
    </row>
    <row r="35" spans="2:58" x14ac:dyDescent="0.4">
      <c r="B35" s="9">
        <v>18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95"/>
      <c r="R35" s="196"/>
      <c r="U35" s="198" t="s">
        <v>97</v>
      </c>
      <c r="V35" s="199"/>
      <c r="W35" s="199"/>
      <c r="X35" s="199"/>
      <c r="Y35" s="199"/>
      <c r="Z35" s="199"/>
      <c r="AA35" s="199"/>
      <c r="AB35" s="200"/>
      <c r="AC35" s="201" t="s">
        <v>48</v>
      </c>
      <c r="AD35" s="202"/>
      <c r="AE35" s="203"/>
      <c r="AF35" s="204"/>
      <c r="AG35" s="204"/>
      <c r="AH35" s="204"/>
      <c r="AI35" s="202" t="s">
        <v>52</v>
      </c>
      <c r="AJ35" s="202"/>
      <c r="AK35" s="205"/>
    </row>
    <row r="36" spans="2:58" x14ac:dyDescent="0.4">
      <c r="B36" s="9">
        <v>19</v>
      </c>
      <c r="C36" s="189"/>
      <c r="D36" s="190"/>
      <c r="E36" s="191"/>
      <c r="F36" s="189"/>
      <c r="G36" s="190"/>
      <c r="H36" s="190"/>
      <c r="I36" s="191"/>
      <c r="J36" s="189"/>
      <c r="K36" s="190"/>
      <c r="L36" s="190"/>
      <c r="M36" s="191"/>
      <c r="N36" s="192" t="str">
        <f t="shared" si="0"/>
        <v/>
      </c>
      <c r="O36" s="193"/>
      <c r="P36" s="194"/>
      <c r="Q36" s="195"/>
      <c r="R36" s="196"/>
      <c r="U36" s="2"/>
      <c r="AC36" s="206" t="s">
        <v>54</v>
      </c>
      <c r="AD36" s="207"/>
      <c r="AE36" s="208"/>
      <c r="AF36" s="209"/>
      <c r="AG36" s="209"/>
      <c r="AH36" s="209"/>
      <c r="AI36" s="207" t="s">
        <v>52</v>
      </c>
      <c r="AJ36" s="207"/>
      <c r="AK36" s="210"/>
    </row>
    <row r="37" spans="2:58" x14ac:dyDescent="0.4">
      <c r="B37" s="10">
        <v>20</v>
      </c>
      <c r="C37" s="211"/>
      <c r="D37" s="212"/>
      <c r="E37" s="213"/>
      <c r="F37" s="214"/>
      <c r="G37" s="215"/>
      <c r="H37" s="215"/>
      <c r="I37" s="216"/>
      <c r="J37" s="214"/>
      <c r="K37" s="215"/>
      <c r="L37" s="215"/>
      <c r="M37" s="216"/>
      <c r="N37" s="217" t="str">
        <f t="shared" si="0"/>
        <v/>
      </c>
      <c r="O37" s="218"/>
      <c r="P37" s="219"/>
      <c r="Q37" s="220"/>
      <c r="R37" s="221"/>
      <c r="U37" s="2"/>
      <c r="AC37" s="222" t="s">
        <v>55</v>
      </c>
      <c r="AD37" s="223"/>
      <c r="AE37" s="224"/>
      <c r="AF37" s="225"/>
      <c r="AG37" s="225"/>
      <c r="AH37" s="225"/>
      <c r="AI37" s="223" t="s">
        <v>52</v>
      </c>
      <c r="AJ37" s="223"/>
      <c r="AK37" s="226"/>
    </row>
    <row r="38" spans="2:58" x14ac:dyDescent="0.4">
      <c r="B38" s="10" t="s">
        <v>14</v>
      </c>
      <c r="C38" s="227">
        <f>COUNTA(C18:E37)</f>
        <v>5</v>
      </c>
      <c r="D38" s="228"/>
      <c r="E38" s="229"/>
      <c r="F38" s="227"/>
      <c r="G38" s="228"/>
      <c r="H38" s="228"/>
      <c r="I38" s="229"/>
      <c r="J38" s="227"/>
      <c r="K38" s="228"/>
      <c r="L38" s="228"/>
      <c r="M38" s="229"/>
      <c r="N38" s="230">
        <f>SUM(N18:O37)</f>
        <v>1122</v>
      </c>
      <c r="O38" s="231"/>
      <c r="P38" s="230"/>
      <c r="Q38" s="232"/>
      <c r="R38" s="233"/>
      <c r="AC38" s="234" t="s">
        <v>8</v>
      </c>
      <c r="AD38" s="235"/>
      <c r="AE38" s="236"/>
      <c r="AF38" s="237"/>
      <c r="AG38" s="237"/>
      <c r="AH38" s="237"/>
      <c r="AI38" s="235" t="s">
        <v>52</v>
      </c>
      <c r="AJ38" s="235"/>
      <c r="AK38" s="238"/>
    </row>
    <row r="40" spans="2:58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4">
      <c r="B41" s="7" t="s">
        <v>104</v>
      </c>
      <c r="AF41" s="17"/>
      <c r="AI41" s="16"/>
      <c r="AJ41" s="16"/>
      <c r="AK41" s="16"/>
      <c r="AL41" s="16"/>
      <c r="AM41" s="16"/>
      <c r="AN41" s="16"/>
      <c r="AO41" s="21"/>
      <c r="AP41" s="21"/>
      <c r="AQ41" s="16"/>
      <c r="AR41" s="16"/>
      <c r="AS41" s="21"/>
      <c r="AT41" s="21"/>
      <c r="AU41" s="21"/>
      <c r="AV41" s="21"/>
      <c r="AW41" s="21"/>
      <c r="AX41" s="21"/>
      <c r="AY41" s="16"/>
      <c r="AZ41" s="16"/>
      <c r="BA41" s="16"/>
      <c r="BB41" s="16"/>
      <c r="BC41" s="16"/>
      <c r="BD41" s="16"/>
      <c r="BE41" s="21"/>
      <c r="BF41" s="21"/>
    </row>
    <row r="42" spans="2:58" x14ac:dyDescent="0.4">
      <c r="B42" s="169" t="s">
        <v>49</v>
      </c>
      <c r="C42" s="171"/>
      <c r="D42" s="169" t="s">
        <v>89</v>
      </c>
      <c r="E42" s="170"/>
      <c r="F42" s="170"/>
      <c r="G42" s="170"/>
      <c r="H42" s="170"/>
      <c r="I42" s="169" t="s">
        <v>33</v>
      </c>
      <c r="J42" s="170"/>
      <c r="K42" s="170"/>
      <c r="L42" s="171"/>
      <c r="M42" s="239" t="s">
        <v>239</v>
      </c>
      <c r="N42" s="240"/>
      <c r="O42" s="240"/>
      <c r="P42" s="240"/>
      <c r="Q42" s="241"/>
      <c r="R42" s="239" t="s">
        <v>58</v>
      </c>
      <c r="S42" s="240"/>
      <c r="T42" s="240"/>
      <c r="U42" s="240"/>
      <c r="V42" s="241"/>
      <c r="W42" s="169" t="s">
        <v>90</v>
      </c>
      <c r="X42" s="170"/>
      <c r="Y42" s="170"/>
      <c r="Z42" s="171"/>
      <c r="AA42" s="169" t="s">
        <v>56</v>
      </c>
      <c r="AB42" s="170"/>
      <c r="AC42" s="170"/>
      <c r="AD42" s="170"/>
      <c r="AE42" s="170"/>
      <c r="AF42" s="242" t="s">
        <v>6</v>
      </c>
      <c r="AG42" s="170"/>
      <c r="AH42" s="170"/>
      <c r="AI42" s="18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</row>
    <row r="43" spans="2:58" x14ac:dyDescent="0.4">
      <c r="B43" s="12">
        <v>1</v>
      </c>
      <c r="C43" s="14"/>
      <c r="D43" s="243" t="s">
        <v>44</v>
      </c>
      <c r="E43" s="244"/>
      <c r="F43" s="244"/>
      <c r="G43" s="244"/>
      <c r="H43" s="244"/>
      <c r="I43" s="243" t="s">
        <v>87</v>
      </c>
      <c r="J43" s="244"/>
      <c r="K43" s="244"/>
      <c r="L43" s="245"/>
      <c r="M43" s="246">
        <v>350000</v>
      </c>
      <c r="N43" s="247"/>
      <c r="O43" s="247"/>
      <c r="P43" s="247"/>
      <c r="Q43" s="248"/>
      <c r="R43" s="249">
        <v>44562</v>
      </c>
      <c r="S43" s="250"/>
      <c r="T43" s="250"/>
      <c r="U43" s="250"/>
      <c r="V43" s="251"/>
      <c r="W43" s="252"/>
      <c r="X43" s="253"/>
      <c r="Y43" s="253"/>
      <c r="Z43" s="254"/>
      <c r="AA43" s="255">
        <f>M43</f>
        <v>350000</v>
      </c>
      <c r="AB43" s="256"/>
      <c r="AC43" s="256"/>
      <c r="AD43" s="256"/>
      <c r="AE43" s="256"/>
      <c r="AF43" s="257">
        <f>IF(R43="","",R43)</f>
        <v>44562</v>
      </c>
      <c r="AG43" s="258"/>
      <c r="AH43" s="258"/>
      <c r="AI43" s="19"/>
      <c r="AJ43" s="20"/>
      <c r="AK43" s="20"/>
      <c r="AL43" s="20"/>
      <c r="AM43" s="20"/>
      <c r="AN43" s="20"/>
      <c r="AO43" s="16"/>
      <c r="AP43" s="16"/>
      <c r="AQ43" s="20"/>
      <c r="AR43" s="20"/>
      <c r="AS43" s="23"/>
      <c r="AT43" s="23"/>
      <c r="AU43" s="23"/>
      <c r="AV43" s="24"/>
      <c r="AW43" s="24"/>
      <c r="AX43" s="24"/>
      <c r="AY43" s="20"/>
      <c r="AZ43" s="20"/>
      <c r="BA43" s="20"/>
      <c r="BB43" s="20"/>
      <c r="BC43" s="20"/>
      <c r="BD43" s="20"/>
      <c r="BE43" s="16"/>
      <c r="BF43" s="16"/>
    </row>
    <row r="44" spans="2:58" x14ac:dyDescent="0.4">
      <c r="B44" s="12">
        <v>2</v>
      </c>
      <c r="C44" s="14"/>
      <c r="D44" s="243" t="s">
        <v>23</v>
      </c>
      <c r="E44" s="244"/>
      <c r="F44" s="244"/>
      <c r="G44" s="244"/>
      <c r="H44" s="244"/>
      <c r="I44" s="243" t="s">
        <v>91</v>
      </c>
      <c r="J44" s="244"/>
      <c r="K44" s="244"/>
      <c r="L44" s="245"/>
      <c r="M44" s="246">
        <v>300000</v>
      </c>
      <c r="N44" s="247"/>
      <c r="O44" s="247"/>
      <c r="P44" s="247"/>
      <c r="Q44" s="248"/>
      <c r="R44" s="249">
        <v>44593</v>
      </c>
      <c r="S44" s="250"/>
      <c r="T44" s="250"/>
      <c r="U44" s="250"/>
      <c r="V44" s="251"/>
      <c r="W44" s="252"/>
      <c r="X44" s="253"/>
      <c r="Y44" s="253"/>
      <c r="Z44" s="254"/>
      <c r="AA44" s="255">
        <f t="shared" ref="AA44:AA47" si="1">M44</f>
        <v>300000</v>
      </c>
      <c r="AB44" s="256"/>
      <c r="AC44" s="256"/>
      <c r="AD44" s="256"/>
      <c r="AE44" s="256"/>
      <c r="AF44" s="257">
        <f>IF(R44="","",R44)</f>
        <v>44593</v>
      </c>
      <c r="AG44" s="258"/>
      <c r="AH44" s="258"/>
      <c r="AI44" s="19"/>
      <c r="AJ44" s="20"/>
      <c r="AK44" s="20"/>
      <c r="AL44" s="20"/>
      <c r="AM44" s="20"/>
      <c r="AN44" s="20"/>
      <c r="AO44" s="16"/>
      <c r="AP44" s="16"/>
      <c r="AQ44" s="20"/>
      <c r="AR44" s="20"/>
      <c r="AS44" s="23"/>
      <c r="AT44" s="23"/>
      <c r="AU44" s="23"/>
      <c r="AV44" s="24"/>
      <c r="AW44" s="24"/>
      <c r="AX44" s="24"/>
      <c r="AY44" s="20"/>
      <c r="AZ44" s="20"/>
      <c r="BA44" s="20"/>
      <c r="BB44" s="20"/>
      <c r="BC44" s="20"/>
      <c r="BD44" s="20"/>
      <c r="BE44" s="16"/>
      <c r="BF44" s="16"/>
    </row>
    <row r="45" spans="2:58" x14ac:dyDescent="0.4">
      <c r="B45" s="12">
        <v>3</v>
      </c>
      <c r="C45" s="14"/>
      <c r="D45" s="243" t="s">
        <v>47</v>
      </c>
      <c r="E45" s="244"/>
      <c r="F45" s="244"/>
      <c r="G45" s="244"/>
      <c r="H45" s="244"/>
      <c r="I45" s="243" t="s">
        <v>92</v>
      </c>
      <c r="J45" s="244"/>
      <c r="K45" s="244"/>
      <c r="L45" s="245"/>
      <c r="M45" s="246">
        <v>250000</v>
      </c>
      <c r="N45" s="247"/>
      <c r="O45" s="247"/>
      <c r="P45" s="247"/>
      <c r="Q45" s="248"/>
      <c r="R45" s="249">
        <v>44593</v>
      </c>
      <c r="S45" s="250"/>
      <c r="T45" s="250"/>
      <c r="U45" s="250"/>
      <c r="V45" s="251"/>
      <c r="W45" s="252"/>
      <c r="X45" s="253"/>
      <c r="Y45" s="253"/>
      <c r="Z45" s="254"/>
      <c r="AA45" s="255">
        <f t="shared" si="1"/>
        <v>250000</v>
      </c>
      <c r="AB45" s="256"/>
      <c r="AC45" s="256"/>
      <c r="AD45" s="256"/>
      <c r="AE45" s="256"/>
      <c r="AF45" s="257">
        <f>IF(R45="","",R45)</f>
        <v>44593</v>
      </c>
      <c r="AG45" s="258"/>
      <c r="AH45" s="258"/>
      <c r="AI45" s="19"/>
      <c r="AJ45" s="20"/>
      <c r="AK45" s="20"/>
      <c r="AL45" s="20"/>
      <c r="AM45" s="20"/>
      <c r="AN45" s="20"/>
      <c r="AO45" s="16"/>
      <c r="AP45" s="16"/>
      <c r="AQ45" s="20"/>
      <c r="AR45" s="20"/>
      <c r="AS45" s="23"/>
      <c r="AT45" s="23"/>
      <c r="AU45" s="23"/>
      <c r="AV45" s="24"/>
      <c r="AW45" s="24"/>
      <c r="AX45" s="24"/>
      <c r="AY45" s="20"/>
      <c r="AZ45" s="20"/>
      <c r="BA45" s="20"/>
      <c r="BB45" s="20"/>
      <c r="BC45" s="20"/>
      <c r="BD45" s="20"/>
      <c r="BE45" s="16"/>
      <c r="BF45" s="16"/>
    </row>
    <row r="46" spans="2:58" ht="13.5" customHeight="1" x14ac:dyDescent="0.4">
      <c r="B46" s="12">
        <v>4</v>
      </c>
      <c r="C46" s="14"/>
      <c r="D46" s="243" t="s">
        <v>135</v>
      </c>
      <c r="E46" s="244"/>
      <c r="F46" s="244"/>
      <c r="G46" s="244"/>
      <c r="H46" s="244"/>
      <c r="I46" s="243" t="s">
        <v>137</v>
      </c>
      <c r="J46" s="244"/>
      <c r="K46" s="244"/>
      <c r="L46" s="245"/>
      <c r="M46" s="246">
        <v>200000</v>
      </c>
      <c r="N46" s="247"/>
      <c r="O46" s="247"/>
      <c r="P46" s="247"/>
      <c r="Q46" s="248"/>
      <c r="R46" s="249">
        <v>44621</v>
      </c>
      <c r="S46" s="250"/>
      <c r="T46" s="250"/>
      <c r="U46" s="250"/>
      <c r="V46" s="251"/>
      <c r="W46" s="252"/>
      <c r="X46" s="253"/>
      <c r="Y46" s="253"/>
      <c r="Z46" s="254"/>
      <c r="AA46" s="255">
        <f t="shared" si="1"/>
        <v>200000</v>
      </c>
      <c r="AB46" s="256"/>
      <c r="AC46" s="256"/>
      <c r="AD46" s="256"/>
      <c r="AE46" s="256"/>
      <c r="AF46" s="257">
        <f>IF(R46="","",R46)</f>
        <v>44621</v>
      </c>
      <c r="AG46" s="258"/>
      <c r="AH46" s="258"/>
      <c r="AI46" s="19"/>
      <c r="AJ46" s="20"/>
      <c r="AK46" s="20"/>
      <c r="AL46" s="20"/>
      <c r="AM46" s="20"/>
      <c r="AN46" s="20"/>
      <c r="AO46" s="16"/>
      <c r="AP46" s="16"/>
      <c r="AQ46" s="20"/>
      <c r="AR46" s="20"/>
      <c r="AS46" s="23"/>
      <c r="AT46" s="23"/>
      <c r="AU46" s="23"/>
      <c r="AV46" s="25"/>
      <c r="AW46" s="25"/>
      <c r="AX46" s="25"/>
      <c r="AY46" s="20"/>
      <c r="AZ46" s="20"/>
      <c r="BA46" s="20"/>
      <c r="BB46" s="20"/>
      <c r="BC46" s="20"/>
      <c r="BD46" s="20"/>
      <c r="BE46" s="16"/>
      <c r="BF46" s="16"/>
    </row>
    <row r="47" spans="2:58" x14ac:dyDescent="0.4">
      <c r="B47" s="12">
        <v>5</v>
      </c>
      <c r="C47" s="14"/>
      <c r="D47" s="243" t="s">
        <v>136</v>
      </c>
      <c r="E47" s="244"/>
      <c r="F47" s="244"/>
      <c r="G47" s="244"/>
      <c r="H47" s="244"/>
      <c r="I47" s="243" t="s">
        <v>138</v>
      </c>
      <c r="J47" s="244"/>
      <c r="K47" s="244"/>
      <c r="L47" s="245"/>
      <c r="M47" s="246">
        <v>150000</v>
      </c>
      <c r="N47" s="247"/>
      <c r="O47" s="247"/>
      <c r="P47" s="247"/>
      <c r="Q47" s="248"/>
      <c r="R47" s="249">
        <v>44621</v>
      </c>
      <c r="S47" s="250"/>
      <c r="T47" s="250"/>
      <c r="U47" s="250"/>
      <c r="V47" s="251"/>
      <c r="W47" s="252"/>
      <c r="X47" s="253"/>
      <c r="Y47" s="253"/>
      <c r="Z47" s="254"/>
      <c r="AA47" s="255">
        <f t="shared" si="1"/>
        <v>150000</v>
      </c>
      <c r="AB47" s="256"/>
      <c r="AC47" s="256"/>
      <c r="AD47" s="256"/>
      <c r="AE47" s="256"/>
      <c r="AF47" s="257">
        <f>IF(R47="","",R47)</f>
        <v>44621</v>
      </c>
      <c r="AG47" s="258"/>
      <c r="AH47" s="258"/>
      <c r="AI47" s="19"/>
      <c r="AJ47" s="20"/>
      <c r="AK47" s="20"/>
      <c r="AL47" s="20"/>
      <c r="AM47" s="20"/>
      <c r="AN47" s="20"/>
      <c r="AO47" s="16"/>
      <c r="AP47" s="16"/>
      <c r="AQ47" s="20"/>
      <c r="AR47" s="20"/>
      <c r="AS47" s="23"/>
      <c r="AT47" s="23"/>
      <c r="AU47" s="23"/>
      <c r="AV47" s="25"/>
      <c r="AW47" s="25"/>
      <c r="AX47" s="25"/>
      <c r="AY47" s="20"/>
      <c r="AZ47" s="20"/>
      <c r="BA47" s="20"/>
      <c r="BB47" s="20"/>
      <c r="BC47" s="20"/>
      <c r="BD47" s="20"/>
      <c r="BE47" s="16"/>
      <c r="BF47" s="16"/>
    </row>
    <row r="48" spans="2:58" s="76" customFormat="1" x14ac:dyDescent="0.4">
      <c r="B48" s="77"/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9"/>
      <c r="N48" s="79"/>
      <c r="O48" s="79"/>
      <c r="P48" s="79"/>
      <c r="Q48" s="79"/>
      <c r="R48" s="80"/>
      <c r="S48" s="80"/>
      <c r="T48" s="80"/>
      <c r="U48" s="80"/>
      <c r="V48" s="80"/>
      <c r="W48" s="81"/>
      <c r="X48" s="81"/>
      <c r="Y48" s="81"/>
      <c r="Z48" s="81"/>
      <c r="AA48" s="82"/>
      <c r="AB48" s="82"/>
      <c r="AC48" s="82"/>
      <c r="AD48" s="82"/>
      <c r="AE48" s="82"/>
      <c r="AF48" s="83"/>
      <c r="AG48" s="83"/>
      <c r="AH48" s="83"/>
      <c r="AI48" s="84"/>
      <c r="AJ48" s="84"/>
      <c r="AK48" s="84"/>
      <c r="AL48" s="84"/>
      <c r="AM48" s="84"/>
      <c r="AN48" s="84"/>
      <c r="AO48" s="77"/>
      <c r="AP48" s="77"/>
      <c r="AQ48" s="84"/>
      <c r="AR48" s="84"/>
      <c r="AS48" s="23"/>
      <c r="AT48" s="23"/>
      <c r="AU48" s="23"/>
      <c r="AV48" s="85"/>
      <c r="AW48" s="85"/>
      <c r="AX48" s="85"/>
      <c r="AY48" s="84"/>
      <c r="AZ48" s="84"/>
      <c r="BA48" s="84"/>
      <c r="BB48" s="84"/>
      <c r="BC48" s="84"/>
      <c r="BD48" s="84"/>
      <c r="BE48" s="77"/>
      <c r="BF48" s="77"/>
    </row>
    <row r="49" spans="2:58" x14ac:dyDescent="0.4">
      <c r="B49" s="59" t="s">
        <v>105</v>
      </c>
      <c r="AA49" s="169" t="s">
        <v>106</v>
      </c>
      <c r="AB49" s="170"/>
      <c r="AC49" s="170"/>
      <c r="AD49" s="170"/>
      <c r="AE49" s="170"/>
      <c r="AF49" s="171"/>
      <c r="AG49" s="169" t="s">
        <v>107</v>
      </c>
      <c r="AH49" s="170"/>
      <c r="AI49" s="170"/>
      <c r="AJ49" s="170"/>
      <c r="AK49" s="170"/>
      <c r="AL49" s="171"/>
      <c r="AM49" s="169" t="s">
        <v>108</v>
      </c>
      <c r="AN49" s="170"/>
      <c r="AO49" s="170"/>
      <c r="AP49" s="170"/>
      <c r="AQ49" s="170"/>
      <c r="AR49" s="171"/>
      <c r="AY49" s="286" t="s">
        <v>142</v>
      </c>
      <c r="AZ49" s="286"/>
      <c r="BA49" s="286"/>
      <c r="BB49" s="286"/>
      <c r="BC49" s="286"/>
      <c r="BD49" s="286"/>
    </row>
    <row r="50" spans="2:58" x14ac:dyDescent="0.4">
      <c r="B50" s="169" t="s">
        <v>49</v>
      </c>
      <c r="C50" s="171"/>
      <c r="D50" s="169" t="s">
        <v>109</v>
      </c>
      <c r="E50" s="170"/>
      <c r="F50" s="170"/>
      <c r="G50" s="170"/>
      <c r="H50" s="170"/>
      <c r="I50" s="170"/>
      <c r="J50" s="170"/>
      <c r="K50" s="170"/>
      <c r="L50" s="171"/>
      <c r="M50" s="239" t="s">
        <v>120</v>
      </c>
      <c r="N50" s="240"/>
      <c r="O50" s="240"/>
      <c r="P50" s="240"/>
      <c r="Q50" s="241"/>
      <c r="R50" s="239" t="s">
        <v>121</v>
      </c>
      <c r="S50" s="240"/>
      <c r="T50" s="240"/>
      <c r="U50" s="240"/>
      <c r="V50" s="241"/>
      <c r="W50" s="169" t="s">
        <v>110</v>
      </c>
      <c r="X50" s="170"/>
      <c r="Y50" s="170"/>
      <c r="Z50" s="171"/>
      <c r="AA50" s="169" t="s">
        <v>111</v>
      </c>
      <c r="AB50" s="170"/>
      <c r="AC50" s="171"/>
      <c r="AD50" s="169" t="s">
        <v>7</v>
      </c>
      <c r="AE50" s="170"/>
      <c r="AF50" s="171"/>
      <c r="AG50" s="169" t="s">
        <v>111</v>
      </c>
      <c r="AH50" s="170"/>
      <c r="AI50" s="171"/>
      <c r="AJ50" s="169" t="s">
        <v>7</v>
      </c>
      <c r="AK50" s="170"/>
      <c r="AL50" s="171"/>
      <c r="AM50" s="169" t="s">
        <v>111</v>
      </c>
      <c r="AN50" s="170"/>
      <c r="AO50" s="171"/>
      <c r="AP50" s="169" t="s">
        <v>7</v>
      </c>
      <c r="AQ50" s="170"/>
      <c r="AR50" s="171"/>
      <c r="AS50" s="169" t="s">
        <v>112</v>
      </c>
      <c r="AT50" s="170"/>
      <c r="AU50" s="171"/>
      <c r="AV50" s="169" t="s">
        <v>6</v>
      </c>
      <c r="AW50" s="170"/>
      <c r="AX50" s="171"/>
      <c r="AY50" s="167" t="s">
        <v>111</v>
      </c>
      <c r="AZ50" s="167"/>
      <c r="BA50" s="167"/>
      <c r="BB50" s="167" t="s">
        <v>7</v>
      </c>
      <c r="BC50" s="167"/>
      <c r="BD50" s="167"/>
      <c r="BE50" s="167" t="s">
        <v>113</v>
      </c>
      <c r="BF50" s="167"/>
    </row>
    <row r="51" spans="2:58" x14ac:dyDescent="0.4">
      <c r="B51" s="12">
        <v>1</v>
      </c>
      <c r="C51" s="14"/>
      <c r="D51" s="301" t="s">
        <v>114</v>
      </c>
      <c r="E51" s="302"/>
      <c r="F51" s="302"/>
      <c r="G51" s="302"/>
      <c r="H51" s="302"/>
      <c r="I51" s="302"/>
      <c r="J51" s="302"/>
      <c r="K51" s="302"/>
      <c r="L51" s="303"/>
      <c r="M51" s="243" t="s">
        <v>115</v>
      </c>
      <c r="N51" s="244"/>
      <c r="O51" s="244"/>
      <c r="P51" s="244"/>
      <c r="Q51" s="245"/>
      <c r="R51" s="243" t="s">
        <v>116</v>
      </c>
      <c r="S51" s="244"/>
      <c r="T51" s="244"/>
      <c r="U51" s="244"/>
      <c r="V51" s="245"/>
      <c r="W51" s="304">
        <v>1</v>
      </c>
      <c r="X51" s="305"/>
      <c r="Y51" s="305"/>
      <c r="Z51" s="306"/>
      <c r="AA51" s="307">
        <v>300000</v>
      </c>
      <c r="AB51" s="308"/>
      <c r="AC51" s="309"/>
      <c r="AD51" s="279">
        <f>AA51*W51</f>
        <v>300000</v>
      </c>
      <c r="AE51" s="280"/>
      <c r="AF51" s="281"/>
      <c r="AG51" s="279">
        <f>AA51*10/100</f>
        <v>30000</v>
      </c>
      <c r="AH51" s="280"/>
      <c r="AI51" s="281"/>
      <c r="AJ51" s="279">
        <f>AD51*10/100</f>
        <v>30000</v>
      </c>
      <c r="AK51" s="280"/>
      <c r="AL51" s="281"/>
      <c r="AM51" s="279">
        <f>AA51+AG51</f>
        <v>330000</v>
      </c>
      <c r="AN51" s="280"/>
      <c r="AO51" s="281"/>
      <c r="AP51" s="279">
        <f>AD51+AJ51</f>
        <v>330000</v>
      </c>
      <c r="AQ51" s="280"/>
      <c r="AR51" s="281"/>
      <c r="AS51" s="249">
        <v>44593</v>
      </c>
      <c r="AT51" s="250"/>
      <c r="AU51" s="251"/>
      <c r="AV51" s="282">
        <f>IF(AS51="","",AS51)</f>
        <v>44593</v>
      </c>
      <c r="AW51" s="283"/>
      <c r="AX51" s="284"/>
      <c r="AY51" s="285">
        <f>IF($T$12="税込み",AM51,AA51)</f>
        <v>300000</v>
      </c>
      <c r="AZ51" s="285"/>
      <c r="BA51" s="285"/>
      <c r="BB51" s="287">
        <f>IF(AY51+AY52+AY53&gt;800000,800000,AY51+AY52+AY53)</f>
        <v>500000</v>
      </c>
      <c r="BC51" s="288"/>
      <c r="BD51" s="289"/>
      <c r="BE51" s="296" t="str">
        <f>IF(BB51&gt;1,"1","")</f>
        <v>1</v>
      </c>
      <c r="BF51" s="297"/>
    </row>
    <row r="52" spans="2:58" x14ac:dyDescent="0.4">
      <c r="B52" s="12">
        <v>2</v>
      </c>
      <c r="C52" s="14"/>
      <c r="D52" s="301" t="s">
        <v>117</v>
      </c>
      <c r="E52" s="302"/>
      <c r="F52" s="302"/>
      <c r="G52" s="302"/>
      <c r="H52" s="302"/>
      <c r="I52" s="302"/>
      <c r="J52" s="302"/>
      <c r="K52" s="302"/>
      <c r="L52" s="303"/>
      <c r="M52" s="243" t="s">
        <v>115</v>
      </c>
      <c r="N52" s="244"/>
      <c r="O52" s="244"/>
      <c r="P52" s="244"/>
      <c r="Q52" s="245"/>
      <c r="R52" s="243" t="s">
        <v>122</v>
      </c>
      <c r="S52" s="244"/>
      <c r="T52" s="244"/>
      <c r="U52" s="244"/>
      <c r="V52" s="245"/>
      <c r="W52" s="304">
        <v>1</v>
      </c>
      <c r="X52" s="305"/>
      <c r="Y52" s="305"/>
      <c r="Z52" s="306"/>
      <c r="AA52" s="307">
        <v>100000</v>
      </c>
      <c r="AB52" s="308"/>
      <c r="AC52" s="309"/>
      <c r="AD52" s="279">
        <f>AA52*W52</f>
        <v>100000</v>
      </c>
      <c r="AE52" s="280"/>
      <c r="AF52" s="281"/>
      <c r="AG52" s="279">
        <f>AA52*10/100</f>
        <v>10000</v>
      </c>
      <c r="AH52" s="280"/>
      <c r="AI52" s="281"/>
      <c r="AJ52" s="279">
        <f>AD52*10/100</f>
        <v>10000</v>
      </c>
      <c r="AK52" s="280"/>
      <c r="AL52" s="281"/>
      <c r="AM52" s="279">
        <f>AA52+AG52</f>
        <v>110000</v>
      </c>
      <c r="AN52" s="280"/>
      <c r="AO52" s="281"/>
      <c r="AP52" s="279">
        <f>AD52+AJ52</f>
        <v>110000</v>
      </c>
      <c r="AQ52" s="280"/>
      <c r="AR52" s="281"/>
      <c r="AS52" s="249">
        <v>44593</v>
      </c>
      <c r="AT52" s="250"/>
      <c r="AU52" s="251"/>
      <c r="AV52" s="282">
        <f>IF(AS52="","",AS52)</f>
        <v>44593</v>
      </c>
      <c r="AW52" s="283"/>
      <c r="AX52" s="284"/>
      <c r="AY52" s="285">
        <f t="shared" ref="AY52:AY53" si="2">IF($T$12="税込み",AM52,AA52)</f>
        <v>100000</v>
      </c>
      <c r="AZ52" s="285"/>
      <c r="BA52" s="285"/>
      <c r="BB52" s="290"/>
      <c r="BC52" s="291"/>
      <c r="BD52" s="292"/>
      <c r="BE52" s="298"/>
      <c r="BF52" s="299"/>
    </row>
    <row r="53" spans="2:58" x14ac:dyDescent="0.4">
      <c r="B53" s="12">
        <v>3</v>
      </c>
      <c r="C53" s="14"/>
      <c r="D53" s="301" t="s">
        <v>119</v>
      </c>
      <c r="E53" s="302"/>
      <c r="F53" s="302"/>
      <c r="G53" s="302"/>
      <c r="H53" s="302"/>
      <c r="I53" s="302"/>
      <c r="J53" s="302"/>
      <c r="K53" s="302"/>
      <c r="L53" s="303"/>
      <c r="M53" s="243" t="s">
        <v>115</v>
      </c>
      <c r="N53" s="244"/>
      <c r="O53" s="244"/>
      <c r="P53" s="244"/>
      <c r="Q53" s="245"/>
      <c r="R53" s="243" t="s">
        <v>122</v>
      </c>
      <c r="S53" s="244"/>
      <c r="T53" s="244"/>
      <c r="U53" s="244"/>
      <c r="V53" s="245"/>
      <c r="W53" s="304">
        <v>1</v>
      </c>
      <c r="X53" s="305"/>
      <c r="Y53" s="305"/>
      <c r="Z53" s="306"/>
      <c r="AA53" s="307">
        <v>100000</v>
      </c>
      <c r="AB53" s="308"/>
      <c r="AC53" s="309"/>
      <c r="AD53" s="279">
        <f>AA53*W53</f>
        <v>100000</v>
      </c>
      <c r="AE53" s="280"/>
      <c r="AF53" s="281"/>
      <c r="AG53" s="279">
        <f>AA53*10/100</f>
        <v>10000</v>
      </c>
      <c r="AH53" s="280"/>
      <c r="AI53" s="281"/>
      <c r="AJ53" s="279">
        <f>AD53*10/100</f>
        <v>10000</v>
      </c>
      <c r="AK53" s="280"/>
      <c r="AL53" s="281"/>
      <c r="AM53" s="279">
        <f>AA53+AG53</f>
        <v>110000</v>
      </c>
      <c r="AN53" s="280"/>
      <c r="AO53" s="281"/>
      <c r="AP53" s="279">
        <f>AD53+AJ53</f>
        <v>110000</v>
      </c>
      <c r="AQ53" s="280"/>
      <c r="AR53" s="281"/>
      <c r="AS53" s="249">
        <v>44621</v>
      </c>
      <c r="AT53" s="250"/>
      <c r="AU53" s="251"/>
      <c r="AV53" s="282">
        <f>IF(AS53="","",AS53)</f>
        <v>44621</v>
      </c>
      <c r="AW53" s="283"/>
      <c r="AX53" s="284"/>
      <c r="AY53" s="285">
        <f t="shared" si="2"/>
        <v>100000</v>
      </c>
      <c r="AZ53" s="285"/>
      <c r="BA53" s="285"/>
      <c r="BB53" s="293"/>
      <c r="BC53" s="294"/>
      <c r="BD53" s="295"/>
      <c r="BE53" s="242"/>
      <c r="BF53" s="300"/>
    </row>
    <row r="54" spans="2:58" s="3" customFormat="1" ht="4.5" customHeight="1" x14ac:dyDescent="0.4">
      <c r="B54" s="5"/>
    </row>
    <row r="55" spans="2:58" s="3" customFormat="1" ht="15" customHeight="1" x14ac:dyDescent="0.4">
      <c r="B55" s="5" t="s">
        <v>132</v>
      </c>
    </row>
    <row r="56" spans="2:58" s="3" customFormat="1" ht="4.5" customHeight="1" thickBot="1" x14ac:dyDescent="0.45">
      <c r="B56" s="5"/>
    </row>
    <row r="57" spans="2:58" s="5" customFormat="1" ht="15" customHeight="1" x14ac:dyDescent="0.4">
      <c r="C57" s="310" t="s">
        <v>109</v>
      </c>
      <c r="D57" s="183"/>
      <c r="E57" s="183"/>
      <c r="F57" s="183"/>
      <c r="G57" s="183"/>
      <c r="H57" s="183"/>
      <c r="I57" s="183"/>
      <c r="J57" s="183"/>
      <c r="K57" s="183"/>
      <c r="L57" s="184"/>
      <c r="M57" s="185" t="s">
        <v>118</v>
      </c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8"/>
    </row>
    <row r="58" spans="2:58" s="5" customFormat="1" ht="15" customHeight="1" x14ac:dyDescent="0.4">
      <c r="C58" s="311" t="str">
        <f>D51</f>
        <v>大手就活情報サイト掲載</v>
      </c>
      <c r="D58" s="312"/>
      <c r="E58" s="312"/>
      <c r="F58" s="312"/>
      <c r="G58" s="312"/>
      <c r="H58" s="312"/>
      <c r="I58" s="312"/>
      <c r="J58" s="312"/>
      <c r="K58" s="312"/>
      <c r="L58" s="313"/>
      <c r="M58" s="317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9"/>
    </row>
    <row r="59" spans="2:58" s="5" customFormat="1" ht="15" customHeight="1" x14ac:dyDescent="0.4">
      <c r="C59" s="314"/>
      <c r="D59" s="315"/>
      <c r="E59" s="315"/>
      <c r="F59" s="315"/>
      <c r="G59" s="315"/>
      <c r="H59" s="315"/>
      <c r="I59" s="315"/>
      <c r="J59" s="315"/>
      <c r="K59" s="315"/>
      <c r="L59" s="316"/>
      <c r="M59" s="320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1"/>
      <c r="AT59" s="321"/>
      <c r="AU59" s="321"/>
      <c r="AV59" s="321"/>
      <c r="AW59" s="321"/>
      <c r="AX59" s="321"/>
      <c r="AY59" s="321"/>
      <c r="AZ59" s="321"/>
      <c r="BA59" s="322"/>
    </row>
    <row r="60" spans="2:58" s="5" customFormat="1" ht="15" customHeight="1" x14ac:dyDescent="0.4">
      <c r="C60" s="311" t="str">
        <f>D52</f>
        <v>パンフレット作成</v>
      </c>
      <c r="D60" s="312"/>
      <c r="E60" s="312"/>
      <c r="F60" s="312"/>
      <c r="G60" s="312"/>
      <c r="H60" s="312"/>
      <c r="I60" s="312"/>
      <c r="J60" s="312"/>
      <c r="K60" s="312"/>
      <c r="L60" s="313"/>
      <c r="M60" s="317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9"/>
    </row>
    <row r="61" spans="2:58" s="5" customFormat="1" ht="15" customHeight="1" x14ac:dyDescent="0.4">
      <c r="C61" s="314"/>
      <c r="D61" s="315"/>
      <c r="E61" s="315"/>
      <c r="F61" s="315"/>
      <c r="G61" s="315"/>
      <c r="H61" s="315"/>
      <c r="I61" s="315"/>
      <c r="J61" s="315"/>
      <c r="K61" s="315"/>
      <c r="L61" s="316"/>
      <c r="M61" s="320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1"/>
      <c r="AT61" s="321"/>
      <c r="AU61" s="321"/>
      <c r="AV61" s="321"/>
      <c r="AW61" s="321"/>
      <c r="AX61" s="321"/>
      <c r="AY61" s="321"/>
      <c r="AZ61" s="321"/>
      <c r="BA61" s="322"/>
    </row>
    <row r="62" spans="2:58" s="5" customFormat="1" ht="15" customHeight="1" x14ac:dyDescent="0.4">
      <c r="C62" s="323" t="str">
        <f>D53</f>
        <v>チラシ作成</v>
      </c>
      <c r="D62" s="324"/>
      <c r="E62" s="324"/>
      <c r="F62" s="324"/>
      <c r="G62" s="324"/>
      <c r="H62" s="324"/>
      <c r="I62" s="324"/>
      <c r="J62" s="324"/>
      <c r="K62" s="324"/>
      <c r="L62" s="325"/>
      <c r="M62" s="317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9"/>
    </row>
    <row r="63" spans="2:58" s="5" customFormat="1" ht="15" customHeight="1" thickBot="1" x14ac:dyDescent="0.45">
      <c r="C63" s="326"/>
      <c r="D63" s="327"/>
      <c r="E63" s="327"/>
      <c r="F63" s="327"/>
      <c r="G63" s="327"/>
      <c r="H63" s="327"/>
      <c r="I63" s="327"/>
      <c r="J63" s="327"/>
      <c r="K63" s="327"/>
      <c r="L63" s="328"/>
      <c r="M63" s="329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330"/>
      <c r="AY63" s="330"/>
      <c r="AZ63" s="330"/>
      <c r="BA63" s="331"/>
    </row>
    <row r="64" spans="2:58" s="76" customFormat="1" x14ac:dyDescent="0.4">
      <c r="B64" s="77"/>
      <c r="C64" s="77"/>
      <c r="D64" s="78"/>
      <c r="E64" s="78"/>
      <c r="F64" s="78"/>
      <c r="G64" s="78"/>
      <c r="H64" s="78"/>
      <c r="I64" s="78"/>
      <c r="J64" s="78"/>
      <c r="K64" s="78"/>
      <c r="L64" s="78"/>
      <c r="M64" s="79"/>
      <c r="N64" s="79"/>
      <c r="O64" s="79"/>
      <c r="P64" s="79"/>
      <c r="Q64" s="79"/>
      <c r="R64" s="80"/>
      <c r="S64" s="80"/>
      <c r="T64" s="80"/>
      <c r="U64" s="80"/>
      <c r="V64" s="80"/>
      <c r="W64" s="81"/>
      <c r="X64" s="81"/>
      <c r="Y64" s="81"/>
      <c r="Z64" s="81"/>
      <c r="AA64" s="82"/>
      <c r="AB64" s="82"/>
      <c r="AC64" s="82"/>
      <c r="AD64" s="82"/>
      <c r="AE64" s="82"/>
      <c r="AF64" s="83"/>
      <c r="AG64" s="83"/>
      <c r="AH64" s="83"/>
      <c r="AI64" s="84"/>
      <c r="AJ64" s="84"/>
      <c r="AK64" s="84"/>
      <c r="AL64" s="84"/>
      <c r="AM64" s="84"/>
      <c r="AN64" s="84"/>
      <c r="AO64" s="77"/>
      <c r="AP64" s="77"/>
      <c r="AQ64" s="84"/>
      <c r="AR64" s="84"/>
      <c r="AS64" s="23"/>
      <c r="AT64" s="23"/>
      <c r="AU64" s="23"/>
      <c r="AV64" s="85"/>
      <c r="AW64" s="85"/>
      <c r="AX64" s="85"/>
      <c r="AY64" s="84"/>
      <c r="AZ64" s="84"/>
      <c r="BA64" s="84"/>
      <c r="BB64" s="84"/>
      <c r="BC64" s="84"/>
      <c r="BD64" s="84"/>
      <c r="BE64" s="77"/>
      <c r="BF64" s="77"/>
    </row>
    <row r="65" spans="1:58" s="76" customFormat="1" x14ac:dyDescent="0.4">
      <c r="B65" s="77" t="s">
        <v>131</v>
      </c>
      <c r="C65" s="77"/>
      <c r="D65" s="78"/>
      <c r="E65" s="78"/>
      <c r="F65" s="78"/>
      <c r="G65" s="78"/>
      <c r="H65" s="78"/>
      <c r="I65" s="78"/>
      <c r="J65" s="78"/>
      <c r="K65" s="78"/>
      <c r="L65" s="78"/>
      <c r="R65" s="79"/>
      <c r="S65" s="79"/>
      <c r="T65" s="79"/>
      <c r="U65" s="79"/>
      <c r="V65" s="79"/>
      <c r="W65" s="167" t="s">
        <v>124</v>
      </c>
      <c r="X65" s="167"/>
      <c r="Y65" s="167"/>
      <c r="Z65" s="167"/>
      <c r="AA65" s="167"/>
      <c r="AB65" s="167"/>
      <c r="AC65" s="167" t="s">
        <v>125</v>
      </c>
      <c r="AD65" s="167"/>
      <c r="AE65" s="167"/>
      <c r="AF65" s="167"/>
      <c r="AG65" s="167"/>
      <c r="AH65" s="167"/>
      <c r="AI65" s="167" t="s">
        <v>126</v>
      </c>
      <c r="AJ65" s="167"/>
      <c r="AK65" s="167"/>
      <c r="AL65" s="167"/>
      <c r="AM65" s="167"/>
      <c r="AN65" s="167"/>
      <c r="AO65" s="286" t="s">
        <v>143</v>
      </c>
      <c r="AP65" s="286"/>
      <c r="AQ65" s="286"/>
      <c r="AR65" s="286"/>
      <c r="AS65" s="286"/>
      <c r="AT65" s="286"/>
      <c r="AU65" s="23"/>
      <c r="AV65" s="85"/>
      <c r="AW65" s="85"/>
      <c r="AX65" s="85"/>
      <c r="AY65" s="84"/>
      <c r="AZ65" s="84"/>
      <c r="BA65" s="84"/>
      <c r="BB65" s="84"/>
      <c r="BC65" s="84"/>
      <c r="BD65" s="84"/>
      <c r="BE65" s="77"/>
      <c r="BF65" s="77"/>
    </row>
    <row r="66" spans="1:58" s="76" customFormat="1" x14ac:dyDescent="0.4">
      <c r="B66" s="169" t="s">
        <v>49</v>
      </c>
      <c r="C66" s="171"/>
      <c r="D66" s="169" t="s">
        <v>89</v>
      </c>
      <c r="E66" s="170"/>
      <c r="F66" s="170"/>
      <c r="G66" s="170"/>
      <c r="H66" s="170"/>
      <c r="I66" s="169" t="s">
        <v>33</v>
      </c>
      <c r="J66" s="170"/>
      <c r="K66" s="170"/>
      <c r="L66" s="171"/>
      <c r="M66" s="341" t="s">
        <v>129</v>
      </c>
      <c r="N66" s="341"/>
      <c r="O66" s="341"/>
      <c r="P66" s="341"/>
      <c r="Q66" s="341"/>
      <c r="R66" s="239" t="s">
        <v>123</v>
      </c>
      <c r="S66" s="240"/>
      <c r="T66" s="240"/>
      <c r="U66" s="240"/>
      <c r="V66" s="241"/>
      <c r="W66" s="167" t="s">
        <v>127</v>
      </c>
      <c r="X66" s="167"/>
      <c r="Y66" s="167"/>
      <c r="Z66" s="167" t="s">
        <v>128</v>
      </c>
      <c r="AA66" s="167"/>
      <c r="AB66" s="167"/>
      <c r="AC66" s="167" t="s">
        <v>127</v>
      </c>
      <c r="AD66" s="167"/>
      <c r="AE66" s="167"/>
      <c r="AF66" s="167" t="s">
        <v>128</v>
      </c>
      <c r="AG66" s="167"/>
      <c r="AH66" s="167"/>
      <c r="AI66" s="167" t="s">
        <v>127</v>
      </c>
      <c r="AJ66" s="167"/>
      <c r="AK66" s="167"/>
      <c r="AL66" s="167" t="s">
        <v>128</v>
      </c>
      <c r="AM66" s="167"/>
      <c r="AN66" s="167"/>
      <c r="AO66" s="167" t="s">
        <v>127</v>
      </c>
      <c r="AP66" s="167"/>
      <c r="AQ66" s="167"/>
      <c r="AR66" s="167" t="s">
        <v>128</v>
      </c>
      <c r="AS66" s="167"/>
      <c r="AT66" s="167"/>
      <c r="AU66" s="167" t="s">
        <v>6</v>
      </c>
      <c r="AV66" s="167"/>
      <c r="AW66" s="167"/>
      <c r="AX66" s="166" t="s">
        <v>144</v>
      </c>
      <c r="AY66" s="166"/>
      <c r="AZ66" s="84"/>
      <c r="BA66" s="84"/>
      <c r="BB66" s="84"/>
      <c r="BC66" s="84"/>
      <c r="BD66" s="84"/>
      <c r="BE66" s="77"/>
      <c r="BF66" s="77"/>
    </row>
    <row r="67" spans="1:58" s="76" customFormat="1" x14ac:dyDescent="0.4">
      <c r="B67" s="12">
        <v>1</v>
      </c>
      <c r="C67" s="14"/>
      <c r="D67" s="243" t="s">
        <v>44</v>
      </c>
      <c r="E67" s="244"/>
      <c r="F67" s="244"/>
      <c r="G67" s="244"/>
      <c r="H67" s="244"/>
      <c r="I67" s="243" t="s">
        <v>87</v>
      </c>
      <c r="J67" s="244"/>
      <c r="K67" s="244"/>
      <c r="L67" s="245"/>
      <c r="M67" s="243" t="s">
        <v>115</v>
      </c>
      <c r="N67" s="244"/>
      <c r="O67" s="244"/>
      <c r="P67" s="244"/>
      <c r="Q67" s="245"/>
      <c r="R67" s="246">
        <v>750000</v>
      </c>
      <c r="S67" s="247"/>
      <c r="T67" s="247"/>
      <c r="U67" s="247"/>
      <c r="V67" s="248"/>
      <c r="W67" s="340">
        <f>R67</f>
        <v>750000</v>
      </c>
      <c r="X67" s="340"/>
      <c r="Y67" s="340"/>
      <c r="Z67" s="342">
        <f>W67</f>
        <v>750000</v>
      </c>
      <c r="AA67" s="342"/>
      <c r="AB67" s="342"/>
      <c r="AC67" s="342">
        <f>W67*10/100</f>
        <v>75000</v>
      </c>
      <c r="AD67" s="342"/>
      <c r="AE67" s="342"/>
      <c r="AF67" s="342">
        <f>AC67</f>
        <v>75000</v>
      </c>
      <c r="AG67" s="342"/>
      <c r="AH67" s="342"/>
      <c r="AI67" s="342">
        <f>W67+AC67</f>
        <v>825000</v>
      </c>
      <c r="AJ67" s="342"/>
      <c r="AK67" s="342"/>
      <c r="AL67" s="342">
        <f>Z67+AF67</f>
        <v>825000</v>
      </c>
      <c r="AM67" s="342"/>
      <c r="AN67" s="342"/>
      <c r="AO67" s="342">
        <f>IF($T$12="税込み",AI67,W67)</f>
        <v>750000</v>
      </c>
      <c r="AP67" s="342"/>
      <c r="AQ67" s="342"/>
      <c r="AR67" s="342">
        <f>IF(AO67&gt;500000,500000,AO67)</f>
        <v>500000</v>
      </c>
      <c r="AS67" s="342"/>
      <c r="AT67" s="342"/>
      <c r="AU67" s="343">
        <v>44562</v>
      </c>
      <c r="AV67" s="343"/>
      <c r="AW67" s="343"/>
      <c r="AX67" s="166" t="str">
        <f>IF(AR67&gt;1,"1","")</f>
        <v>1</v>
      </c>
      <c r="AY67" s="166"/>
      <c r="AZ67" s="84"/>
      <c r="BA67" s="84"/>
      <c r="BB67" s="84"/>
      <c r="BC67" s="84"/>
      <c r="BD67" s="84"/>
      <c r="BE67" s="77"/>
      <c r="BF67" s="77"/>
    </row>
    <row r="68" spans="1:58" s="76" customFormat="1" x14ac:dyDescent="0.4">
      <c r="B68" s="12">
        <v>2</v>
      </c>
      <c r="C68" s="14"/>
      <c r="D68" s="243" t="s">
        <v>23</v>
      </c>
      <c r="E68" s="244"/>
      <c r="F68" s="244"/>
      <c r="G68" s="244"/>
      <c r="H68" s="244"/>
      <c r="I68" s="243" t="s">
        <v>91</v>
      </c>
      <c r="J68" s="244"/>
      <c r="K68" s="244"/>
      <c r="L68" s="245"/>
      <c r="M68" s="243" t="s">
        <v>115</v>
      </c>
      <c r="N68" s="244"/>
      <c r="O68" s="244"/>
      <c r="P68" s="244"/>
      <c r="Q68" s="245"/>
      <c r="R68" s="246">
        <v>300000</v>
      </c>
      <c r="S68" s="247"/>
      <c r="T68" s="247"/>
      <c r="U68" s="247"/>
      <c r="V68" s="248"/>
      <c r="W68" s="340">
        <f t="shared" ref="W68:W69" si="3">R68</f>
        <v>300000</v>
      </c>
      <c r="X68" s="340"/>
      <c r="Y68" s="340"/>
      <c r="Z68" s="342">
        <f t="shared" ref="Z68:Z69" si="4">W68</f>
        <v>300000</v>
      </c>
      <c r="AA68" s="342"/>
      <c r="AB68" s="342"/>
      <c r="AC68" s="342">
        <f t="shared" ref="AC68:AC69" si="5">W68*10/100</f>
        <v>30000</v>
      </c>
      <c r="AD68" s="342"/>
      <c r="AE68" s="342"/>
      <c r="AF68" s="342">
        <f t="shared" ref="AF68:AF69" si="6">AC68</f>
        <v>30000</v>
      </c>
      <c r="AG68" s="342"/>
      <c r="AH68" s="342"/>
      <c r="AI68" s="342">
        <f t="shared" ref="AI68:AI69" si="7">W68+AC68</f>
        <v>330000</v>
      </c>
      <c r="AJ68" s="342"/>
      <c r="AK68" s="342"/>
      <c r="AL68" s="342">
        <f t="shared" ref="AL68:AL69" si="8">Z68+AF68</f>
        <v>330000</v>
      </c>
      <c r="AM68" s="342"/>
      <c r="AN68" s="342"/>
      <c r="AO68" s="342">
        <f t="shared" ref="AO68:AO69" si="9">IF($T$12="税込み",AI68,W68)</f>
        <v>300000</v>
      </c>
      <c r="AP68" s="342"/>
      <c r="AQ68" s="342"/>
      <c r="AR68" s="342">
        <f t="shared" ref="AR68:AR69" si="10">IF(AO68&gt;500000,500000,AO68)</f>
        <v>300000</v>
      </c>
      <c r="AS68" s="342"/>
      <c r="AT68" s="342"/>
      <c r="AU68" s="343">
        <v>44593</v>
      </c>
      <c r="AV68" s="343"/>
      <c r="AW68" s="343"/>
      <c r="AX68" s="166" t="str">
        <f t="shared" ref="AX68:AX69" si="11">IF(AR68&gt;1,"1","")</f>
        <v>1</v>
      </c>
      <c r="AY68" s="166"/>
      <c r="AZ68" s="84"/>
      <c r="BA68" s="84"/>
      <c r="BB68" s="84"/>
      <c r="BC68" s="84"/>
      <c r="BD68" s="84"/>
      <c r="BE68" s="77"/>
      <c r="BF68" s="77"/>
    </row>
    <row r="69" spans="1:58" s="76" customFormat="1" x14ac:dyDescent="0.4">
      <c r="B69" s="12">
        <v>3</v>
      </c>
      <c r="C69" s="14"/>
      <c r="D69" s="243" t="s">
        <v>47</v>
      </c>
      <c r="E69" s="244"/>
      <c r="F69" s="244"/>
      <c r="G69" s="244"/>
      <c r="H69" s="244"/>
      <c r="I69" s="243" t="s">
        <v>92</v>
      </c>
      <c r="J69" s="244"/>
      <c r="K69" s="244"/>
      <c r="L69" s="245"/>
      <c r="M69" s="243" t="s">
        <v>115</v>
      </c>
      <c r="N69" s="244"/>
      <c r="O69" s="244"/>
      <c r="P69" s="244"/>
      <c r="Q69" s="245"/>
      <c r="R69" s="246">
        <v>350000</v>
      </c>
      <c r="S69" s="247"/>
      <c r="T69" s="247"/>
      <c r="U69" s="247"/>
      <c r="V69" s="248"/>
      <c r="W69" s="340">
        <f t="shared" si="3"/>
        <v>350000</v>
      </c>
      <c r="X69" s="340"/>
      <c r="Y69" s="340"/>
      <c r="Z69" s="342">
        <f t="shared" si="4"/>
        <v>350000</v>
      </c>
      <c r="AA69" s="342"/>
      <c r="AB69" s="342"/>
      <c r="AC69" s="342">
        <f t="shared" si="5"/>
        <v>35000</v>
      </c>
      <c r="AD69" s="342"/>
      <c r="AE69" s="342"/>
      <c r="AF69" s="342">
        <f t="shared" si="6"/>
        <v>35000</v>
      </c>
      <c r="AG69" s="342"/>
      <c r="AH69" s="342"/>
      <c r="AI69" s="342">
        <f t="shared" si="7"/>
        <v>385000</v>
      </c>
      <c r="AJ69" s="342"/>
      <c r="AK69" s="342"/>
      <c r="AL69" s="342">
        <f t="shared" si="8"/>
        <v>385000</v>
      </c>
      <c r="AM69" s="342"/>
      <c r="AN69" s="342"/>
      <c r="AO69" s="342">
        <f t="shared" si="9"/>
        <v>350000</v>
      </c>
      <c r="AP69" s="342"/>
      <c r="AQ69" s="342"/>
      <c r="AR69" s="342">
        <f t="shared" si="10"/>
        <v>350000</v>
      </c>
      <c r="AS69" s="342"/>
      <c r="AT69" s="342"/>
      <c r="AU69" s="343">
        <v>44621</v>
      </c>
      <c r="AV69" s="343"/>
      <c r="AW69" s="343"/>
      <c r="AX69" s="166" t="str">
        <f t="shared" si="11"/>
        <v>1</v>
      </c>
      <c r="AY69" s="166"/>
      <c r="AZ69" s="84"/>
      <c r="BA69" s="84"/>
      <c r="BB69" s="84"/>
      <c r="BC69" s="84"/>
      <c r="BD69" s="84"/>
      <c r="BE69" s="77"/>
      <c r="BF69" s="77"/>
    </row>
    <row r="70" spans="1:58" s="3" customFormat="1" ht="4.5" customHeight="1" x14ac:dyDescent="0.4">
      <c r="B70" s="5"/>
    </row>
    <row r="71" spans="1:58" s="4" customFormat="1" ht="4.5" customHeight="1" x14ac:dyDescent="0.4">
      <c r="B71" s="13"/>
    </row>
    <row r="72" spans="1:58" s="5" customFormat="1" ht="15" customHeight="1" x14ac:dyDescent="0.4">
      <c r="A72" s="5" t="s">
        <v>57</v>
      </c>
    </row>
    <row r="73" spans="1:58" s="3" customFormat="1" ht="4.5" customHeight="1" x14ac:dyDescent="0.4">
      <c r="B73" s="5"/>
    </row>
    <row r="74" spans="1:58" s="5" customFormat="1" ht="15" customHeight="1" x14ac:dyDescent="0.4">
      <c r="C74" s="267" t="s">
        <v>59</v>
      </c>
      <c r="D74" s="268"/>
      <c r="E74" s="268"/>
      <c r="F74" s="268"/>
      <c r="G74" s="268"/>
      <c r="H74" s="268"/>
      <c r="I74" s="268"/>
      <c r="J74" s="269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1"/>
    </row>
    <row r="75" spans="1:58" s="5" customFormat="1" ht="15" customHeight="1" x14ac:dyDescent="0.4">
      <c r="C75" s="259" t="s">
        <v>45</v>
      </c>
      <c r="D75" s="260"/>
      <c r="E75" s="260"/>
      <c r="F75" s="260"/>
      <c r="G75" s="260"/>
      <c r="H75" s="260"/>
      <c r="I75" s="260"/>
      <c r="J75" s="261"/>
      <c r="K75" s="272" t="s">
        <v>134</v>
      </c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3"/>
    </row>
    <row r="76" spans="1:58" s="5" customFormat="1" ht="15" customHeight="1" x14ac:dyDescent="0.4">
      <c r="C76" s="274"/>
      <c r="D76" s="275"/>
      <c r="E76" s="275"/>
      <c r="F76" s="275"/>
      <c r="G76" s="275"/>
      <c r="H76" s="275"/>
      <c r="I76" s="275"/>
      <c r="J76" s="276"/>
      <c r="K76" s="267" t="s">
        <v>21</v>
      </c>
      <c r="L76" s="268"/>
      <c r="M76" s="268"/>
      <c r="N76" s="268"/>
      <c r="O76" s="268"/>
      <c r="P76" s="268"/>
      <c r="Q76" s="268"/>
      <c r="R76" s="277"/>
      <c r="S76" s="278" t="s">
        <v>60</v>
      </c>
      <c r="T76" s="268"/>
      <c r="U76" s="268"/>
      <c r="V76" s="268"/>
      <c r="W76" s="277"/>
      <c r="X76" s="278" t="s">
        <v>17</v>
      </c>
      <c r="Y76" s="268"/>
      <c r="Z76" s="268"/>
      <c r="AA76" s="268"/>
      <c r="AB76" s="277"/>
      <c r="AC76" s="278" t="s">
        <v>28</v>
      </c>
      <c r="AD76" s="268"/>
      <c r="AE76" s="268"/>
      <c r="AF76" s="268"/>
      <c r="AG76" s="268"/>
      <c r="AH76" s="268"/>
      <c r="AI76" s="268"/>
      <c r="AJ76" s="277"/>
      <c r="AK76" s="278" t="s">
        <v>25</v>
      </c>
      <c r="AL76" s="268"/>
      <c r="AM76" s="268"/>
      <c r="AN76" s="268"/>
      <c r="AO76" s="277"/>
      <c r="AP76" s="278" t="s">
        <v>40</v>
      </c>
      <c r="AQ76" s="268"/>
      <c r="AR76" s="268"/>
      <c r="AS76" s="268"/>
      <c r="AT76" s="277"/>
      <c r="AU76" s="268" t="s">
        <v>53</v>
      </c>
      <c r="AV76" s="268"/>
      <c r="AW76" s="268"/>
      <c r="AX76" s="268"/>
      <c r="AY76" s="268"/>
      <c r="AZ76" s="268"/>
      <c r="BA76" s="269"/>
    </row>
    <row r="77" spans="1:58" s="5" customFormat="1" ht="15" customHeight="1" x14ac:dyDescent="0.4">
      <c r="C77" s="332" t="s">
        <v>20</v>
      </c>
      <c r="D77" s="333"/>
      <c r="E77" s="333"/>
      <c r="F77" s="333"/>
      <c r="G77" s="333"/>
      <c r="H77" s="333"/>
      <c r="I77" s="333"/>
      <c r="J77" s="334"/>
      <c r="K77" s="335"/>
      <c r="L77" s="336"/>
      <c r="M77" s="336"/>
      <c r="N77" s="336"/>
      <c r="O77" s="336"/>
      <c r="P77" s="336"/>
      <c r="Q77" s="336"/>
      <c r="R77" s="337"/>
      <c r="S77" s="338"/>
      <c r="T77" s="336"/>
      <c r="U77" s="336"/>
      <c r="V77" s="336"/>
      <c r="W77" s="337"/>
      <c r="X77" s="338"/>
      <c r="Y77" s="336"/>
      <c r="Z77" s="336"/>
      <c r="AA77" s="336"/>
      <c r="AB77" s="337"/>
      <c r="AC77" s="338"/>
      <c r="AD77" s="336"/>
      <c r="AE77" s="336"/>
      <c r="AF77" s="336"/>
      <c r="AG77" s="336"/>
      <c r="AH77" s="336"/>
      <c r="AI77" s="336"/>
      <c r="AJ77" s="337"/>
      <c r="AK77" s="338"/>
      <c r="AL77" s="336"/>
      <c r="AM77" s="336"/>
      <c r="AN77" s="336"/>
      <c r="AO77" s="337"/>
      <c r="AP77" s="338"/>
      <c r="AQ77" s="336"/>
      <c r="AR77" s="336"/>
      <c r="AS77" s="336"/>
      <c r="AT77" s="337"/>
      <c r="AU77" s="336"/>
      <c r="AV77" s="336"/>
      <c r="AW77" s="336"/>
      <c r="AX77" s="336"/>
      <c r="AY77" s="336"/>
      <c r="AZ77" s="336"/>
      <c r="BA77" s="339"/>
    </row>
    <row r="78" spans="1:58" s="5" customFormat="1" ht="15" customHeight="1" thickBot="1" x14ac:dyDescent="0.45">
      <c r="C78" s="259" t="s">
        <v>61</v>
      </c>
      <c r="D78" s="260"/>
      <c r="E78" s="260"/>
      <c r="F78" s="260"/>
      <c r="G78" s="260"/>
      <c r="H78" s="260"/>
      <c r="I78" s="260"/>
      <c r="J78" s="261"/>
      <c r="K78" s="262"/>
      <c r="L78" s="263"/>
      <c r="M78" s="263"/>
      <c r="N78" s="263"/>
      <c r="O78" s="263"/>
      <c r="P78" s="263"/>
      <c r="Q78" s="263"/>
      <c r="R78" s="264"/>
      <c r="S78" s="265"/>
      <c r="T78" s="263"/>
      <c r="U78" s="263"/>
      <c r="V78" s="263"/>
      <c r="W78" s="264"/>
      <c r="X78" s="265"/>
      <c r="Y78" s="263"/>
      <c r="Z78" s="263"/>
      <c r="AA78" s="263"/>
      <c r="AB78" s="264"/>
      <c r="AC78" s="265"/>
      <c r="AD78" s="263"/>
      <c r="AE78" s="263"/>
      <c r="AF78" s="263"/>
      <c r="AG78" s="263"/>
      <c r="AH78" s="263"/>
      <c r="AI78" s="263"/>
      <c r="AJ78" s="264"/>
      <c r="AK78" s="265"/>
      <c r="AL78" s="263"/>
      <c r="AM78" s="263"/>
      <c r="AN78" s="263"/>
      <c r="AO78" s="264"/>
      <c r="AP78" s="265"/>
      <c r="AQ78" s="263"/>
      <c r="AR78" s="263"/>
      <c r="AS78" s="263"/>
      <c r="AT78" s="264"/>
      <c r="AU78" s="263"/>
      <c r="AV78" s="263"/>
      <c r="AW78" s="263"/>
      <c r="AX78" s="263"/>
      <c r="AY78" s="263"/>
      <c r="AZ78" s="263"/>
      <c r="BA78" s="266"/>
    </row>
    <row r="80" spans="1:58" x14ac:dyDescent="0.4">
      <c r="A80" s="177" t="s">
        <v>171</v>
      </c>
      <c r="B80" s="177"/>
      <c r="C80" s="177"/>
      <c r="D80" s="177"/>
      <c r="E80" s="177"/>
    </row>
    <row r="81" spans="1:53" x14ac:dyDescent="0.4">
      <c r="B81" s="90"/>
    </row>
    <row r="82" spans="1:53" x14ac:dyDescent="0.4">
      <c r="B82" s="167" t="s">
        <v>172</v>
      </c>
      <c r="C82" s="167"/>
      <c r="D82" s="167"/>
      <c r="E82" s="167"/>
      <c r="F82" s="167"/>
      <c r="G82" s="344"/>
      <c r="H82" s="344"/>
      <c r="I82" s="344"/>
      <c r="J82" s="344"/>
      <c r="K82" s="344"/>
      <c r="L82" s="344"/>
      <c r="M82" s="344"/>
      <c r="N82" s="167" t="s">
        <v>164</v>
      </c>
      <c r="O82" s="167"/>
      <c r="P82" s="167"/>
      <c r="Q82" s="167"/>
      <c r="R82" s="344"/>
      <c r="S82" s="344"/>
      <c r="T82" s="344"/>
      <c r="U82" s="344"/>
      <c r="V82" s="344"/>
      <c r="W82" s="344"/>
      <c r="X82" s="344"/>
    </row>
    <row r="83" spans="1:53" x14ac:dyDescent="0.4">
      <c r="B83" s="90"/>
      <c r="C83" s="167" t="s">
        <v>165</v>
      </c>
      <c r="D83" s="167"/>
      <c r="E83" s="167"/>
      <c r="F83" s="167"/>
      <c r="G83" s="344"/>
      <c r="H83" s="344"/>
      <c r="I83" s="344"/>
      <c r="J83" s="344"/>
      <c r="K83" s="344"/>
      <c r="L83" s="344"/>
      <c r="M83" s="344"/>
      <c r="N83" s="167" t="s">
        <v>164</v>
      </c>
      <c r="O83" s="167"/>
      <c r="P83" s="167"/>
      <c r="Q83" s="167"/>
      <c r="R83" s="344"/>
      <c r="S83" s="344"/>
      <c r="T83" s="344"/>
      <c r="U83" s="344"/>
      <c r="V83" s="344"/>
      <c r="W83" s="344"/>
      <c r="X83" s="344"/>
    </row>
    <row r="85" spans="1:53" s="5" customFormat="1" ht="15" customHeight="1" x14ac:dyDescent="0.4">
      <c r="A85" s="5" t="s">
        <v>212</v>
      </c>
    </row>
    <row r="86" spans="1:53" s="5" customFormat="1" ht="15" customHeight="1" x14ac:dyDescent="0.4">
      <c r="A86" s="5" t="s">
        <v>213</v>
      </c>
    </row>
    <row r="87" spans="1:53" s="3" customFormat="1" ht="4.5" customHeight="1" x14ac:dyDescent="0.4">
      <c r="B87" s="5"/>
    </row>
    <row r="88" spans="1:53" x14ac:dyDescent="0.4">
      <c r="A88" s="1">
        <v>1</v>
      </c>
      <c r="B88" s="90"/>
      <c r="C88" s="90" t="s">
        <v>214</v>
      </c>
      <c r="E88" s="178" t="str">
        <f>IF(ISNA(VLOOKUP(A88,$B$51:$BF$53,3,FALSE)),"",VLOOKUP(A88,$B$51:$BF$53,3,FALSE))</f>
        <v>大手就活情報サイト掲載</v>
      </c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345" t="s">
        <v>215</v>
      </c>
      <c r="R88" s="345"/>
      <c r="S88" s="345"/>
      <c r="T88" s="345"/>
      <c r="U88" s="345"/>
      <c r="V88" s="345"/>
      <c r="W88" s="345"/>
      <c r="X88" s="345"/>
      <c r="Y88" s="345"/>
      <c r="Z88" s="345"/>
      <c r="AA88" s="345"/>
      <c r="AB88" s="345"/>
      <c r="AC88" s="345"/>
      <c r="AD88" s="345"/>
      <c r="AE88" s="345"/>
      <c r="AF88" s="345"/>
      <c r="AG88" s="345"/>
      <c r="AH88" s="345"/>
      <c r="AI88" s="345"/>
      <c r="AJ88" s="345"/>
      <c r="AK88" s="345"/>
      <c r="AL88" s="345"/>
      <c r="AM88" s="345"/>
      <c r="AN88" s="345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  <c r="AZ88" s="345"/>
      <c r="BA88" s="345"/>
    </row>
    <row r="89" spans="1:53" x14ac:dyDescent="0.4">
      <c r="A89" s="1">
        <v>2</v>
      </c>
      <c r="B89" s="91"/>
      <c r="C89" s="90" t="s">
        <v>216</v>
      </c>
      <c r="E89" s="178" t="str">
        <f>IF(ISNA(VLOOKUP(A89,$B$51:$BF$53,3,FALSE)),"",VLOOKUP(A89,$B$51:$BF$53,3,FALSE))</f>
        <v>パンフレット作成</v>
      </c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345" t="s">
        <v>217</v>
      </c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</row>
    <row r="90" spans="1:53" x14ac:dyDescent="0.4">
      <c r="A90" s="1">
        <v>3</v>
      </c>
      <c r="B90" s="90"/>
      <c r="C90" s="1" t="s">
        <v>218</v>
      </c>
      <c r="E90" s="178" t="str">
        <f t="shared" ref="E90:E92" si="12">IF(ISNA(VLOOKUP(A90,$B$51:$BF$53,3,FALSE)),"",VLOOKUP(A90,$B$51:$BF$53,3,FALSE))</f>
        <v>チラシ作成</v>
      </c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345" t="s">
        <v>217</v>
      </c>
      <c r="R90" s="345"/>
      <c r="S90" s="345"/>
      <c r="T90" s="345"/>
      <c r="U90" s="345"/>
      <c r="V90" s="345"/>
      <c r="W90" s="345"/>
      <c r="X90" s="345"/>
      <c r="Y90" s="345"/>
      <c r="Z90" s="345"/>
      <c r="AA90" s="345"/>
      <c r="AB90" s="345"/>
      <c r="AC90" s="345"/>
      <c r="AD90" s="345"/>
      <c r="AE90" s="345"/>
      <c r="AF90" s="345"/>
      <c r="AG90" s="345"/>
      <c r="AH90" s="345"/>
      <c r="AI90" s="345"/>
      <c r="AJ90" s="345"/>
      <c r="AK90" s="345"/>
      <c r="AL90" s="345"/>
      <c r="AM90" s="345"/>
      <c r="AN90" s="345"/>
      <c r="AO90" s="345"/>
      <c r="AP90" s="345"/>
      <c r="AQ90" s="345"/>
      <c r="AR90" s="345"/>
      <c r="AS90" s="345"/>
      <c r="AT90" s="345"/>
      <c r="AU90" s="345"/>
      <c r="AV90" s="345"/>
      <c r="AW90" s="345"/>
      <c r="AX90" s="345"/>
      <c r="AY90" s="345"/>
      <c r="AZ90" s="345"/>
      <c r="BA90" s="345"/>
    </row>
    <row r="91" spans="1:53" x14ac:dyDescent="0.4">
      <c r="A91" s="1">
        <v>4</v>
      </c>
      <c r="B91" s="90"/>
      <c r="C91" s="1" t="s">
        <v>219</v>
      </c>
      <c r="E91" s="178" t="str">
        <f t="shared" si="12"/>
        <v/>
      </c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</row>
    <row r="92" spans="1:53" x14ac:dyDescent="0.4">
      <c r="A92" s="1">
        <v>5</v>
      </c>
      <c r="B92" s="90"/>
      <c r="C92" s="1" t="s">
        <v>220</v>
      </c>
      <c r="E92" s="178" t="str">
        <f t="shared" si="12"/>
        <v/>
      </c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345"/>
      <c r="R92" s="345"/>
      <c r="S92" s="345"/>
      <c r="T92" s="345"/>
      <c r="U92" s="345"/>
      <c r="V92" s="345"/>
      <c r="W92" s="345"/>
      <c r="X92" s="345"/>
      <c r="Y92" s="345"/>
      <c r="Z92" s="345"/>
      <c r="AA92" s="345"/>
      <c r="AB92" s="345"/>
      <c r="AC92" s="345"/>
      <c r="AD92" s="345"/>
      <c r="AE92" s="345"/>
      <c r="AF92" s="345"/>
      <c r="AG92" s="345"/>
      <c r="AH92" s="345"/>
      <c r="AI92" s="345"/>
      <c r="AJ92" s="345"/>
      <c r="AK92" s="345"/>
      <c r="AL92" s="345"/>
      <c r="AM92" s="345"/>
      <c r="AN92" s="345"/>
      <c r="AO92" s="345"/>
      <c r="AP92" s="345"/>
      <c r="AQ92" s="345"/>
      <c r="AR92" s="345"/>
      <c r="AS92" s="345"/>
      <c r="AT92" s="345"/>
      <c r="AU92" s="345"/>
      <c r="AV92" s="345"/>
      <c r="AW92" s="345"/>
      <c r="AX92" s="345"/>
      <c r="AY92" s="345"/>
      <c r="AZ92" s="345"/>
      <c r="BA92" s="345"/>
    </row>
    <row r="93" spans="1:53" x14ac:dyDescent="0.4">
      <c r="B93" s="90"/>
    </row>
    <row r="94" spans="1:53" s="5" customFormat="1" ht="15" customHeight="1" x14ac:dyDescent="0.4">
      <c r="A94" s="5" t="s">
        <v>221</v>
      </c>
    </row>
    <row r="95" spans="1:53" s="3" customFormat="1" ht="4.5" customHeight="1" x14ac:dyDescent="0.4">
      <c r="B95" s="5"/>
    </row>
    <row r="96" spans="1:53" x14ac:dyDescent="0.4">
      <c r="A96" s="1">
        <v>1</v>
      </c>
      <c r="B96" s="90"/>
      <c r="C96" s="90" t="s">
        <v>214</v>
      </c>
      <c r="E96" s="178" t="str">
        <f>IF(ISNA(VLOOKUP(A96,$B$51:$BF$53,3,FALSE)),"",VLOOKUP(A96,$B$51:$BF$53,3,FALSE))</f>
        <v>大手就活情報サイト掲載</v>
      </c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345" t="s">
        <v>222</v>
      </c>
      <c r="R96" s="345"/>
      <c r="S96" s="345"/>
      <c r="T96" s="345"/>
      <c r="U96" s="345"/>
      <c r="V96" s="345"/>
      <c r="W96" s="345"/>
      <c r="X96" s="345"/>
      <c r="Y96" s="345"/>
      <c r="Z96" s="345"/>
      <c r="AA96" s="345"/>
      <c r="AB96" s="345"/>
      <c r="AC96" s="345"/>
      <c r="AD96" s="345"/>
      <c r="AE96" s="345"/>
      <c r="AF96" s="345"/>
      <c r="AG96" s="345"/>
      <c r="AH96" s="345"/>
      <c r="AI96" s="345"/>
      <c r="AJ96" s="345"/>
      <c r="AK96" s="345"/>
      <c r="AL96" s="345"/>
      <c r="AM96" s="345"/>
      <c r="AN96" s="345"/>
      <c r="AO96" s="345"/>
      <c r="AP96" s="345"/>
      <c r="AQ96" s="345"/>
      <c r="AR96" s="345"/>
      <c r="AS96" s="345"/>
      <c r="AT96" s="345"/>
      <c r="AU96" s="345"/>
      <c r="AV96" s="345"/>
      <c r="AW96" s="345"/>
      <c r="AX96" s="345"/>
      <c r="AY96" s="345"/>
      <c r="AZ96" s="345"/>
      <c r="BA96" s="345"/>
    </row>
    <row r="97" spans="1:53" x14ac:dyDescent="0.4">
      <c r="A97" s="1">
        <v>2</v>
      </c>
      <c r="B97" s="91"/>
      <c r="C97" s="90" t="s">
        <v>216</v>
      </c>
      <c r="E97" s="178" t="str">
        <f t="shared" ref="E97:E100" si="13">IF(ISNA(VLOOKUP(A97,$B$51:$BF$53,3,FALSE)),"",VLOOKUP(A97,$B$51:$BF$53,3,FALSE))</f>
        <v>パンフレット作成</v>
      </c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345" t="s">
        <v>222</v>
      </c>
      <c r="R97" s="345"/>
      <c r="S97" s="345"/>
      <c r="T97" s="345"/>
      <c r="U97" s="345"/>
      <c r="V97" s="345"/>
      <c r="W97" s="345"/>
      <c r="X97" s="345"/>
      <c r="Y97" s="345"/>
      <c r="Z97" s="345"/>
      <c r="AA97" s="345"/>
      <c r="AB97" s="345"/>
      <c r="AC97" s="345"/>
      <c r="AD97" s="345"/>
      <c r="AE97" s="345"/>
      <c r="AF97" s="345"/>
      <c r="AG97" s="345"/>
      <c r="AH97" s="345"/>
      <c r="AI97" s="345"/>
      <c r="AJ97" s="345"/>
      <c r="AK97" s="345"/>
      <c r="AL97" s="345"/>
      <c r="AM97" s="345"/>
      <c r="AN97" s="345"/>
      <c r="AO97" s="345"/>
      <c r="AP97" s="345"/>
      <c r="AQ97" s="345"/>
      <c r="AR97" s="345"/>
      <c r="AS97" s="345"/>
      <c r="AT97" s="345"/>
      <c r="AU97" s="345"/>
      <c r="AV97" s="345"/>
      <c r="AW97" s="345"/>
      <c r="AX97" s="345"/>
      <c r="AY97" s="345"/>
      <c r="AZ97" s="345"/>
      <c r="BA97" s="345"/>
    </row>
    <row r="98" spans="1:53" x14ac:dyDescent="0.4">
      <c r="A98" s="1">
        <v>3</v>
      </c>
      <c r="B98" s="90"/>
      <c r="C98" s="1" t="s">
        <v>218</v>
      </c>
      <c r="E98" s="178" t="str">
        <f t="shared" si="13"/>
        <v>チラシ作成</v>
      </c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345" t="s">
        <v>222</v>
      </c>
      <c r="R98" s="345"/>
      <c r="S98" s="345"/>
      <c r="T98" s="345"/>
      <c r="U98" s="345"/>
      <c r="V98" s="345"/>
      <c r="W98" s="345"/>
      <c r="X98" s="345"/>
      <c r="Y98" s="345"/>
      <c r="Z98" s="345"/>
      <c r="AA98" s="345"/>
      <c r="AB98" s="345"/>
      <c r="AC98" s="345"/>
      <c r="AD98" s="345"/>
      <c r="AE98" s="345"/>
      <c r="AF98" s="345"/>
      <c r="AG98" s="345"/>
      <c r="AH98" s="345"/>
      <c r="AI98" s="345"/>
      <c r="AJ98" s="345"/>
      <c r="AK98" s="345"/>
      <c r="AL98" s="345"/>
      <c r="AM98" s="345"/>
      <c r="AN98" s="345"/>
      <c r="AO98" s="345"/>
      <c r="AP98" s="345"/>
      <c r="AQ98" s="345"/>
      <c r="AR98" s="345"/>
      <c r="AS98" s="345"/>
      <c r="AT98" s="345"/>
      <c r="AU98" s="345"/>
      <c r="AV98" s="345"/>
      <c r="AW98" s="345"/>
      <c r="AX98" s="345"/>
      <c r="AY98" s="345"/>
      <c r="AZ98" s="345"/>
      <c r="BA98" s="345"/>
    </row>
    <row r="99" spans="1:53" x14ac:dyDescent="0.4">
      <c r="A99" s="1">
        <v>4</v>
      </c>
      <c r="B99" s="90"/>
      <c r="C99" s="1" t="s">
        <v>219</v>
      </c>
      <c r="E99" s="178" t="str">
        <f t="shared" si="13"/>
        <v/>
      </c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</row>
    <row r="100" spans="1:53" x14ac:dyDescent="0.4">
      <c r="A100" s="1">
        <v>5</v>
      </c>
      <c r="B100" s="90"/>
      <c r="C100" s="1" t="s">
        <v>220</v>
      </c>
      <c r="E100" s="178" t="str">
        <f t="shared" si="13"/>
        <v/>
      </c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345"/>
      <c r="R100" s="345"/>
      <c r="S100" s="345"/>
      <c r="T100" s="345"/>
      <c r="U100" s="345"/>
      <c r="V100" s="345"/>
      <c r="W100" s="345"/>
      <c r="X100" s="345"/>
      <c r="Y100" s="345"/>
      <c r="Z100" s="345"/>
      <c r="AA100" s="345"/>
      <c r="AB100" s="345"/>
      <c r="AC100" s="345"/>
      <c r="AD100" s="345"/>
      <c r="AE100" s="345"/>
      <c r="AF100" s="345"/>
      <c r="AG100" s="345"/>
      <c r="AH100" s="345"/>
      <c r="AI100" s="345"/>
      <c r="AJ100" s="345"/>
      <c r="AK100" s="345"/>
      <c r="AL100" s="345"/>
      <c r="AM100" s="345"/>
      <c r="AN100" s="345"/>
      <c r="AO100" s="345"/>
      <c r="AP100" s="345"/>
      <c r="AQ100" s="345"/>
      <c r="AR100" s="345"/>
      <c r="AS100" s="345"/>
      <c r="AT100" s="345"/>
      <c r="AU100" s="345"/>
      <c r="AV100" s="345"/>
      <c r="AW100" s="345"/>
      <c r="AX100" s="345"/>
      <c r="AY100" s="345"/>
      <c r="AZ100" s="345"/>
      <c r="BA100" s="345"/>
    </row>
    <row r="101" spans="1:53" ht="14.25" thickBot="1" x14ac:dyDescent="0.45">
      <c r="B101" s="90"/>
    </row>
    <row r="102" spans="1:53" ht="14.25" thickBot="1" x14ac:dyDescent="0.45">
      <c r="B102" s="346" t="s">
        <v>223</v>
      </c>
      <c r="C102" s="347"/>
      <c r="D102" s="347"/>
      <c r="E102" s="348"/>
      <c r="F102" s="349"/>
      <c r="G102" s="349"/>
      <c r="H102" s="349"/>
      <c r="I102" s="349"/>
      <c r="J102" s="349"/>
      <c r="K102" s="349"/>
      <c r="L102" s="350"/>
    </row>
    <row r="103" spans="1:53" ht="14.25" thickBot="1" x14ac:dyDescent="0.45">
      <c r="B103" s="351" t="s">
        <v>224</v>
      </c>
      <c r="C103" s="352"/>
      <c r="D103" s="352"/>
      <c r="E103" s="353"/>
      <c r="F103" s="354"/>
      <c r="G103" s="355"/>
      <c r="H103" s="355"/>
      <c r="I103" s="355"/>
      <c r="J103" s="355"/>
      <c r="K103" s="355"/>
      <c r="L103" s="356"/>
      <c r="M103" s="351" t="s">
        <v>225</v>
      </c>
      <c r="N103" s="352"/>
      <c r="O103" s="352"/>
      <c r="P103" s="353"/>
      <c r="Q103" s="354"/>
      <c r="R103" s="355"/>
      <c r="S103" s="355"/>
      <c r="T103" s="355"/>
      <c r="U103" s="355"/>
      <c r="V103" s="355"/>
      <c r="W103" s="356"/>
    </row>
    <row r="104" spans="1:53" ht="14.25" thickBot="1" x14ac:dyDescent="0.45">
      <c r="B104" s="351" t="s">
        <v>226</v>
      </c>
      <c r="C104" s="352"/>
      <c r="D104" s="352"/>
      <c r="E104" s="353"/>
      <c r="F104" s="354"/>
      <c r="G104" s="355"/>
      <c r="H104" s="355"/>
      <c r="I104" s="355"/>
      <c r="J104" s="355"/>
      <c r="K104" s="355"/>
      <c r="L104" s="356"/>
      <c r="M104" s="351" t="s">
        <v>227</v>
      </c>
      <c r="N104" s="352"/>
      <c r="O104" s="352"/>
      <c r="P104" s="353"/>
      <c r="Q104" s="354"/>
      <c r="R104" s="355"/>
      <c r="S104" s="355"/>
      <c r="T104" s="355"/>
      <c r="U104" s="355"/>
      <c r="V104" s="355"/>
      <c r="W104" s="356"/>
    </row>
    <row r="105" spans="1:53" x14ac:dyDescent="0.4">
      <c r="B105" s="90"/>
    </row>
    <row r="106" spans="1:53" s="5" customFormat="1" ht="15" customHeight="1" x14ac:dyDescent="0.4">
      <c r="A106" s="5" t="s">
        <v>228</v>
      </c>
    </row>
    <row r="107" spans="1:53" s="5" customFormat="1" ht="15" customHeight="1" x14ac:dyDescent="0.4">
      <c r="A107" s="5" t="s">
        <v>229</v>
      </c>
    </row>
    <row r="108" spans="1:53" s="3" customFormat="1" ht="4.5" customHeight="1" x14ac:dyDescent="0.4">
      <c r="B108" s="5"/>
    </row>
    <row r="109" spans="1:53" x14ac:dyDescent="0.4">
      <c r="A109" s="1">
        <v>1</v>
      </c>
      <c r="B109" s="90"/>
      <c r="C109" s="90" t="s">
        <v>214</v>
      </c>
      <c r="E109" s="178" t="str">
        <f>IF(ISNA(VLOOKUP(A109,$B$51:$BF$53,3,FALSE)),"",VLOOKUP(A109,$B$51:$BF$53,3,FALSE))</f>
        <v>大手就活情報サイト掲載</v>
      </c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345" t="s">
        <v>215</v>
      </c>
      <c r="R109" s="345"/>
      <c r="S109" s="345"/>
      <c r="T109" s="345"/>
      <c r="U109" s="345"/>
      <c r="V109" s="345"/>
      <c r="W109" s="345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5"/>
      <c r="AL109" s="345"/>
      <c r="AM109" s="345"/>
      <c r="AN109" s="345"/>
      <c r="AO109" s="345"/>
      <c r="AP109" s="345"/>
      <c r="AQ109" s="345"/>
      <c r="AR109" s="345"/>
      <c r="AS109" s="345"/>
      <c r="AT109" s="345"/>
      <c r="AU109" s="345"/>
      <c r="AV109" s="345"/>
      <c r="AW109" s="345"/>
      <c r="AX109" s="345"/>
      <c r="AY109" s="345"/>
      <c r="AZ109" s="345"/>
      <c r="BA109" s="345"/>
    </row>
    <row r="110" spans="1:53" x14ac:dyDescent="0.4">
      <c r="A110" s="1">
        <v>2</v>
      </c>
      <c r="B110" s="91"/>
      <c r="C110" s="90" t="s">
        <v>216</v>
      </c>
      <c r="E110" s="178" t="str">
        <f t="shared" ref="E110:E112" si="14">IF(ISNA(VLOOKUP(A110,$B$51:$BF$53,3,FALSE)),"",VLOOKUP(A110,$B$51:$BF$53,3,FALSE))</f>
        <v>パンフレット作成</v>
      </c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345" t="s">
        <v>217</v>
      </c>
      <c r="R110" s="345"/>
      <c r="S110" s="345"/>
      <c r="T110" s="345"/>
      <c r="U110" s="345"/>
      <c r="V110" s="345"/>
      <c r="W110" s="345"/>
      <c r="X110" s="345"/>
      <c r="Y110" s="345"/>
      <c r="Z110" s="345"/>
      <c r="AA110" s="345"/>
      <c r="AB110" s="345"/>
      <c r="AC110" s="345"/>
      <c r="AD110" s="345"/>
      <c r="AE110" s="345"/>
      <c r="AF110" s="345"/>
      <c r="AG110" s="345"/>
      <c r="AH110" s="345"/>
      <c r="AI110" s="345"/>
      <c r="AJ110" s="345"/>
      <c r="AK110" s="345"/>
      <c r="AL110" s="345"/>
      <c r="AM110" s="345"/>
      <c r="AN110" s="345"/>
      <c r="AO110" s="345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345"/>
      <c r="AZ110" s="345"/>
      <c r="BA110" s="345"/>
    </row>
    <row r="111" spans="1:53" x14ac:dyDescent="0.4">
      <c r="A111" s="1">
        <v>3</v>
      </c>
      <c r="B111" s="90"/>
      <c r="C111" s="1" t="s">
        <v>218</v>
      </c>
      <c r="E111" s="178" t="str">
        <f t="shared" si="14"/>
        <v>チラシ作成</v>
      </c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345" t="s">
        <v>217</v>
      </c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</row>
    <row r="112" spans="1:53" x14ac:dyDescent="0.4">
      <c r="A112" s="1">
        <v>4</v>
      </c>
      <c r="B112" s="90"/>
      <c r="C112" s="1" t="s">
        <v>219</v>
      </c>
      <c r="E112" s="178" t="str">
        <f t="shared" si="14"/>
        <v/>
      </c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345"/>
      <c r="R112" s="345"/>
      <c r="S112" s="345"/>
      <c r="T112" s="345"/>
      <c r="U112" s="345"/>
      <c r="V112" s="345"/>
      <c r="W112" s="345"/>
      <c r="X112" s="345"/>
      <c r="Y112" s="345"/>
      <c r="Z112" s="345"/>
      <c r="AA112" s="345"/>
      <c r="AB112" s="345"/>
      <c r="AC112" s="345"/>
      <c r="AD112" s="345"/>
      <c r="AE112" s="345"/>
      <c r="AF112" s="345"/>
      <c r="AG112" s="345"/>
      <c r="AH112" s="345"/>
      <c r="AI112" s="345"/>
      <c r="AJ112" s="345"/>
      <c r="AK112" s="345"/>
      <c r="AL112" s="345"/>
      <c r="AM112" s="345"/>
      <c r="AN112" s="345"/>
      <c r="AO112" s="345"/>
      <c r="AP112" s="345"/>
      <c r="AQ112" s="345"/>
      <c r="AR112" s="345"/>
      <c r="AS112" s="345"/>
      <c r="AT112" s="345"/>
      <c r="AU112" s="345"/>
      <c r="AV112" s="345"/>
      <c r="AW112" s="345"/>
      <c r="AX112" s="345"/>
      <c r="AY112" s="345"/>
      <c r="AZ112" s="345"/>
      <c r="BA112" s="345"/>
    </row>
    <row r="113" spans="1:53" x14ac:dyDescent="0.4">
      <c r="A113" s="1">
        <v>5</v>
      </c>
      <c r="B113" s="90"/>
      <c r="C113" s="1" t="s">
        <v>220</v>
      </c>
      <c r="E113" s="178" t="str">
        <f>IF(ISNA(VLOOKUP(A113,$B$51:$BF$53,3,FALSE)),"",VLOOKUP(A113,$B$51:$BF$53,3,FALSE))</f>
        <v/>
      </c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</row>
    <row r="114" spans="1:53" x14ac:dyDescent="0.4">
      <c r="B114" s="90"/>
    </row>
    <row r="115" spans="1:53" s="5" customFormat="1" ht="15" customHeight="1" x14ac:dyDescent="0.4">
      <c r="A115" s="5" t="s">
        <v>230</v>
      </c>
    </row>
    <row r="116" spans="1:53" s="3" customFormat="1" ht="4.5" customHeight="1" x14ac:dyDescent="0.4">
      <c r="B116" s="5"/>
    </row>
    <row r="117" spans="1:53" x14ac:dyDescent="0.4">
      <c r="A117" s="1">
        <v>1</v>
      </c>
      <c r="B117" s="90"/>
      <c r="C117" s="90" t="s">
        <v>214</v>
      </c>
      <c r="E117" s="178" t="str">
        <f>IF(ISNA(VLOOKUP(A117,$B$51:$BF$53,3,FALSE)),"",VLOOKUP(A117,$B$51:$BF$53,3,FALSE))</f>
        <v>大手就活情報サイト掲載</v>
      </c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345" t="s">
        <v>222</v>
      </c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</row>
    <row r="118" spans="1:53" x14ac:dyDescent="0.4">
      <c r="A118" s="1">
        <v>2</v>
      </c>
      <c r="B118" s="91"/>
      <c r="C118" s="90" t="s">
        <v>216</v>
      </c>
      <c r="E118" s="178" t="str">
        <f t="shared" ref="E118:E121" si="15">IF(ISNA(VLOOKUP(A118,$B$51:$BF$53,3,FALSE)),"",VLOOKUP(A118,$B$51:$BF$53,3,FALSE))</f>
        <v>パンフレット作成</v>
      </c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345" t="s">
        <v>222</v>
      </c>
      <c r="R118" s="345"/>
      <c r="S118" s="345"/>
      <c r="T118" s="345"/>
      <c r="U118" s="345"/>
      <c r="V118" s="345"/>
      <c r="W118" s="345"/>
      <c r="X118" s="345"/>
      <c r="Y118" s="345"/>
      <c r="Z118" s="345"/>
      <c r="AA118" s="345"/>
      <c r="AB118" s="345"/>
      <c r="AC118" s="345"/>
      <c r="AD118" s="345"/>
      <c r="AE118" s="345"/>
      <c r="AF118" s="345"/>
      <c r="AG118" s="345"/>
      <c r="AH118" s="345"/>
      <c r="AI118" s="345"/>
      <c r="AJ118" s="345"/>
      <c r="AK118" s="345"/>
      <c r="AL118" s="345"/>
      <c r="AM118" s="345"/>
      <c r="AN118" s="345"/>
      <c r="AO118" s="345"/>
      <c r="AP118" s="345"/>
      <c r="AQ118" s="345"/>
      <c r="AR118" s="345"/>
      <c r="AS118" s="345"/>
      <c r="AT118" s="345"/>
      <c r="AU118" s="345"/>
      <c r="AV118" s="345"/>
      <c r="AW118" s="345"/>
      <c r="AX118" s="345"/>
      <c r="AY118" s="345"/>
      <c r="AZ118" s="345"/>
      <c r="BA118" s="345"/>
    </row>
    <row r="119" spans="1:53" x14ac:dyDescent="0.4">
      <c r="A119" s="1">
        <v>3</v>
      </c>
      <c r="B119" s="90"/>
      <c r="C119" s="1" t="s">
        <v>218</v>
      </c>
      <c r="E119" s="178" t="str">
        <f t="shared" si="15"/>
        <v>チラシ作成</v>
      </c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345" t="s">
        <v>222</v>
      </c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</row>
    <row r="120" spans="1:53" x14ac:dyDescent="0.4">
      <c r="A120" s="1">
        <v>4</v>
      </c>
      <c r="B120" s="90"/>
      <c r="C120" s="1" t="s">
        <v>219</v>
      </c>
      <c r="E120" s="178" t="str">
        <f t="shared" si="15"/>
        <v/>
      </c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345"/>
      <c r="R120" s="345"/>
      <c r="S120" s="345"/>
      <c r="T120" s="345"/>
      <c r="U120" s="345"/>
      <c r="V120" s="345"/>
      <c r="W120" s="345"/>
      <c r="X120" s="345"/>
      <c r="Y120" s="345"/>
      <c r="Z120" s="345"/>
      <c r="AA120" s="345"/>
      <c r="AB120" s="345"/>
      <c r="AC120" s="345"/>
      <c r="AD120" s="345"/>
      <c r="AE120" s="345"/>
      <c r="AF120" s="345"/>
      <c r="AG120" s="345"/>
      <c r="AH120" s="345"/>
      <c r="AI120" s="345"/>
      <c r="AJ120" s="345"/>
      <c r="AK120" s="345"/>
      <c r="AL120" s="345"/>
      <c r="AM120" s="345"/>
      <c r="AN120" s="345"/>
      <c r="AO120" s="345"/>
      <c r="AP120" s="345"/>
      <c r="AQ120" s="345"/>
      <c r="AR120" s="345"/>
      <c r="AS120" s="345"/>
      <c r="AT120" s="345"/>
      <c r="AU120" s="345"/>
      <c r="AV120" s="345"/>
      <c r="AW120" s="345"/>
      <c r="AX120" s="345"/>
      <c r="AY120" s="345"/>
      <c r="AZ120" s="345"/>
      <c r="BA120" s="345"/>
    </row>
    <row r="121" spans="1:53" x14ac:dyDescent="0.4">
      <c r="A121" s="1">
        <v>5</v>
      </c>
      <c r="B121" s="90"/>
      <c r="C121" s="1" t="s">
        <v>220</v>
      </c>
      <c r="E121" s="178" t="str">
        <f t="shared" si="15"/>
        <v/>
      </c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</row>
    <row r="122" spans="1:53" ht="14.25" thickBot="1" x14ac:dyDescent="0.45">
      <c r="B122" s="90"/>
    </row>
    <row r="123" spans="1:53" ht="14.25" thickBot="1" x14ac:dyDescent="0.45">
      <c r="B123" s="346" t="s">
        <v>223</v>
      </c>
      <c r="C123" s="347"/>
      <c r="D123" s="347"/>
      <c r="E123" s="348"/>
      <c r="F123" s="349"/>
      <c r="G123" s="349"/>
      <c r="H123" s="349"/>
      <c r="I123" s="349"/>
      <c r="J123" s="349"/>
      <c r="K123" s="349"/>
      <c r="L123" s="350"/>
    </row>
    <row r="124" spans="1:53" ht="14.25" thickBot="1" x14ac:dyDescent="0.45">
      <c r="B124" s="351" t="s">
        <v>224</v>
      </c>
      <c r="C124" s="352"/>
      <c r="D124" s="352"/>
      <c r="E124" s="353"/>
      <c r="F124" s="354"/>
      <c r="G124" s="355"/>
      <c r="H124" s="355"/>
      <c r="I124" s="355"/>
      <c r="J124" s="355"/>
      <c r="K124" s="355"/>
      <c r="L124" s="356"/>
      <c r="M124" s="351" t="s">
        <v>225</v>
      </c>
      <c r="N124" s="352"/>
      <c r="O124" s="352"/>
      <c r="P124" s="353"/>
      <c r="Q124" s="354"/>
      <c r="R124" s="355"/>
      <c r="S124" s="355"/>
      <c r="T124" s="355"/>
      <c r="U124" s="355"/>
      <c r="V124" s="355"/>
      <c r="W124" s="356"/>
    </row>
    <row r="125" spans="1:53" ht="14.25" thickBot="1" x14ac:dyDescent="0.45">
      <c r="B125" s="351" t="s">
        <v>226</v>
      </c>
      <c r="C125" s="352"/>
      <c r="D125" s="352"/>
      <c r="E125" s="353"/>
      <c r="F125" s="354"/>
      <c r="G125" s="355"/>
      <c r="H125" s="355"/>
      <c r="I125" s="355"/>
      <c r="J125" s="355"/>
      <c r="K125" s="355"/>
      <c r="L125" s="356"/>
      <c r="M125" s="351" t="s">
        <v>227</v>
      </c>
      <c r="N125" s="352"/>
      <c r="O125" s="352"/>
      <c r="P125" s="353"/>
      <c r="Q125" s="354"/>
      <c r="R125" s="355"/>
      <c r="S125" s="355"/>
      <c r="T125" s="355"/>
      <c r="U125" s="355"/>
      <c r="V125" s="355"/>
      <c r="W125" s="356"/>
    </row>
  </sheetData>
  <mergeCells count="438">
    <mergeCell ref="B123:E123"/>
    <mergeCell ref="F123:L123"/>
    <mergeCell ref="B124:E124"/>
    <mergeCell ref="F124:L124"/>
    <mergeCell ref="M124:P124"/>
    <mergeCell ref="Q124:W124"/>
    <mergeCell ref="B125:E125"/>
    <mergeCell ref="F125:L125"/>
    <mergeCell ref="M125:P125"/>
    <mergeCell ref="Q125:W125"/>
    <mergeCell ref="E117:P117"/>
    <mergeCell ref="Q117:BA117"/>
    <mergeCell ref="E118:P118"/>
    <mergeCell ref="Q118:BA118"/>
    <mergeCell ref="E119:P119"/>
    <mergeCell ref="Q119:BA119"/>
    <mergeCell ref="E120:P120"/>
    <mergeCell ref="Q120:BA120"/>
    <mergeCell ref="E121:P121"/>
    <mergeCell ref="Q121:BA121"/>
    <mergeCell ref="E109:P109"/>
    <mergeCell ref="Q109:BA109"/>
    <mergeCell ref="E110:P110"/>
    <mergeCell ref="Q110:BA110"/>
    <mergeCell ref="E111:P111"/>
    <mergeCell ref="Q111:BA111"/>
    <mergeCell ref="E112:P112"/>
    <mergeCell ref="Q112:BA112"/>
    <mergeCell ref="E113:P113"/>
    <mergeCell ref="Q113:BA113"/>
    <mergeCell ref="B102:E102"/>
    <mergeCell ref="F102:L102"/>
    <mergeCell ref="B103:E103"/>
    <mergeCell ref="F103:L103"/>
    <mergeCell ref="M103:P103"/>
    <mergeCell ref="Q103:W103"/>
    <mergeCell ref="B104:E104"/>
    <mergeCell ref="F104:L104"/>
    <mergeCell ref="M104:P104"/>
    <mergeCell ref="Q104:W104"/>
    <mergeCell ref="E96:P96"/>
    <mergeCell ref="Q96:BA96"/>
    <mergeCell ref="E97:P97"/>
    <mergeCell ref="Q97:BA97"/>
    <mergeCell ref="E98:P98"/>
    <mergeCell ref="Q98:BA98"/>
    <mergeCell ref="E99:P99"/>
    <mergeCell ref="Q99:BA99"/>
    <mergeCell ref="E100:P100"/>
    <mergeCell ref="Q100:BA100"/>
    <mergeCell ref="E88:P88"/>
    <mergeCell ref="Q88:BA88"/>
    <mergeCell ref="E89:P89"/>
    <mergeCell ref="Q89:BA89"/>
    <mergeCell ref="E90:P90"/>
    <mergeCell ref="Q90:BA90"/>
    <mergeCell ref="E91:P91"/>
    <mergeCell ref="Q91:BA91"/>
    <mergeCell ref="E92:P92"/>
    <mergeCell ref="Q92:BA92"/>
    <mergeCell ref="A80:E80"/>
    <mergeCell ref="B82:F82"/>
    <mergeCell ref="G82:M82"/>
    <mergeCell ref="N82:Q82"/>
    <mergeCell ref="R82:X82"/>
    <mergeCell ref="C83:F83"/>
    <mergeCell ref="G83:M83"/>
    <mergeCell ref="N83:Q83"/>
    <mergeCell ref="R83:X83"/>
    <mergeCell ref="W65:AB65"/>
    <mergeCell ref="AC65:AH65"/>
    <mergeCell ref="AI65:AN65"/>
    <mergeCell ref="W66:Y66"/>
    <mergeCell ref="Z66:AB66"/>
    <mergeCell ref="AC66:AE66"/>
    <mergeCell ref="AF66:AH66"/>
    <mergeCell ref="AU66:AW66"/>
    <mergeCell ref="AU67:AW67"/>
    <mergeCell ref="Z67:AB67"/>
    <mergeCell ref="AU68:AW68"/>
    <mergeCell ref="AU69:AW69"/>
    <mergeCell ref="AI69:AK69"/>
    <mergeCell ref="AL69:AN69"/>
    <mergeCell ref="AO65:AT65"/>
    <mergeCell ref="AO66:AQ66"/>
    <mergeCell ref="AR66:AT66"/>
    <mergeCell ref="AO67:AQ67"/>
    <mergeCell ref="AR67:AT67"/>
    <mergeCell ref="AO68:AQ68"/>
    <mergeCell ref="AR68:AT68"/>
    <mergeCell ref="AO69:AQ69"/>
    <mergeCell ref="AR69:AT69"/>
    <mergeCell ref="AI66:AK66"/>
    <mergeCell ref="AL66:AN66"/>
    <mergeCell ref="D68:H68"/>
    <mergeCell ref="I68:L68"/>
    <mergeCell ref="R68:V68"/>
    <mergeCell ref="D69:H69"/>
    <mergeCell ref="I69:L69"/>
    <mergeCell ref="R69:V69"/>
    <mergeCell ref="W68:Y68"/>
    <mergeCell ref="Z68:AB68"/>
    <mergeCell ref="AC68:AE68"/>
    <mergeCell ref="M68:Q68"/>
    <mergeCell ref="M69:Q69"/>
    <mergeCell ref="M66:Q66"/>
    <mergeCell ref="M67:Q67"/>
    <mergeCell ref="AF68:AH68"/>
    <mergeCell ref="AI68:AK68"/>
    <mergeCell ref="AL68:AN68"/>
    <mergeCell ref="W69:Y69"/>
    <mergeCell ref="Z69:AB69"/>
    <mergeCell ref="AC69:AE69"/>
    <mergeCell ref="AF69:AH69"/>
    <mergeCell ref="AC67:AE67"/>
    <mergeCell ref="AF67:AH67"/>
    <mergeCell ref="AI67:AK67"/>
    <mergeCell ref="AL67:AN67"/>
    <mergeCell ref="C57:L57"/>
    <mergeCell ref="M57:BA57"/>
    <mergeCell ref="C58:L59"/>
    <mergeCell ref="M58:BA59"/>
    <mergeCell ref="C60:L61"/>
    <mergeCell ref="M60:BA61"/>
    <mergeCell ref="C62:L63"/>
    <mergeCell ref="M62:BA63"/>
    <mergeCell ref="C77:J77"/>
    <mergeCell ref="K77:R77"/>
    <mergeCell ref="S77:W77"/>
    <mergeCell ref="X77:AB77"/>
    <mergeCell ref="AC77:AJ77"/>
    <mergeCell ref="AK77:AO77"/>
    <mergeCell ref="AP77:AT77"/>
    <mergeCell ref="AU77:BA77"/>
    <mergeCell ref="B66:C66"/>
    <mergeCell ref="D66:H66"/>
    <mergeCell ref="I66:L66"/>
    <mergeCell ref="R66:V66"/>
    <mergeCell ref="D67:H67"/>
    <mergeCell ref="I67:L67"/>
    <mergeCell ref="R67:V67"/>
    <mergeCell ref="W67:Y67"/>
    <mergeCell ref="D53:L53"/>
    <mergeCell ref="M53:Q53"/>
    <mergeCell ref="R53:V53"/>
    <mergeCell ref="W53:Z53"/>
    <mergeCell ref="AA53:AC53"/>
    <mergeCell ref="AD53:AF53"/>
    <mergeCell ref="AG53:AI53"/>
    <mergeCell ref="AJ53:AL53"/>
    <mergeCell ref="AM53:AO53"/>
    <mergeCell ref="BE51:BF53"/>
    <mergeCell ref="BE50:BF50"/>
    <mergeCell ref="D51:L51"/>
    <mergeCell ref="M51:Q51"/>
    <mergeCell ref="R51:V51"/>
    <mergeCell ref="W51:Z51"/>
    <mergeCell ref="AA51:AC51"/>
    <mergeCell ref="AD51:AF51"/>
    <mergeCell ref="AG51:AI51"/>
    <mergeCell ref="AJ51:AL51"/>
    <mergeCell ref="AM51:AO51"/>
    <mergeCell ref="AP51:AR51"/>
    <mergeCell ref="AS51:AU51"/>
    <mergeCell ref="AV51:AX51"/>
    <mergeCell ref="AY51:BA51"/>
    <mergeCell ref="AP53:AR53"/>
    <mergeCell ref="AS53:AU53"/>
    <mergeCell ref="AV53:AX53"/>
    <mergeCell ref="AY53:BA53"/>
    <mergeCell ref="D52:L52"/>
    <mergeCell ref="M52:Q52"/>
    <mergeCell ref="R52:V52"/>
    <mergeCell ref="W52:Z52"/>
    <mergeCell ref="AA52:AC52"/>
    <mergeCell ref="AP52:AR52"/>
    <mergeCell ref="AS52:AU52"/>
    <mergeCell ref="AV52:AX52"/>
    <mergeCell ref="AY52:BA52"/>
    <mergeCell ref="AA49:AF49"/>
    <mergeCell ref="AG49:AL49"/>
    <mergeCell ref="AM49:AR49"/>
    <mergeCell ref="AY49:BD49"/>
    <mergeCell ref="AM50:AO50"/>
    <mergeCell ref="AP50:AR50"/>
    <mergeCell ref="AS50:AU50"/>
    <mergeCell ref="AV50:AX50"/>
    <mergeCell ref="AY50:BA50"/>
    <mergeCell ref="BB50:BD50"/>
    <mergeCell ref="BB51:BD53"/>
    <mergeCell ref="AD52:AF52"/>
    <mergeCell ref="AG52:AI52"/>
    <mergeCell ref="AJ52:AL52"/>
    <mergeCell ref="AM52:AO52"/>
    <mergeCell ref="B50:C50"/>
    <mergeCell ref="D50:L50"/>
    <mergeCell ref="M50:Q50"/>
    <mergeCell ref="R50:V50"/>
    <mergeCell ref="W50:Z50"/>
    <mergeCell ref="AA50:AC50"/>
    <mergeCell ref="AD50:AF50"/>
    <mergeCell ref="AG50:AI50"/>
    <mergeCell ref="AJ50:AL50"/>
    <mergeCell ref="C78:J78"/>
    <mergeCell ref="K78:R78"/>
    <mergeCell ref="S78:W78"/>
    <mergeCell ref="X78:AB78"/>
    <mergeCell ref="AC78:AJ78"/>
    <mergeCell ref="AK78:AO78"/>
    <mergeCell ref="AP78:AT78"/>
    <mergeCell ref="AU78:BA78"/>
    <mergeCell ref="C74:J74"/>
    <mergeCell ref="K74:BA74"/>
    <mergeCell ref="C75:J75"/>
    <mergeCell ref="K75:BA75"/>
    <mergeCell ref="C76:J76"/>
    <mergeCell ref="K76:R76"/>
    <mergeCell ref="S76:W76"/>
    <mergeCell ref="X76:AB76"/>
    <mergeCell ref="AC76:AJ76"/>
    <mergeCell ref="AK76:AO76"/>
    <mergeCell ref="AP76:AT76"/>
    <mergeCell ref="AU76:BA76"/>
    <mergeCell ref="D46:H46"/>
    <mergeCell ref="I46:L46"/>
    <mergeCell ref="M46:Q46"/>
    <mergeCell ref="R46:V46"/>
    <mergeCell ref="W46:Z46"/>
    <mergeCell ref="AA46:AE46"/>
    <mergeCell ref="AF46:AH46"/>
    <mergeCell ref="D47:H47"/>
    <mergeCell ref="I47:L47"/>
    <mergeCell ref="M47:Q47"/>
    <mergeCell ref="R47:V47"/>
    <mergeCell ref="W47:Z47"/>
    <mergeCell ref="AA47:AE47"/>
    <mergeCell ref="AF47:AH47"/>
    <mergeCell ref="D44:H44"/>
    <mergeCell ref="I44:L44"/>
    <mergeCell ref="M44:Q44"/>
    <mergeCell ref="R44:V44"/>
    <mergeCell ref="W44:Z44"/>
    <mergeCell ref="AA44:AE44"/>
    <mergeCell ref="AF44:AH44"/>
    <mergeCell ref="D45:H45"/>
    <mergeCell ref="I45:L45"/>
    <mergeCell ref="M45:Q45"/>
    <mergeCell ref="R45:V45"/>
    <mergeCell ref="W45:Z45"/>
    <mergeCell ref="AA45:AE45"/>
    <mergeCell ref="AF45:AH45"/>
    <mergeCell ref="B42:C42"/>
    <mergeCell ref="D42:H42"/>
    <mergeCell ref="I42:L42"/>
    <mergeCell ref="M42:Q42"/>
    <mergeCell ref="R42:V42"/>
    <mergeCell ref="W42:Z42"/>
    <mergeCell ref="AA42:AE42"/>
    <mergeCell ref="AF42:AH42"/>
    <mergeCell ref="D43:H43"/>
    <mergeCell ref="I43:L43"/>
    <mergeCell ref="M43:Q43"/>
    <mergeCell ref="R43:V43"/>
    <mergeCell ref="W43:Z43"/>
    <mergeCell ref="AA43:AE43"/>
    <mergeCell ref="AF43:AH43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X66:AY66"/>
    <mergeCell ref="AX67:AY67"/>
    <mergeCell ref="AX68:AY68"/>
    <mergeCell ref="AX69:AY69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</mergeCells>
  <phoneticPr fontId="2"/>
  <dataValidations count="2"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65" orientation="landscape" r:id="rId1"/>
  <rowBreaks count="2" manualBreakCount="2">
    <brk id="54" max="57" man="1"/>
    <brk id="105" max="5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44"/>
  <sheetViews>
    <sheetView showZeros="0" view="pageBreakPreview" zoomScaleNormal="115" zoomScaleSheetLayoutView="100" workbookViewId="0">
      <selection activeCell="S19" sqref="S19"/>
    </sheetView>
  </sheetViews>
  <sheetFormatPr defaultColWidth="2.5" defaultRowHeight="18.75" customHeight="1" x14ac:dyDescent="0.4"/>
  <cols>
    <col min="1" max="16384" width="2.5" style="26"/>
  </cols>
  <sheetData>
    <row r="1" spans="1:43" ht="18.75" customHeight="1" x14ac:dyDescent="0.4">
      <c r="A1" s="358" t="s">
        <v>232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9"/>
      <c r="AF1" s="359"/>
      <c r="AG1" s="359"/>
      <c r="AH1" s="359"/>
      <c r="AI1" s="34"/>
    </row>
    <row r="2" spans="1:43" ht="18.75" customHeight="1" x14ac:dyDescent="0.4">
      <c r="Z2" s="360">
        <f>入力シート!F3</f>
        <v>0</v>
      </c>
      <c r="AA2" s="360"/>
      <c r="AB2" s="360"/>
      <c r="AC2" s="360"/>
      <c r="AD2" s="360"/>
      <c r="AE2" s="360"/>
      <c r="AF2" s="360"/>
      <c r="AG2" s="360"/>
      <c r="AH2" s="360"/>
    </row>
    <row r="3" spans="1:43" ht="18.75" customHeight="1" x14ac:dyDescent="0.4">
      <c r="Z3" s="361">
        <f>入力シート!F4</f>
        <v>44621</v>
      </c>
      <c r="AA3" s="361"/>
      <c r="AB3" s="361"/>
      <c r="AC3" s="361"/>
      <c r="AD3" s="361"/>
      <c r="AE3" s="361"/>
      <c r="AF3" s="361"/>
      <c r="AG3" s="361"/>
      <c r="AH3" s="361"/>
    </row>
    <row r="4" spans="1:43" ht="18.75" customHeight="1" x14ac:dyDescent="0.4">
      <c r="Z4" s="33"/>
    </row>
    <row r="5" spans="1:43" ht="18.75" customHeight="1" x14ac:dyDescent="0.4">
      <c r="B5" s="28"/>
    </row>
    <row r="6" spans="1:43" ht="18.75" customHeight="1" x14ac:dyDescent="0.4">
      <c r="B6" s="28"/>
      <c r="AQ6" s="35"/>
    </row>
    <row r="7" spans="1:43" ht="18.75" customHeight="1" x14ac:dyDescent="0.4">
      <c r="B7" s="28"/>
      <c r="C7" s="362" t="s">
        <v>85</v>
      </c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</row>
    <row r="9" spans="1:43" ht="18.75" customHeight="1" x14ac:dyDescent="0.4">
      <c r="B9" s="28"/>
    </row>
    <row r="10" spans="1:43" ht="18.75" customHeight="1" x14ac:dyDescent="0.4">
      <c r="B10" s="28"/>
    </row>
    <row r="11" spans="1:43" ht="18.75" customHeight="1" x14ac:dyDescent="0.4">
      <c r="R11" s="357" t="s">
        <v>18</v>
      </c>
      <c r="S11" s="357"/>
      <c r="T11" s="357"/>
      <c r="U11" s="364" t="str">
        <f>入力シート!F5</f>
        <v>東京都千代田区霞が関2-1-3</v>
      </c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</row>
    <row r="12" spans="1:43" ht="18.75" customHeight="1" x14ac:dyDescent="0.4">
      <c r="B12" s="28"/>
      <c r="U12" s="367" t="str">
        <f>入力シート!F6</f>
        <v>社会福祉法人国交会 自動車苑</v>
      </c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</row>
    <row r="13" spans="1:43" ht="18.75" customHeight="1" x14ac:dyDescent="0.4">
      <c r="B13" s="28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</row>
    <row r="14" spans="1:43" ht="18.75" customHeight="1" x14ac:dyDescent="0.4">
      <c r="B14" s="28"/>
      <c r="U14" s="364" t="str">
        <f>入力シート!F7</f>
        <v>理事長　国土　太郎</v>
      </c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5"/>
      <c r="AH14" s="365"/>
    </row>
    <row r="15" spans="1:43" ht="18.75" customHeight="1" x14ac:dyDescent="0.4">
      <c r="B15" s="28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3" ht="18.75" customHeight="1" x14ac:dyDescent="0.4">
      <c r="B16" s="28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2:34" ht="18.75" customHeight="1" x14ac:dyDescent="0.4">
      <c r="B17" s="366" t="s">
        <v>145</v>
      </c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</row>
    <row r="18" spans="2:34" ht="18.75" customHeight="1" x14ac:dyDescent="0.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2:34" ht="18.75" customHeight="1" x14ac:dyDescent="0.4">
      <c r="B19" s="28"/>
    </row>
    <row r="20" spans="2:34" ht="18.75" customHeight="1" x14ac:dyDescent="0.4">
      <c r="B20" s="368" t="s">
        <v>146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</row>
    <row r="21" spans="2:34" ht="18.75" customHeight="1" x14ac:dyDescent="0.4"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</row>
    <row r="22" spans="2:34" ht="18.75" customHeight="1" x14ac:dyDescent="0.4"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</row>
    <row r="23" spans="2:34" s="27" customFormat="1" ht="22.5" customHeight="1" x14ac:dyDescent="0.4"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</row>
    <row r="24" spans="2:34" ht="18.75" customHeight="1" x14ac:dyDescent="0.15"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</row>
    <row r="25" spans="2:34" ht="18.75" customHeight="1" x14ac:dyDescent="0.4">
      <c r="B25" s="363" t="s">
        <v>235</v>
      </c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</row>
    <row r="26" spans="2:34" ht="18.75" customHeight="1" x14ac:dyDescent="0.4">
      <c r="B26" s="369" t="s">
        <v>233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</row>
    <row r="27" spans="2:34" ht="18.75" customHeight="1" x14ac:dyDescent="0.4"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</row>
    <row r="28" spans="2:34" ht="18.75" customHeight="1" x14ac:dyDescent="0.4">
      <c r="B28" s="362" t="s">
        <v>236</v>
      </c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59" t="s">
        <v>65</v>
      </c>
      <c r="N28" s="359"/>
      <c r="O28" s="371">
        <f>別紙!X30</f>
        <v>2900000</v>
      </c>
      <c r="P28" s="371"/>
      <c r="Q28" s="371"/>
      <c r="R28" s="371"/>
      <c r="S28" s="371"/>
      <c r="T28" s="371"/>
      <c r="U28" s="371"/>
      <c r="V28" s="31" t="s">
        <v>86</v>
      </c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2:34" ht="18.75" customHeight="1" x14ac:dyDescent="0.4"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</row>
    <row r="30" spans="2:34" ht="18.75" customHeight="1" x14ac:dyDescent="0.4">
      <c r="B30" s="363" t="s">
        <v>237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</row>
    <row r="31" spans="2:34" ht="18.75" customHeight="1" x14ac:dyDescent="0.4">
      <c r="B31" s="369" t="s">
        <v>234</v>
      </c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</row>
    <row r="32" spans="2:34" ht="18.75" customHeight="1" x14ac:dyDescent="0.4"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</row>
    <row r="33" spans="2:34" ht="18.75" customHeight="1" x14ac:dyDescent="0.4">
      <c r="B33" s="362" t="s">
        <v>238</v>
      </c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</row>
    <row r="34" spans="2:34" ht="18.75" customHeight="1" x14ac:dyDescent="0.4"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</row>
    <row r="35" spans="2:34" ht="18.75" customHeight="1" x14ac:dyDescent="0.4"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</row>
    <row r="36" spans="2:34" ht="18.75" customHeight="1" x14ac:dyDescent="0.4"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</row>
    <row r="37" spans="2:34" ht="18.75" customHeight="1" x14ac:dyDescent="0.4"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2"/>
      <c r="AF37" s="362"/>
      <c r="AG37" s="362"/>
      <c r="AH37" s="362"/>
    </row>
    <row r="38" spans="2:34" ht="18.75" customHeight="1" x14ac:dyDescent="0.4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2:34" ht="18.75" customHeight="1" x14ac:dyDescent="0.4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2:34" ht="18.75" customHeight="1" x14ac:dyDescent="0.4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2:34" ht="18.75" customHeight="1" x14ac:dyDescent="0.4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2:34" ht="18.75" customHeight="1" x14ac:dyDescent="0.4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2:34" ht="18.75" customHeight="1" x14ac:dyDescent="0.4">
      <c r="B43" s="28"/>
    </row>
    <row r="44" spans="2:34" ht="18.75" customHeight="1" x14ac:dyDescent="0.4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</sheetData>
  <mergeCells count="28">
    <mergeCell ref="B37:AH37"/>
    <mergeCell ref="U12:AH13"/>
    <mergeCell ref="B20:AH23"/>
    <mergeCell ref="B33:AH33"/>
    <mergeCell ref="B34:AH34"/>
    <mergeCell ref="B35:AH35"/>
    <mergeCell ref="B36:AH36"/>
    <mergeCell ref="B26:AH26"/>
    <mergeCell ref="B27:AH27"/>
    <mergeCell ref="B28:L28"/>
    <mergeCell ref="M28:N28"/>
    <mergeCell ref="O28:U28"/>
    <mergeCell ref="B24:AH24"/>
    <mergeCell ref="B30:AH30"/>
    <mergeCell ref="B31:AH31"/>
    <mergeCell ref="B32:AH32"/>
    <mergeCell ref="B29:AH29"/>
    <mergeCell ref="A1:AD1"/>
    <mergeCell ref="AE1:AH1"/>
    <mergeCell ref="Z2:AH2"/>
    <mergeCell ref="Z3:AH3"/>
    <mergeCell ref="C7:N7"/>
    <mergeCell ref="B25:AH25"/>
    <mergeCell ref="R11:T11"/>
    <mergeCell ref="U11:AH11"/>
    <mergeCell ref="U14:AF14"/>
    <mergeCell ref="AG14:AH14"/>
    <mergeCell ref="B17:AH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&amp;R&amp;"ＭＳ 明朝,標準"（日本産業規格　Ａ列４番）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3"/>
  <sheetViews>
    <sheetView showZeros="0" view="pageBreakPreview" topLeftCell="A28" zoomScaleSheetLayoutView="100" workbookViewId="0">
      <selection activeCell="C45" sqref="C45:P45"/>
    </sheetView>
  </sheetViews>
  <sheetFormatPr defaultColWidth="2.5" defaultRowHeight="15" customHeight="1" x14ac:dyDescent="0.4"/>
  <cols>
    <col min="1" max="27" width="2.5" style="36"/>
    <col min="28" max="28" width="4.25" style="36" customWidth="1"/>
    <col min="29" max="32" width="2.5" style="36"/>
    <col min="33" max="33" width="3.125" style="36" customWidth="1"/>
    <col min="34" max="16384" width="2.5" style="36"/>
  </cols>
  <sheetData>
    <row r="1" spans="1:54" ht="15" customHeight="1" x14ac:dyDescent="0.4">
      <c r="B1" s="376" t="s">
        <v>50</v>
      </c>
      <c r="C1" s="376"/>
      <c r="D1" s="376"/>
      <c r="E1" s="376"/>
      <c r="F1" s="44"/>
    </row>
    <row r="2" spans="1:54" ht="22.5" customHeight="1" x14ac:dyDescent="0.4">
      <c r="B2" s="377" t="s">
        <v>147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</row>
    <row r="3" spans="1:54" ht="7.5" customHeight="1" x14ac:dyDescent="0.4"/>
    <row r="4" spans="1:54" s="37" customFormat="1" ht="13.5" customHeight="1" x14ac:dyDescent="0.4">
      <c r="B4" s="40" t="s">
        <v>170</v>
      </c>
    </row>
    <row r="5" spans="1:54" s="37" customFormat="1" ht="4.5" customHeight="1" x14ac:dyDescent="0.4">
      <c r="B5" s="36"/>
    </row>
    <row r="6" spans="1:54" ht="13.5" customHeight="1" x14ac:dyDescent="0.4">
      <c r="C6" s="378" t="s">
        <v>168</v>
      </c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80"/>
      <c r="X6" s="381" t="s">
        <v>169</v>
      </c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3"/>
      <c r="AJ6" s="381" t="s">
        <v>6</v>
      </c>
      <c r="AK6" s="382"/>
      <c r="AL6" s="382"/>
      <c r="AM6" s="383"/>
      <c r="AN6" s="381" t="s">
        <v>37</v>
      </c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94"/>
    </row>
    <row r="7" spans="1:54" ht="13.5" customHeight="1" x14ac:dyDescent="0.4">
      <c r="C7" s="384" t="s">
        <v>62</v>
      </c>
      <c r="D7" s="385"/>
      <c r="E7" s="385"/>
      <c r="F7" s="385"/>
      <c r="G7" s="385"/>
      <c r="H7" s="385"/>
      <c r="I7" s="385"/>
      <c r="J7" s="385"/>
      <c r="K7" s="385"/>
      <c r="L7" s="386"/>
      <c r="M7" s="387" t="s">
        <v>7</v>
      </c>
      <c r="N7" s="385"/>
      <c r="O7" s="385"/>
      <c r="P7" s="386"/>
      <c r="Q7" s="387" t="s">
        <v>30</v>
      </c>
      <c r="R7" s="385"/>
      <c r="S7" s="385"/>
      <c r="T7" s="385"/>
      <c r="U7" s="385"/>
      <c r="V7" s="385"/>
      <c r="W7" s="386"/>
      <c r="X7" s="388" t="s">
        <v>63</v>
      </c>
      <c r="Y7" s="389"/>
      <c r="Z7" s="389"/>
      <c r="AA7" s="390"/>
      <c r="AB7" s="391" t="s">
        <v>64</v>
      </c>
      <c r="AC7" s="392"/>
      <c r="AD7" s="392"/>
      <c r="AE7" s="393"/>
      <c r="AF7" s="391" t="s">
        <v>5</v>
      </c>
      <c r="AG7" s="392"/>
      <c r="AH7" s="392"/>
      <c r="AI7" s="393"/>
      <c r="AJ7" s="387"/>
      <c r="AK7" s="385"/>
      <c r="AL7" s="385"/>
      <c r="AM7" s="386"/>
      <c r="AN7" s="387"/>
      <c r="AO7" s="385"/>
      <c r="AP7" s="385"/>
      <c r="AQ7" s="385"/>
      <c r="AR7" s="385"/>
      <c r="AS7" s="385"/>
      <c r="AT7" s="385"/>
      <c r="AU7" s="385"/>
      <c r="AV7" s="385"/>
      <c r="AW7" s="385"/>
      <c r="AX7" s="385"/>
      <c r="AY7" s="385"/>
      <c r="AZ7" s="385"/>
      <c r="BA7" s="395"/>
    </row>
    <row r="8" spans="1:54" s="38" customFormat="1" ht="13.5" customHeight="1" x14ac:dyDescent="0.4">
      <c r="C8" s="396" t="s">
        <v>88</v>
      </c>
      <c r="D8" s="397"/>
      <c r="E8" s="397"/>
      <c r="F8" s="397"/>
      <c r="G8" s="397"/>
      <c r="H8" s="397"/>
      <c r="I8" s="397"/>
      <c r="J8" s="397"/>
      <c r="K8" s="397"/>
      <c r="L8" s="398"/>
      <c r="M8" s="399"/>
      <c r="N8" s="400"/>
      <c r="O8" s="400"/>
      <c r="P8" s="401"/>
      <c r="Q8" s="373"/>
      <c r="R8" s="374"/>
      <c r="S8" s="374"/>
      <c r="T8" s="374"/>
      <c r="U8" s="51"/>
      <c r="V8" s="402"/>
      <c r="W8" s="403"/>
      <c r="X8" s="404"/>
      <c r="Y8" s="405"/>
      <c r="Z8" s="405"/>
      <c r="AA8" s="406"/>
      <c r="AB8" s="525"/>
      <c r="AC8" s="526"/>
      <c r="AD8" s="526"/>
      <c r="AE8" s="527"/>
      <c r="AF8" s="525"/>
      <c r="AG8" s="526"/>
      <c r="AH8" s="526"/>
      <c r="AI8" s="527"/>
      <c r="AJ8" s="407" t="str">
        <f>IF(ISNA(VLOOKUP(A8,入力シート!$B$43:$BF$44,47,FALSE)),"",VLOOKUP(A8,入力シート!$B$43:$BF$44,47,FALSE))</f>
        <v/>
      </c>
      <c r="AK8" s="408"/>
      <c r="AL8" s="408"/>
      <c r="AM8" s="55"/>
      <c r="AN8" s="409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1"/>
    </row>
    <row r="9" spans="1:54" s="38" customFormat="1" ht="13.5" customHeight="1" x14ac:dyDescent="0.4">
      <c r="A9" s="38">
        <v>1</v>
      </c>
      <c r="C9" s="41"/>
      <c r="D9" s="415" t="str">
        <f>IF(ISNA(VLOOKUP(A9,入力シート!$B$43:$BF$44,3,FALSE)),"",VLOOKUP(A9,入力シート!$B$43:$BF$44,3,FALSE))</f>
        <v>A</v>
      </c>
      <c r="E9" s="415"/>
      <c r="F9" s="415"/>
      <c r="G9" s="415"/>
      <c r="H9" s="415"/>
      <c r="I9" s="415"/>
      <c r="J9" s="415"/>
      <c r="K9" s="415"/>
      <c r="L9" s="416"/>
      <c r="M9" s="417">
        <f>IF(ISNA(VLOOKUP(A9,入力シート!$B$43:$BF$44,26,FALSE)),"",VLOOKUP(A9,入力シート!$B$43:$BF$44,26,FALSE))</f>
        <v>350000</v>
      </c>
      <c r="N9" s="418"/>
      <c r="O9" s="418"/>
      <c r="P9" s="419"/>
      <c r="Q9" s="373" t="s">
        <v>240</v>
      </c>
      <c r="R9" s="374"/>
      <c r="S9" s="374"/>
      <c r="T9" s="374"/>
      <c r="U9" s="374"/>
      <c r="V9" s="374"/>
      <c r="W9" s="375"/>
      <c r="X9" s="373">
        <f>M9</f>
        <v>350000</v>
      </c>
      <c r="Y9" s="374"/>
      <c r="Z9" s="374"/>
      <c r="AA9" s="375"/>
      <c r="AB9" s="528"/>
      <c r="AC9" s="529"/>
      <c r="AD9" s="529"/>
      <c r="AE9" s="530"/>
      <c r="AF9" s="528"/>
      <c r="AG9" s="529"/>
      <c r="AH9" s="529"/>
      <c r="AI9" s="530"/>
      <c r="AJ9" s="412">
        <f>IF(ISNA(VLOOKUP(A9,入力シート!$B$43:$BF$44,31,FALSE)),"",VLOOKUP(A9,入力シート!$B$43:$BF$44,31,FALSE))</f>
        <v>44562</v>
      </c>
      <c r="AK9" s="413"/>
      <c r="AL9" s="413"/>
      <c r="AM9" s="56" t="str">
        <f>IF(AJ9="","","～")</f>
        <v>～</v>
      </c>
      <c r="AN9" s="420" t="str">
        <f>IF(AJ9="","","別紙「雇用契約書」のとおり")</f>
        <v>別紙「雇用契約書」のとおり</v>
      </c>
      <c r="AO9" s="421"/>
      <c r="AP9" s="421"/>
      <c r="AQ9" s="421"/>
      <c r="AR9" s="421"/>
      <c r="AS9" s="421"/>
      <c r="AT9" s="421"/>
      <c r="AU9" s="421"/>
      <c r="AV9" s="421"/>
      <c r="AW9" s="421"/>
      <c r="AX9" s="421"/>
      <c r="AY9" s="421"/>
      <c r="AZ9" s="421"/>
      <c r="BA9" s="422"/>
    </row>
    <row r="10" spans="1:54" s="38" customFormat="1" ht="13.5" customHeight="1" x14ac:dyDescent="0.4">
      <c r="C10" s="41"/>
      <c r="D10" s="415"/>
      <c r="E10" s="415"/>
      <c r="F10" s="415"/>
      <c r="G10" s="415"/>
      <c r="H10" s="415"/>
      <c r="I10" s="415"/>
      <c r="J10" s="415"/>
      <c r="K10" s="415"/>
      <c r="L10" s="416"/>
      <c r="M10" s="417"/>
      <c r="N10" s="418"/>
      <c r="O10" s="418"/>
      <c r="P10" s="419"/>
      <c r="Q10" s="373"/>
      <c r="R10" s="374"/>
      <c r="S10" s="374"/>
      <c r="T10" s="374"/>
      <c r="U10" s="374"/>
      <c r="V10" s="374"/>
      <c r="W10" s="375"/>
      <c r="X10" s="373"/>
      <c r="Y10" s="374"/>
      <c r="Z10" s="374"/>
      <c r="AA10" s="375"/>
      <c r="AB10" s="528"/>
      <c r="AC10" s="529"/>
      <c r="AD10" s="529"/>
      <c r="AE10" s="530"/>
      <c r="AF10" s="528"/>
      <c r="AG10" s="529"/>
      <c r="AH10" s="529"/>
      <c r="AI10" s="530"/>
      <c r="AJ10" s="54"/>
      <c r="AK10" s="408" t="str">
        <f>IF(AJ9="","","令和4年3月")</f>
        <v>令和4年3月</v>
      </c>
      <c r="AL10" s="408"/>
      <c r="AM10" s="414"/>
      <c r="AN10" s="420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2"/>
    </row>
    <row r="11" spans="1:54" s="38" customFormat="1" ht="13.5" customHeight="1" x14ac:dyDescent="0.4">
      <c r="A11" s="38">
        <v>2</v>
      </c>
      <c r="C11" s="41"/>
      <c r="D11" s="415" t="str">
        <f>IF(ISNA(VLOOKUP(A11,入力シート!$B$43:$BF$44,3,FALSE)),"",VLOOKUP(A11,入力シート!$B$43:$BF$44,3,FALSE))</f>
        <v>B</v>
      </c>
      <c r="E11" s="415"/>
      <c r="F11" s="415"/>
      <c r="G11" s="415"/>
      <c r="H11" s="415"/>
      <c r="I11" s="415"/>
      <c r="J11" s="415"/>
      <c r="K11" s="415"/>
      <c r="L11" s="416"/>
      <c r="M11" s="417">
        <f>IF(ISNA(VLOOKUP(A11,入力シート!$B$43:$BF$44,26,FALSE)),"",VLOOKUP(A11,入力シート!$B$43:$BF$44,26,FALSE))</f>
        <v>300000</v>
      </c>
      <c r="N11" s="418"/>
      <c r="O11" s="418"/>
      <c r="P11" s="419"/>
      <c r="Q11" s="373" t="s">
        <v>240</v>
      </c>
      <c r="R11" s="374"/>
      <c r="S11" s="374"/>
      <c r="T11" s="374"/>
      <c r="U11" s="374"/>
      <c r="V11" s="374"/>
      <c r="W11" s="375"/>
      <c r="X11" s="373">
        <f t="shared" ref="X11" si="0">M11</f>
        <v>300000</v>
      </c>
      <c r="Y11" s="374"/>
      <c r="Z11" s="374"/>
      <c r="AA11" s="375"/>
      <c r="AB11" s="528"/>
      <c r="AC11" s="529"/>
      <c r="AD11" s="529"/>
      <c r="AE11" s="530"/>
      <c r="AF11" s="528"/>
      <c r="AG11" s="529"/>
      <c r="AH11" s="529"/>
      <c r="AI11" s="530"/>
      <c r="AJ11" s="412">
        <f>IF(ISNA(VLOOKUP(A11,入力シート!$B$43:$BF$47,31,FALSE)),"",VLOOKUP(A11,入力シート!$B$43:$BF$47,31,FALSE))</f>
        <v>44593</v>
      </c>
      <c r="AK11" s="413"/>
      <c r="AL11" s="413"/>
      <c r="AM11" s="56" t="str">
        <f>IF(AJ11="","","～")</f>
        <v>～</v>
      </c>
      <c r="AN11" s="420" t="str">
        <f t="shared" ref="AN11" si="1">IF(AJ11="","","別紙「雇用契約書」のとおり")</f>
        <v>別紙「雇用契約書」のとおり</v>
      </c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2"/>
    </row>
    <row r="12" spans="1:54" s="38" customFormat="1" ht="13.5" customHeight="1" x14ac:dyDescent="0.4">
      <c r="C12" s="41"/>
      <c r="D12" s="415"/>
      <c r="E12" s="415"/>
      <c r="F12" s="415"/>
      <c r="G12" s="415"/>
      <c r="H12" s="415"/>
      <c r="I12" s="415"/>
      <c r="J12" s="415"/>
      <c r="K12" s="415"/>
      <c r="L12" s="416"/>
      <c r="M12" s="417"/>
      <c r="N12" s="418"/>
      <c r="O12" s="418"/>
      <c r="P12" s="419"/>
      <c r="Q12" s="373"/>
      <c r="R12" s="374"/>
      <c r="S12" s="374"/>
      <c r="T12" s="374"/>
      <c r="U12" s="374"/>
      <c r="V12" s="374"/>
      <c r="W12" s="375"/>
      <c r="X12" s="373"/>
      <c r="Y12" s="374"/>
      <c r="Z12" s="374"/>
      <c r="AA12" s="375"/>
      <c r="AB12" s="528"/>
      <c r="AC12" s="529"/>
      <c r="AD12" s="529"/>
      <c r="AE12" s="530"/>
      <c r="AF12" s="528"/>
      <c r="AG12" s="529"/>
      <c r="AH12" s="529"/>
      <c r="AI12" s="530"/>
      <c r="AJ12" s="54"/>
      <c r="AK12" s="408" t="str">
        <f>IF(AJ11="","","令和4年3月")</f>
        <v>令和4年3月</v>
      </c>
      <c r="AL12" s="408"/>
      <c r="AM12" s="414"/>
      <c r="AN12" s="420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2"/>
    </row>
    <row r="13" spans="1:54" s="38" customFormat="1" ht="13.5" customHeight="1" x14ac:dyDescent="0.4">
      <c r="A13" s="38">
        <v>3</v>
      </c>
      <c r="C13" s="41"/>
      <c r="D13" s="415" t="str">
        <f>IF(ISNA(VLOOKUP(A13,入力シート!$B$43:$BF$47,3,FALSE)),"",VLOOKUP(A13,入力シート!$B$43:$BF$47,3,FALSE))</f>
        <v>C</v>
      </c>
      <c r="E13" s="415"/>
      <c r="F13" s="415"/>
      <c r="G13" s="415"/>
      <c r="H13" s="415"/>
      <c r="I13" s="415"/>
      <c r="J13" s="415"/>
      <c r="K13" s="415"/>
      <c r="L13" s="416"/>
      <c r="M13" s="417">
        <f>IF(ISNA(VLOOKUP(A13,入力シート!$B$43:$BF$47,26,FALSE)),"",VLOOKUP(A13,入力シート!$B$43:$BF$47,26,FALSE))</f>
        <v>250000</v>
      </c>
      <c r="N13" s="418"/>
      <c r="O13" s="418"/>
      <c r="P13" s="419"/>
      <c r="Q13" s="373" t="s">
        <v>240</v>
      </c>
      <c r="R13" s="374"/>
      <c r="S13" s="374"/>
      <c r="T13" s="374"/>
      <c r="U13" s="374"/>
      <c r="V13" s="374"/>
      <c r="W13" s="375"/>
      <c r="X13" s="373">
        <f t="shared" ref="X13" si="2">M13</f>
        <v>250000</v>
      </c>
      <c r="Y13" s="374"/>
      <c r="Z13" s="374"/>
      <c r="AA13" s="375"/>
      <c r="AB13" s="528"/>
      <c r="AC13" s="529"/>
      <c r="AD13" s="529"/>
      <c r="AE13" s="530"/>
      <c r="AF13" s="528"/>
      <c r="AG13" s="529"/>
      <c r="AH13" s="529"/>
      <c r="AI13" s="530"/>
      <c r="AJ13" s="412">
        <f>IF(ISNA(VLOOKUP(A13,入力シート!$B$43:$BF$47,31,FALSE)),"",VLOOKUP(A13,入力シート!$B$43:$BF$47,31,FALSE))</f>
        <v>44593</v>
      </c>
      <c r="AK13" s="413"/>
      <c r="AL13" s="413"/>
      <c r="AM13" s="56" t="str">
        <f>IF(AJ13="","","～")</f>
        <v>～</v>
      </c>
      <c r="AN13" s="420" t="str">
        <f t="shared" ref="AN13" si="3">IF(AJ13="","","別紙「雇用契約書」のとおり")</f>
        <v>別紙「雇用契約書」のとおり</v>
      </c>
      <c r="AO13" s="421"/>
      <c r="AP13" s="421"/>
      <c r="AQ13" s="421"/>
      <c r="AR13" s="421"/>
      <c r="AS13" s="421"/>
      <c r="AT13" s="421"/>
      <c r="AU13" s="421"/>
      <c r="AV13" s="421"/>
      <c r="AW13" s="421"/>
      <c r="AX13" s="421"/>
      <c r="AY13" s="421"/>
      <c r="AZ13" s="421"/>
      <c r="BA13" s="422"/>
    </row>
    <row r="14" spans="1:54" s="38" customFormat="1" ht="13.5" customHeight="1" x14ac:dyDescent="0.4">
      <c r="C14" s="41"/>
      <c r="D14" s="415"/>
      <c r="E14" s="415"/>
      <c r="F14" s="415"/>
      <c r="G14" s="415"/>
      <c r="H14" s="415"/>
      <c r="I14" s="415"/>
      <c r="J14" s="415"/>
      <c r="K14" s="415"/>
      <c r="L14" s="416"/>
      <c r="M14" s="417"/>
      <c r="N14" s="418"/>
      <c r="O14" s="418"/>
      <c r="P14" s="419"/>
      <c r="Q14" s="373"/>
      <c r="R14" s="374"/>
      <c r="S14" s="374"/>
      <c r="T14" s="374"/>
      <c r="U14" s="374"/>
      <c r="V14" s="374"/>
      <c r="W14" s="375"/>
      <c r="X14" s="373"/>
      <c r="Y14" s="374"/>
      <c r="Z14" s="374"/>
      <c r="AA14" s="375"/>
      <c r="AB14" s="528"/>
      <c r="AC14" s="529"/>
      <c r="AD14" s="529"/>
      <c r="AE14" s="530"/>
      <c r="AF14" s="528"/>
      <c r="AG14" s="529"/>
      <c r="AH14" s="529"/>
      <c r="AI14" s="530"/>
      <c r="AJ14" s="54"/>
      <c r="AK14" s="408" t="str">
        <f>IF(AJ13="","","令和4年3月")</f>
        <v>令和4年3月</v>
      </c>
      <c r="AL14" s="408"/>
      <c r="AM14" s="414"/>
      <c r="AN14" s="420"/>
      <c r="AO14" s="421"/>
      <c r="AP14" s="421"/>
      <c r="AQ14" s="421"/>
      <c r="AR14" s="421"/>
      <c r="AS14" s="421"/>
      <c r="AT14" s="421"/>
      <c r="AU14" s="421"/>
      <c r="AV14" s="421"/>
      <c r="AW14" s="421"/>
      <c r="AX14" s="421"/>
      <c r="AY14" s="421"/>
      <c r="AZ14" s="421"/>
      <c r="BA14" s="422"/>
    </row>
    <row r="15" spans="1:54" s="38" customFormat="1" ht="13.5" customHeight="1" x14ac:dyDescent="0.4">
      <c r="A15" s="38">
        <v>4</v>
      </c>
      <c r="C15" s="41"/>
      <c r="D15" s="415" t="str">
        <f>IF(ISNA(VLOOKUP(A15,入力シート!$B$43:$BF$47,3,FALSE)),"",VLOOKUP(A15,入力シート!$B$43:$BF$47,3,FALSE))</f>
        <v>D</v>
      </c>
      <c r="E15" s="415"/>
      <c r="F15" s="415"/>
      <c r="G15" s="415"/>
      <c r="H15" s="415"/>
      <c r="I15" s="415"/>
      <c r="J15" s="415"/>
      <c r="K15" s="415"/>
      <c r="L15" s="416"/>
      <c r="M15" s="417">
        <f>IF(ISNA(VLOOKUP(A15,入力シート!$B$43:$BF$47,26,FALSE)),"",VLOOKUP(A15,入力シート!$B$43:$BF$47,26,FALSE))</f>
        <v>200000</v>
      </c>
      <c r="N15" s="418"/>
      <c r="O15" s="418"/>
      <c r="P15" s="419"/>
      <c r="Q15" s="373" t="s">
        <v>240</v>
      </c>
      <c r="R15" s="374"/>
      <c r="S15" s="374"/>
      <c r="T15" s="374"/>
      <c r="U15" s="374"/>
      <c r="V15" s="374"/>
      <c r="W15" s="375"/>
      <c r="X15" s="373">
        <f t="shared" ref="X15" si="4">M15</f>
        <v>200000</v>
      </c>
      <c r="Y15" s="374"/>
      <c r="Z15" s="374"/>
      <c r="AA15" s="375"/>
      <c r="AB15" s="528"/>
      <c r="AC15" s="529"/>
      <c r="AD15" s="529"/>
      <c r="AE15" s="530"/>
      <c r="AF15" s="528"/>
      <c r="AG15" s="529"/>
      <c r="AH15" s="529"/>
      <c r="AI15" s="530"/>
      <c r="AJ15" s="412">
        <f>IF(ISNA(VLOOKUP(A15,入力シート!$B$43:$BF$47,31,FALSE)),"",VLOOKUP(A15,入力シート!$B$43:$BF$47,31,FALSE))</f>
        <v>44621</v>
      </c>
      <c r="AK15" s="413"/>
      <c r="AL15" s="413"/>
      <c r="AM15" s="56" t="str">
        <f>IF(AJ15="","","～")</f>
        <v>～</v>
      </c>
      <c r="AN15" s="420" t="str">
        <f t="shared" ref="AN15" si="5">IF(AJ15="","","別紙「雇用契約書」のとおり")</f>
        <v>別紙「雇用契約書」のとおり</v>
      </c>
      <c r="AO15" s="421"/>
      <c r="AP15" s="421"/>
      <c r="AQ15" s="421"/>
      <c r="AR15" s="421"/>
      <c r="AS15" s="421"/>
      <c r="AT15" s="421"/>
      <c r="AU15" s="421"/>
      <c r="AV15" s="421"/>
      <c r="AW15" s="421"/>
      <c r="AX15" s="421"/>
      <c r="AY15" s="421"/>
      <c r="AZ15" s="421"/>
      <c r="BA15" s="422"/>
    </row>
    <row r="16" spans="1:54" s="38" customFormat="1" ht="13.5" customHeight="1" x14ac:dyDescent="0.4">
      <c r="C16" s="41"/>
      <c r="D16" s="415"/>
      <c r="E16" s="415"/>
      <c r="F16" s="415"/>
      <c r="G16" s="415"/>
      <c r="H16" s="415"/>
      <c r="I16" s="415"/>
      <c r="J16" s="415"/>
      <c r="K16" s="415"/>
      <c r="L16" s="416"/>
      <c r="M16" s="417"/>
      <c r="N16" s="418"/>
      <c r="O16" s="418"/>
      <c r="P16" s="419"/>
      <c r="Q16" s="373"/>
      <c r="R16" s="374"/>
      <c r="S16" s="374"/>
      <c r="T16" s="374"/>
      <c r="U16" s="374"/>
      <c r="V16" s="374"/>
      <c r="W16" s="375"/>
      <c r="X16" s="373"/>
      <c r="Y16" s="374"/>
      <c r="Z16" s="374"/>
      <c r="AA16" s="375"/>
      <c r="AB16" s="528"/>
      <c r="AC16" s="529"/>
      <c r="AD16" s="529"/>
      <c r="AE16" s="530"/>
      <c r="AF16" s="528"/>
      <c r="AG16" s="529"/>
      <c r="AH16" s="529"/>
      <c r="AI16" s="530"/>
      <c r="AJ16" s="54"/>
      <c r="AK16" s="408" t="str">
        <f>IF(AJ15="","","令和4年3月")</f>
        <v>令和4年3月</v>
      </c>
      <c r="AL16" s="408"/>
      <c r="AM16" s="414"/>
      <c r="AN16" s="420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2"/>
    </row>
    <row r="17" spans="1:53" s="38" customFormat="1" ht="13.5" customHeight="1" x14ac:dyDescent="0.4">
      <c r="A17" s="38">
        <v>5</v>
      </c>
      <c r="C17" s="41"/>
      <c r="D17" s="415" t="str">
        <f>IF(ISNA(VLOOKUP(A17,入力シート!$B$43:$BF$47,3,FALSE)),"",VLOOKUP(A17,入力シート!$B$43:$BF$47,3,FALSE))</f>
        <v>E</v>
      </c>
      <c r="E17" s="415"/>
      <c r="F17" s="415"/>
      <c r="G17" s="415"/>
      <c r="H17" s="415"/>
      <c r="I17" s="415"/>
      <c r="J17" s="415"/>
      <c r="K17" s="415"/>
      <c r="L17" s="416"/>
      <c r="M17" s="417">
        <f>IF(ISNA(VLOOKUP(A17,入力シート!$B$43:$BF$47,26,FALSE)),"",VLOOKUP(A17,入力シート!$B$43:$BF$47,26,FALSE))</f>
        <v>150000</v>
      </c>
      <c r="N17" s="418"/>
      <c r="O17" s="418"/>
      <c r="P17" s="419"/>
      <c r="Q17" s="373" t="s">
        <v>240</v>
      </c>
      <c r="R17" s="374"/>
      <c r="S17" s="374"/>
      <c r="T17" s="374"/>
      <c r="U17" s="374"/>
      <c r="V17" s="374"/>
      <c r="W17" s="375"/>
      <c r="X17" s="373">
        <f t="shared" ref="X17" si="6">M17</f>
        <v>150000</v>
      </c>
      <c r="Y17" s="374"/>
      <c r="Z17" s="374"/>
      <c r="AA17" s="375"/>
      <c r="AB17" s="528"/>
      <c r="AC17" s="529"/>
      <c r="AD17" s="529"/>
      <c r="AE17" s="530"/>
      <c r="AF17" s="528"/>
      <c r="AG17" s="529"/>
      <c r="AH17" s="529"/>
      <c r="AI17" s="530"/>
      <c r="AJ17" s="412">
        <f>IF(ISNA(VLOOKUP(A17,入力シート!$B$43:$BF$47,31,FALSE)),"",VLOOKUP(A17,入力シート!$B$43:$BF$47,31,FALSE))</f>
        <v>44621</v>
      </c>
      <c r="AK17" s="413"/>
      <c r="AL17" s="413"/>
      <c r="AM17" s="75" t="str">
        <f>IF(AJ17="","","～")</f>
        <v>～</v>
      </c>
      <c r="AN17" s="420" t="str">
        <f t="shared" ref="AN17" si="7">IF(AJ17="","","別紙「雇用契約書」のとおり")</f>
        <v>別紙「雇用契約書」のとおり</v>
      </c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2"/>
    </row>
    <row r="18" spans="1:53" s="38" customFormat="1" ht="13.5" customHeight="1" x14ac:dyDescent="0.4">
      <c r="C18" s="41"/>
      <c r="D18" s="415"/>
      <c r="E18" s="415"/>
      <c r="F18" s="415"/>
      <c r="G18" s="415"/>
      <c r="H18" s="415"/>
      <c r="I18" s="415"/>
      <c r="J18" s="415"/>
      <c r="K18" s="415"/>
      <c r="L18" s="416"/>
      <c r="M18" s="417"/>
      <c r="N18" s="418"/>
      <c r="O18" s="418"/>
      <c r="P18" s="419"/>
      <c r="Q18" s="373"/>
      <c r="R18" s="374"/>
      <c r="S18" s="374"/>
      <c r="T18" s="374"/>
      <c r="U18" s="374"/>
      <c r="V18" s="374"/>
      <c r="W18" s="375"/>
      <c r="X18" s="373"/>
      <c r="Y18" s="374"/>
      <c r="Z18" s="374"/>
      <c r="AA18" s="375"/>
      <c r="AB18" s="528"/>
      <c r="AC18" s="529"/>
      <c r="AD18" s="529"/>
      <c r="AE18" s="530"/>
      <c r="AF18" s="528"/>
      <c r="AG18" s="529"/>
      <c r="AH18" s="529"/>
      <c r="AI18" s="530"/>
      <c r="AJ18" s="54"/>
      <c r="AK18" s="408" t="str">
        <f>IF(AJ17="","","令和4年3月")</f>
        <v>令和4年3月</v>
      </c>
      <c r="AL18" s="408"/>
      <c r="AM18" s="414"/>
      <c r="AN18" s="420"/>
      <c r="AO18" s="421"/>
      <c r="AP18" s="421"/>
      <c r="AQ18" s="421"/>
      <c r="AR18" s="421"/>
      <c r="AS18" s="421"/>
      <c r="AT18" s="421"/>
      <c r="AU18" s="421"/>
      <c r="AV18" s="421"/>
      <c r="AW18" s="421"/>
      <c r="AX18" s="421"/>
      <c r="AY18" s="421"/>
      <c r="AZ18" s="421"/>
      <c r="BA18" s="422"/>
    </row>
    <row r="19" spans="1:53" s="38" customFormat="1" ht="13.5" customHeight="1" x14ac:dyDescent="0.4">
      <c r="C19" s="41"/>
      <c r="D19" s="69"/>
      <c r="E19" s="69"/>
      <c r="F19" s="69"/>
      <c r="G19" s="69"/>
      <c r="H19" s="69"/>
      <c r="I19" s="69"/>
      <c r="J19" s="69"/>
      <c r="K19" s="69"/>
      <c r="L19" s="70"/>
      <c r="M19" s="71"/>
      <c r="N19" s="72"/>
      <c r="O19" s="72"/>
      <c r="P19" s="73"/>
      <c r="Q19" s="63"/>
      <c r="R19" s="64"/>
      <c r="S19" s="64"/>
      <c r="T19" s="64"/>
      <c r="U19" s="60"/>
      <c r="V19" s="61"/>
      <c r="W19" s="62"/>
      <c r="X19" s="63"/>
      <c r="Y19" s="64"/>
      <c r="Z19" s="64"/>
      <c r="AA19" s="65"/>
      <c r="AB19" s="528"/>
      <c r="AC19" s="529"/>
      <c r="AD19" s="529"/>
      <c r="AE19" s="530"/>
      <c r="AF19" s="528"/>
      <c r="AG19" s="529"/>
      <c r="AH19" s="529"/>
      <c r="AI19" s="530"/>
      <c r="AJ19" s="54"/>
      <c r="AK19" s="74"/>
      <c r="AL19" s="74"/>
      <c r="AM19" s="75"/>
      <c r="AN19" s="66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8"/>
    </row>
    <row r="20" spans="1:53" s="38" customFormat="1" ht="13.5" customHeight="1" x14ac:dyDescent="0.4">
      <c r="C20" s="41" t="s">
        <v>130</v>
      </c>
      <c r="D20" s="69"/>
      <c r="E20" s="69"/>
      <c r="F20" s="69"/>
      <c r="G20" s="69"/>
      <c r="H20" s="69"/>
      <c r="I20" s="69"/>
      <c r="J20" s="69"/>
      <c r="K20" s="69"/>
      <c r="L20" s="70"/>
      <c r="M20" s="71"/>
      <c r="N20" s="72"/>
      <c r="O20" s="72"/>
      <c r="P20" s="73"/>
      <c r="Q20" s="63"/>
      <c r="R20" s="64"/>
      <c r="S20" s="64"/>
      <c r="T20" s="64"/>
      <c r="U20" s="60"/>
      <c r="V20" s="61"/>
      <c r="W20" s="62"/>
      <c r="X20" s="63"/>
      <c r="Y20" s="64"/>
      <c r="Z20" s="64"/>
      <c r="AA20" s="65"/>
      <c r="AB20" s="528"/>
      <c r="AC20" s="529"/>
      <c r="AD20" s="529"/>
      <c r="AE20" s="530"/>
      <c r="AF20" s="528"/>
      <c r="AG20" s="529"/>
      <c r="AH20" s="529"/>
      <c r="AI20" s="530"/>
      <c r="AJ20" s="54"/>
      <c r="AK20" s="74"/>
      <c r="AL20" s="74"/>
      <c r="AM20" s="75"/>
      <c r="AN20" s="66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8"/>
    </row>
    <row r="21" spans="1:53" s="38" customFormat="1" ht="13.5" customHeight="1" x14ac:dyDescent="0.4">
      <c r="A21" s="38">
        <v>1</v>
      </c>
      <c r="C21" s="41"/>
      <c r="D21" s="534" t="str">
        <f>IF(ISNA(VLOOKUP(A21,入力シート!$B$51:$BF$53,3,FALSE)),"",VLOOKUP(A21,入力シート!$B$51:$BF$53,3,FALSE))</f>
        <v>大手就活情報サイト掲載</v>
      </c>
      <c r="E21" s="534"/>
      <c r="F21" s="534"/>
      <c r="G21" s="534"/>
      <c r="H21" s="534"/>
      <c r="I21" s="534"/>
      <c r="J21" s="534"/>
      <c r="K21" s="534"/>
      <c r="L21" s="535"/>
      <c r="M21" s="417">
        <f>IF(ISNA(VLOOKUP(A21,入力シート!$B$51:$BF$53,50,FALSE)),"",VLOOKUP(A21,入力シート!$B$51:$BF$53,50,FALSE))</f>
        <v>300000</v>
      </c>
      <c r="N21" s="418"/>
      <c r="O21" s="418"/>
      <c r="P21" s="419"/>
      <c r="Q21" s="373">
        <f>IF(ISNA(VLOOKUP(A21,入力シート!$B$51:$BF$53,53,FALSE)),"",VLOOKUP(A21,入力シート!$B$51:$BF$53,53,FALSE))</f>
        <v>500000</v>
      </c>
      <c r="R21" s="374"/>
      <c r="S21" s="374"/>
      <c r="T21" s="374"/>
      <c r="U21" s="536" t="str">
        <f>IF(V21="","","×")</f>
        <v>×</v>
      </c>
      <c r="V21" s="402" t="str">
        <f>IF(ISNA(VLOOKUP(A21,入力シート!$B$51:$BF$53,56,FALSE)),"",VLOOKUP(A21,入力シート!$B$51:$BF$53,56,FALSE))</f>
        <v>1</v>
      </c>
      <c r="W21" s="403"/>
      <c r="X21" s="373">
        <f>IF(M21+M22+M23&gt;800000,800000,M21+M22+M23)</f>
        <v>500000</v>
      </c>
      <c r="Y21" s="374"/>
      <c r="Z21" s="374"/>
      <c r="AA21" s="375"/>
      <c r="AB21" s="528"/>
      <c r="AC21" s="529"/>
      <c r="AD21" s="529"/>
      <c r="AE21" s="530"/>
      <c r="AF21" s="528"/>
      <c r="AG21" s="529"/>
      <c r="AH21" s="529"/>
      <c r="AI21" s="530"/>
      <c r="AJ21" s="531">
        <f>IF(ISNA(VLOOKUP(A21,入力シート!$B$51:$BF$53,47,FALSE)),"",VLOOKUP(A21,入力シート!$B$51:$BF$53,47,FALSE))</f>
        <v>44593</v>
      </c>
      <c r="AK21" s="532"/>
      <c r="AL21" s="532"/>
      <c r="AM21" s="533"/>
      <c r="AN21" s="420" t="str">
        <f>IF(ISNA(VLOOKUP(A21,入力シート!$B$51:$BF$53,12,FALSE)),"",VLOOKUP(A21,入力シート!$B$51:$BF$53,12,FALSE))</f>
        <v>○○○(株)</v>
      </c>
      <c r="AO21" s="421"/>
      <c r="AP21" s="421"/>
      <c r="AQ21" s="421"/>
      <c r="AR21" s="421"/>
      <c r="AS21" s="421" t="str">
        <f>IF(ISNA(VLOOKUP(A21,入力シート!$B$51:$BF$53,17,FALSE)),"",VLOOKUP(A21,入力シート!$B$51:$BF$53,17,FALSE))</f>
        <v>XX/XXXX.XX</v>
      </c>
      <c r="AT21" s="421"/>
      <c r="AU21" s="421"/>
      <c r="AV21" s="421"/>
      <c r="AW21" s="421"/>
      <c r="AX21" s="421"/>
      <c r="AY21" s="421"/>
      <c r="AZ21" s="421"/>
      <c r="BA21" s="422"/>
    </row>
    <row r="22" spans="1:53" s="38" customFormat="1" ht="13.5" customHeight="1" x14ac:dyDescent="0.4">
      <c r="A22" s="38">
        <v>2</v>
      </c>
      <c r="C22" s="41"/>
      <c r="D22" s="534" t="str">
        <f>IF(ISNA(VLOOKUP(A22,入力シート!$B$51:$BF$53,3,FALSE)),"",VLOOKUP(A22,入力シート!$B$51:$BF$53,3,FALSE))</f>
        <v>パンフレット作成</v>
      </c>
      <c r="E22" s="534"/>
      <c r="F22" s="534"/>
      <c r="G22" s="534"/>
      <c r="H22" s="534"/>
      <c r="I22" s="534"/>
      <c r="J22" s="534"/>
      <c r="K22" s="534"/>
      <c r="L22" s="535"/>
      <c r="M22" s="417">
        <f>IF(ISNA(VLOOKUP(A22,入力シート!$B$51:$BF$53,50,FALSE)),"",VLOOKUP(A22,入力シート!$B$51:$BF$53,50,FALSE))</f>
        <v>100000</v>
      </c>
      <c r="N22" s="418"/>
      <c r="O22" s="418"/>
      <c r="P22" s="419"/>
      <c r="Q22" s="373"/>
      <c r="R22" s="374"/>
      <c r="S22" s="374"/>
      <c r="T22" s="374"/>
      <c r="U22" s="536"/>
      <c r="V22" s="402"/>
      <c r="W22" s="403"/>
      <c r="X22" s="373"/>
      <c r="Y22" s="374"/>
      <c r="Z22" s="374"/>
      <c r="AA22" s="375"/>
      <c r="AB22" s="528"/>
      <c r="AC22" s="529"/>
      <c r="AD22" s="529"/>
      <c r="AE22" s="530"/>
      <c r="AF22" s="528"/>
      <c r="AG22" s="529"/>
      <c r="AH22" s="529"/>
      <c r="AI22" s="530"/>
      <c r="AJ22" s="531">
        <f>IF(ISNA(VLOOKUP(A22,入力シート!$B$51:$BF$53,47,FALSE)),"",VLOOKUP(A22,入力シート!$B$51:$BF$53,47,FALSE))</f>
        <v>44593</v>
      </c>
      <c r="AK22" s="532"/>
      <c r="AL22" s="532"/>
      <c r="AM22" s="533"/>
      <c r="AN22" s="420" t="str">
        <f>IF(ISNA(VLOOKUP(A22,入力シート!$B$51:$BF$53,12,FALSE)),"",VLOOKUP(A22,入力シート!$B$51:$BF$53,12,FALSE))</f>
        <v>○○○(株)</v>
      </c>
      <c r="AO22" s="421"/>
      <c r="AP22" s="421"/>
      <c r="AQ22" s="421"/>
      <c r="AR22" s="421"/>
      <c r="AS22" s="421" t="str">
        <f>IF(ISNA(VLOOKUP(A22,入力シート!$B$51:$BF$53,17,FALSE)),"",VLOOKUP(A22,入力シート!$B$51:$BF$53,17,FALSE))</f>
        <v>職員募集！</v>
      </c>
      <c r="AT22" s="421"/>
      <c r="AU22" s="421"/>
      <c r="AV22" s="421"/>
      <c r="AW22" s="421"/>
      <c r="AX22" s="421"/>
      <c r="AY22" s="421"/>
      <c r="AZ22" s="421"/>
      <c r="BA22" s="422"/>
    </row>
    <row r="23" spans="1:53" s="38" customFormat="1" ht="13.5" customHeight="1" x14ac:dyDescent="0.4">
      <c r="A23" s="38">
        <v>3</v>
      </c>
      <c r="C23" s="41"/>
      <c r="D23" s="534" t="str">
        <f>IF(ISNA(VLOOKUP(A23,入力シート!$B$51:$BF$53,3,FALSE)),"",VLOOKUP(A23,入力シート!$B$51:$BF$53,3,FALSE))</f>
        <v>チラシ作成</v>
      </c>
      <c r="E23" s="534"/>
      <c r="F23" s="534"/>
      <c r="G23" s="534"/>
      <c r="H23" s="534"/>
      <c r="I23" s="534"/>
      <c r="J23" s="534"/>
      <c r="K23" s="534"/>
      <c r="L23" s="535"/>
      <c r="M23" s="417">
        <f>IF(ISNA(VLOOKUP(A23,入力シート!$B$51:$BF$53,50,FALSE)),"",VLOOKUP(A23,入力シート!$B$51:$BF$53,50,FALSE))</f>
        <v>100000</v>
      </c>
      <c r="N23" s="418"/>
      <c r="O23" s="418"/>
      <c r="P23" s="419"/>
      <c r="Q23" s="373"/>
      <c r="R23" s="374"/>
      <c r="S23" s="374"/>
      <c r="T23" s="374"/>
      <c r="U23" s="536"/>
      <c r="V23" s="402"/>
      <c r="W23" s="403"/>
      <c r="X23" s="373"/>
      <c r="Y23" s="374"/>
      <c r="Z23" s="374"/>
      <c r="AA23" s="375"/>
      <c r="AB23" s="528"/>
      <c r="AC23" s="529"/>
      <c r="AD23" s="529"/>
      <c r="AE23" s="530"/>
      <c r="AF23" s="528"/>
      <c r="AG23" s="529"/>
      <c r="AH23" s="529"/>
      <c r="AI23" s="530"/>
      <c r="AJ23" s="531">
        <f>IF(ISNA(VLOOKUP(A23,入力シート!$B$51:$BF$53,47,FALSE)),"",VLOOKUP(A23,入力シート!$B$51:$BF$53,47,FALSE))</f>
        <v>44621</v>
      </c>
      <c r="AK23" s="532"/>
      <c r="AL23" s="532"/>
      <c r="AM23" s="533"/>
      <c r="AN23" s="420" t="str">
        <f>IF(ISNA(VLOOKUP(A23,入力シート!$B$51:$BF$53,12,FALSE)),"",VLOOKUP(A23,入力シート!$B$51:$BF$53,12,FALSE))</f>
        <v>○○○(株)</v>
      </c>
      <c r="AO23" s="421"/>
      <c r="AP23" s="421"/>
      <c r="AQ23" s="421"/>
      <c r="AR23" s="421"/>
      <c r="AS23" s="421" t="str">
        <f>IF(ISNA(VLOOKUP(A23,入力シート!$B$51:$BF$53,17,FALSE)),"",VLOOKUP(A23,入力シート!$B$51:$BF$53,17,FALSE))</f>
        <v>職員募集！</v>
      </c>
      <c r="AT23" s="421"/>
      <c r="AU23" s="421"/>
      <c r="AV23" s="421"/>
      <c r="AW23" s="421"/>
      <c r="AX23" s="421"/>
      <c r="AY23" s="421"/>
      <c r="AZ23" s="421"/>
      <c r="BA23" s="422"/>
    </row>
    <row r="24" spans="1:53" s="38" customFormat="1" ht="13.5" customHeight="1" x14ac:dyDescent="0.4">
      <c r="C24" s="41"/>
      <c r="D24" s="69"/>
      <c r="E24" s="69"/>
      <c r="F24" s="69"/>
      <c r="G24" s="69"/>
      <c r="H24" s="69"/>
      <c r="I24" s="69"/>
      <c r="J24" s="69"/>
      <c r="K24" s="69"/>
      <c r="L24" s="70"/>
      <c r="M24" s="71"/>
      <c r="N24" s="72"/>
      <c r="O24" s="72"/>
      <c r="P24" s="73"/>
      <c r="Q24" s="63"/>
      <c r="R24" s="64"/>
      <c r="S24" s="64"/>
      <c r="T24" s="64"/>
      <c r="U24" s="60"/>
      <c r="V24" s="61"/>
      <c r="W24" s="62"/>
      <c r="X24" s="86"/>
      <c r="Y24" s="87"/>
      <c r="Z24" s="87"/>
      <c r="AA24" s="88"/>
      <c r="AB24" s="528"/>
      <c r="AC24" s="529"/>
      <c r="AD24" s="529"/>
      <c r="AE24" s="530"/>
      <c r="AF24" s="528"/>
      <c r="AG24" s="529"/>
      <c r="AH24" s="529"/>
      <c r="AI24" s="530"/>
      <c r="AJ24" s="54"/>
      <c r="AK24" s="74"/>
      <c r="AL24" s="74"/>
      <c r="AM24" s="75"/>
      <c r="AN24" s="66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8"/>
    </row>
    <row r="25" spans="1:53" s="38" customFormat="1" ht="13.5" customHeight="1" x14ac:dyDescent="0.4">
      <c r="C25" s="41" t="s">
        <v>133</v>
      </c>
      <c r="D25" s="69"/>
      <c r="E25" s="69"/>
      <c r="F25" s="69"/>
      <c r="G25" s="69"/>
      <c r="H25" s="69"/>
      <c r="I25" s="69"/>
      <c r="J25" s="69"/>
      <c r="K25" s="69"/>
      <c r="L25" s="70"/>
      <c r="M25" s="71"/>
      <c r="N25" s="72"/>
      <c r="O25" s="72"/>
      <c r="P25" s="73"/>
      <c r="Q25" s="63"/>
      <c r="R25" s="64"/>
      <c r="S25" s="64"/>
      <c r="T25" s="64"/>
      <c r="U25" s="60"/>
      <c r="V25" s="61"/>
      <c r="W25" s="62"/>
      <c r="X25" s="86"/>
      <c r="Y25" s="87"/>
      <c r="Z25" s="87"/>
      <c r="AA25" s="88"/>
      <c r="AB25" s="528"/>
      <c r="AC25" s="529"/>
      <c r="AD25" s="529"/>
      <c r="AE25" s="530"/>
      <c r="AF25" s="528"/>
      <c r="AG25" s="529"/>
      <c r="AH25" s="529"/>
      <c r="AI25" s="530"/>
      <c r="AJ25" s="54"/>
      <c r="AK25" s="74"/>
      <c r="AL25" s="74"/>
      <c r="AM25" s="75"/>
      <c r="AN25" s="66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8"/>
    </row>
    <row r="26" spans="1:53" s="38" customFormat="1" ht="13.5" customHeight="1" x14ac:dyDescent="0.4">
      <c r="A26" s="38">
        <v>1</v>
      </c>
      <c r="C26" s="41"/>
      <c r="D26" s="415" t="str">
        <f>IF(ISNA(VLOOKUP(A26,入力シート!$B$67:$BF$69,3,FALSE)),"",VLOOKUP(A26,入力シート!$B$67:$BF$69,3,FALSE))</f>
        <v>A</v>
      </c>
      <c r="E26" s="415"/>
      <c r="F26" s="415"/>
      <c r="G26" s="415"/>
      <c r="H26" s="415"/>
      <c r="I26" s="415"/>
      <c r="J26" s="415"/>
      <c r="K26" s="415"/>
      <c r="L26" s="416"/>
      <c r="M26" s="417">
        <f>IF(ISNA(VLOOKUP(A26,入力シート!$B$67:$AT$69,40,FALSE)),"",VLOOKUP(A26,入力シート!$B$67:$AT$69,40,FALSE))</f>
        <v>750000</v>
      </c>
      <c r="N26" s="418"/>
      <c r="O26" s="418"/>
      <c r="P26" s="419"/>
      <c r="Q26" s="373">
        <f>IF(ISNA(VLOOKUP(A26,入力シート!$B$67:$AT$69,43,FALSE)),"",VLOOKUP(A26,入力シート!$B$67:$AT$69,43,FALSE))</f>
        <v>500000</v>
      </c>
      <c r="R26" s="374"/>
      <c r="S26" s="374"/>
      <c r="T26" s="374"/>
      <c r="U26" s="60" t="str">
        <f>IF(V26="","","×")</f>
        <v>×</v>
      </c>
      <c r="V26" s="402" t="str">
        <f>IF(ISNA(VLOOKUP(A26,入力シート!$B$67:$AY$69,49,FALSE)),"",VLOOKUP(A26,入力シート!$B$67:$AY$69,49,FALSE))</f>
        <v>1</v>
      </c>
      <c r="W26" s="403"/>
      <c r="X26" s="373">
        <f>IF(M26&gt;500000,500000,M26)</f>
        <v>500000</v>
      </c>
      <c r="Y26" s="374"/>
      <c r="Z26" s="374"/>
      <c r="AA26" s="375"/>
      <c r="AB26" s="528"/>
      <c r="AC26" s="529"/>
      <c r="AD26" s="529"/>
      <c r="AE26" s="530"/>
      <c r="AF26" s="528"/>
      <c r="AG26" s="529"/>
      <c r="AH26" s="529"/>
      <c r="AI26" s="530"/>
      <c r="AJ26" s="531">
        <f>IF(ISNA(VLOOKUP(A26,入力シート!$B$67:$AW$69,46,FALSE)),"",VLOOKUP(A26,入力シート!$B$67:$AW$69,46,FALSE))</f>
        <v>44562</v>
      </c>
      <c r="AK26" s="532"/>
      <c r="AL26" s="532"/>
      <c r="AM26" s="533"/>
      <c r="AN26" s="420" t="str">
        <f>IF(ISNA(VLOOKUP(A26,入力シート!$B$67:$AW$69,12,FALSE)),"",VLOOKUP(A26,入力シート!$B$67:$AW$69,12,FALSE))</f>
        <v>○○○(株)</v>
      </c>
      <c r="AO26" s="421"/>
      <c r="AP26" s="421"/>
      <c r="AQ26" s="421"/>
      <c r="AR26" s="421"/>
      <c r="AS26" s="421"/>
      <c r="AT26" s="421"/>
      <c r="AU26" s="421"/>
      <c r="AV26" s="421"/>
      <c r="AW26" s="421"/>
      <c r="AX26" s="421"/>
      <c r="AY26" s="421"/>
      <c r="AZ26" s="421"/>
      <c r="BA26" s="422"/>
    </row>
    <row r="27" spans="1:53" s="38" customFormat="1" ht="13.5" customHeight="1" x14ac:dyDescent="0.4">
      <c r="A27" s="38">
        <v>2</v>
      </c>
      <c r="C27" s="41"/>
      <c r="D27" s="415" t="str">
        <f>IF(ISNA(VLOOKUP(A27,入力シート!$B$67:$BF$69,3,FALSE)),"",VLOOKUP(A27,入力シート!$B$67:$BF$69,3,FALSE))</f>
        <v>B</v>
      </c>
      <c r="E27" s="415"/>
      <c r="F27" s="415"/>
      <c r="G27" s="415"/>
      <c r="H27" s="415"/>
      <c r="I27" s="415"/>
      <c r="J27" s="415"/>
      <c r="K27" s="415"/>
      <c r="L27" s="416"/>
      <c r="M27" s="417">
        <f>IF(ISNA(VLOOKUP(A27,入力シート!$B$67:$AT$69,40,FALSE)),"",VLOOKUP(A27,入力シート!$B$67:$AT$69,40,FALSE))</f>
        <v>300000</v>
      </c>
      <c r="N27" s="418"/>
      <c r="O27" s="418"/>
      <c r="P27" s="419"/>
      <c r="Q27" s="373">
        <f>IF(ISNA(VLOOKUP(A27,入力シート!$B$67:$AT$69,43,FALSE)),"",VLOOKUP(A27,入力シート!$B$67:$AT$69,43,FALSE))</f>
        <v>300000</v>
      </c>
      <c r="R27" s="374"/>
      <c r="S27" s="374"/>
      <c r="T27" s="374"/>
      <c r="U27" s="60" t="str">
        <f t="shared" ref="U27:U28" si="8">IF(V27="","","×")</f>
        <v>×</v>
      </c>
      <c r="V27" s="402" t="str">
        <f>IF(ISNA(VLOOKUP(A27,入力シート!$B$67:$AY$69,49,FALSE)),"",VLOOKUP(A27,入力シート!$B$67:$AY$69,49,FALSE))</f>
        <v>1</v>
      </c>
      <c r="W27" s="403"/>
      <c r="X27" s="373">
        <f t="shared" ref="X27:X28" si="9">IF(M27&gt;500000,500000,M27)</f>
        <v>300000</v>
      </c>
      <c r="Y27" s="374"/>
      <c r="Z27" s="374"/>
      <c r="AA27" s="375"/>
      <c r="AB27" s="528"/>
      <c r="AC27" s="529"/>
      <c r="AD27" s="529"/>
      <c r="AE27" s="530"/>
      <c r="AF27" s="528"/>
      <c r="AG27" s="529"/>
      <c r="AH27" s="529"/>
      <c r="AI27" s="530"/>
      <c r="AJ27" s="531">
        <f>IF(ISNA(VLOOKUP(A27,入力シート!$B$67:$AW$69,46,FALSE)),"",VLOOKUP(A27,入力シート!$B$67:$AW$69,46,FALSE))</f>
        <v>44593</v>
      </c>
      <c r="AK27" s="532"/>
      <c r="AL27" s="532"/>
      <c r="AM27" s="533"/>
      <c r="AN27" s="420" t="str">
        <f>IF(ISNA(VLOOKUP(A27,入力シート!$B$67:$AW$69,12,FALSE)),"",VLOOKUP(A27,入力シート!$B$67:$AW$69,12,FALSE))</f>
        <v>○○○(株)</v>
      </c>
      <c r="AO27" s="421"/>
      <c r="AP27" s="421"/>
      <c r="AQ27" s="421"/>
      <c r="AR27" s="421"/>
      <c r="AS27" s="421"/>
      <c r="AT27" s="421"/>
      <c r="AU27" s="421"/>
      <c r="AV27" s="421"/>
      <c r="AW27" s="421"/>
      <c r="AX27" s="421"/>
      <c r="AY27" s="421"/>
      <c r="AZ27" s="421"/>
      <c r="BA27" s="422"/>
    </row>
    <row r="28" spans="1:53" s="38" customFormat="1" ht="13.5" customHeight="1" x14ac:dyDescent="0.4">
      <c r="A28" s="38">
        <v>3</v>
      </c>
      <c r="C28" s="41"/>
      <c r="D28" s="415" t="str">
        <f>IF(ISNA(VLOOKUP(A28,入力シート!$B$67:$BF$69,3,FALSE)),"",VLOOKUP(A28,入力シート!$B$67:$BF$69,3,FALSE))</f>
        <v>C</v>
      </c>
      <c r="E28" s="415"/>
      <c r="F28" s="415"/>
      <c r="G28" s="415"/>
      <c r="H28" s="415"/>
      <c r="I28" s="415"/>
      <c r="J28" s="415"/>
      <c r="K28" s="415"/>
      <c r="L28" s="416"/>
      <c r="M28" s="417">
        <f>IF(ISNA(VLOOKUP(A28,入力シート!$B$67:$AT$69,40,FALSE)),"",VLOOKUP(A28,入力シート!$B$67:$AT$69,40,FALSE))</f>
        <v>350000</v>
      </c>
      <c r="N28" s="418"/>
      <c r="O28" s="418"/>
      <c r="P28" s="419"/>
      <c r="Q28" s="373">
        <f>IF(ISNA(VLOOKUP(A28,入力シート!$B$67:$AT$69,43,FALSE)),"",VLOOKUP(A28,入力シート!$B$67:$AT$69,43,FALSE))</f>
        <v>350000</v>
      </c>
      <c r="R28" s="374"/>
      <c r="S28" s="374"/>
      <c r="T28" s="374"/>
      <c r="U28" s="60" t="str">
        <f t="shared" si="8"/>
        <v>×</v>
      </c>
      <c r="V28" s="402" t="str">
        <f>IF(ISNA(VLOOKUP(A28,入力シート!$B$67:$AY$69,49,FALSE)),"",VLOOKUP(A28,入力シート!$B$67:$AY$69,49,FALSE))</f>
        <v>1</v>
      </c>
      <c r="W28" s="403"/>
      <c r="X28" s="373">
        <f t="shared" si="9"/>
        <v>350000</v>
      </c>
      <c r="Y28" s="374"/>
      <c r="Z28" s="374"/>
      <c r="AA28" s="375"/>
      <c r="AB28" s="528"/>
      <c r="AC28" s="529"/>
      <c r="AD28" s="529"/>
      <c r="AE28" s="530"/>
      <c r="AF28" s="528"/>
      <c r="AG28" s="529"/>
      <c r="AH28" s="529"/>
      <c r="AI28" s="530"/>
      <c r="AJ28" s="531">
        <f>IF(ISNA(VLOOKUP(A28,入力シート!$B$67:$AW$69,46,FALSE)),"",VLOOKUP(A28,入力シート!$B$67:$AW$69,46,FALSE))</f>
        <v>44621</v>
      </c>
      <c r="AK28" s="532"/>
      <c r="AL28" s="532"/>
      <c r="AM28" s="533"/>
      <c r="AN28" s="420" t="str">
        <f>IF(ISNA(VLOOKUP(A28,入力シート!$B$67:$AW$69,12,FALSE)),"",VLOOKUP(A28,入力シート!$B$67:$AW$69,12,FALSE))</f>
        <v>○○○(株)</v>
      </c>
      <c r="AO28" s="421"/>
      <c r="AP28" s="421"/>
      <c r="AQ28" s="421"/>
      <c r="AR28" s="421"/>
      <c r="AS28" s="421"/>
      <c r="AT28" s="421"/>
      <c r="AU28" s="421"/>
      <c r="AV28" s="421"/>
      <c r="AW28" s="421"/>
      <c r="AX28" s="421"/>
      <c r="AY28" s="421"/>
      <c r="AZ28" s="421"/>
      <c r="BA28" s="422"/>
    </row>
    <row r="29" spans="1:53" s="38" customFormat="1" ht="13.5" customHeight="1" thickBot="1" x14ac:dyDescent="0.45">
      <c r="C29" s="41"/>
      <c r="D29" s="69"/>
      <c r="E29" s="69"/>
      <c r="F29" s="69"/>
      <c r="G29" s="69"/>
      <c r="H29" s="69"/>
      <c r="I29" s="69"/>
      <c r="J29" s="69"/>
      <c r="K29" s="69"/>
      <c r="L29" s="70"/>
      <c r="M29" s="71"/>
      <c r="N29" s="72"/>
      <c r="O29" s="72"/>
      <c r="P29" s="73"/>
      <c r="Q29" s="63"/>
      <c r="R29" s="64"/>
      <c r="S29" s="64"/>
      <c r="T29" s="64"/>
      <c r="U29" s="60"/>
      <c r="V29" s="61"/>
      <c r="W29" s="62"/>
      <c r="X29" s="63"/>
      <c r="Y29" s="64"/>
      <c r="Z29" s="64"/>
      <c r="AA29" s="65"/>
      <c r="AB29" s="528"/>
      <c r="AC29" s="529"/>
      <c r="AD29" s="529"/>
      <c r="AE29" s="530"/>
      <c r="AF29" s="528"/>
      <c r="AG29" s="529"/>
      <c r="AH29" s="529"/>
      <c r="AI29" s="530"/>
      <c r="AJ29" s="54"/>
      <c r="AK29" s="74"/>
      <c r="AL29" s="74"/>
      <c r="AM29" s="75"/>
      <c r="AN29" s="66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8"/>
    </row>
    <row r="30" spans="1:53" s="38" customFormat="1" ht="13.5" customHeight="1" thickTop="1" thickBot="1" x14ac:dyDescent="0.45">
      <c r="C30" s="423" t="s">
        <v>66</v>
      </c>
      <c r="D30" s="424"/>
      <c r="E30" s="424"/>
      <c r="F30" s="424"/>
      <c r="G30" s="424"/>
      <c r="H30" s="424"/>
      <c r="I30" s="424"/>
      <c r="J30" s="424"/>
      <c r="K30" s="424"/>
      <c r="L30" s="425"/>
      <c r="M30" s="426">
        <f>SUM(M9:P29)</f>
        <v>3150000</v>
      </c>
      <c r="N30" s="427"/>
      <c r="O30" s="427"/>
      <c r="P30" s="428"/>
      <c r="Q30" s="429"/>
      <c r="R30" s="430"/>
      <c r="S30" s="430"/>
      <c r="T30" s="430"/>
      <c r="U30" s="430"/>
      <c r="V30" s="430"/>
      <c r="W30" s="431"/>
      <c r="X30" s="432">
        <f>SUM(X9:AA29)</f>
        <v>2900000</v>
      </c>
      <c r="Y30" s="433"/>
      <c r="Z30" s="433"/>
      <c r="AA30" s="434"/>
      <c r="AB30" s="435">
        <f>M30-X30-AF30</f>
        <v>250000</v>
      </c>
      <c r="AC30" s="436"/>
      <c r="AD30" s="436"/>
      <c r="AE30" s="437"/>
      <c r="AF30" s="435">
        <f>入力シート!T13</f>
        <v>0</v>
      </c>
      <c r="AG30" s="436"/>
      <c r="AH30" s="436"/>
      <c r="AI30" s="437"/>
      <c r="AJ30" s="438"/>
      <c r="AK30" s="436"/>
      <c r="AL30" s="436"/>
      <c r="AM30" s="437"/>
      <c r="AN30" s="442"/>
      <c r="AO30" s="443"/>
      <c r="AP30" s="443"/>
      <c r="AQ30" s="443"/>
      <c r="AR30" s="443"/>
      <c r="AS30" s="443"/>
      <c r="AT30" s="443"/>
      <c r="AU30" s="443"/>
      <c r="AV30" s="443"/>
      <c r="AW30" s="443"/>
      <c r="AX30" s="443"/>
      <c r="AY30" s="443"/>
      <c r="AZ30" s="443"/>
      <c r="BA30" s="444"/>
    </row>
    <row r="31" spans="1:53" s="38" customFormat="1" ht="4.5" customHeight="1" x14ac:dyDescent="0.4">
      <c r="C31" s="42"/>
      <c r="D31" s="42"/>
      <c r="E31" s="42"/>
      <c r="F31" s="42"/>
      <c r="G31" s="42"/>
      <c r="H31" s="42"/>
      <c r="I31" s="42"/>
      <c r="J31" s="42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</row>
    <row r="32" spans="1:53" s="37" customFormat="1" ht="15" customHeight="1" x14ac:dyDescent="0.4">
      <c r="B32" s="40" t="s">
        <v>84</v>
      </c>
    </row>
    <row r="33" spans="2:55" s="37" customFormat="1" ht="4.5" customHeight="1" x14ac:dyDescent="0.4">
      <c r="B33" s="36"/>
    </row>
    <row r="34" spans="2:55" ht="15" customHeight="1" x14ac:dyDescent="0.4">
      <c r="C34" s="445" t="s">
        <v>98</v>
      </c>
      <c r="D34" s="446"/>
      <c r="E34" s="446"/>
      <c r="F34" s="446"/>
      <c r="G34" s="446"/>
      <c r="H34" s="446"/>
      <c r="I34" s="446"/>
      <c r="J34" s="446"/>
      <c r="K34" s="446"/>
      <c r="L34" s="447"/>
      <c r="M34" s="448" t="s">
        <v>99</v>
      </c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50"/>
      <c r="Y34" s="448" t="s">
        <v>100</v>
      </c>
      <c r="Z34" s="449"/>
      <c r="AA34" s="449"/>
      <c r="AB34" s="449"/>
      <c r="AC34" s="449"/>
      <c r="AD34" s="449"/>
      <c r="AE34" s="449"/>
      <c r="AF34" s="449"/>
      <c r="AG34" s="449"/>
      <c r="AH34" s="449"/>
      <c r="AI34" s="450"/>
      <c r="AJ34" s="448" t="s">
        <v>36</v>
      </c>
      <c r="AK34" s="449"/>
      <c r="AL34" s="449"/>
      <c r="AM34" s="449"/>
      <c r="AN34" s="449"/>
      <c r="AO34" s="449"/>
      <c r="AP34" s="449"/>
      <c r="AQ34" s="449"/>
      <c r="AR34" s="449"/>
      <c r="AS34" s="449"/>
      <c r="AT34" s="449"/>
      <c r="AU34" s="449"/>
      <c r="AV34" s="449"/>
      <c r="AW34" s="449"/>
      <c r="AX34" s="449"/>
      <c r="AY34" s="449"/>
      <c r="AZ34" s="449"/>
      <c r="BA34" s="449"/>
      <c r="BB34" s="451"/>
      <c r="BC34" s="50"/>
    </row>
    <row r="35" spans="2:55" ht="15" customHeight="1" x14ac:dyDescent="0.4">
      <c r="C35" s="452">
        <v>44287</v>
      </c>
      <c r="D35" s="453"/>
      <c r="E35" s="453"/>
      <c r="F35" s="453"/>
      <c r="G35" s="453"/>
      <c r="H35" s="454" t="s">
        <v>77</v>
      </c>
      <c r="I35" s="454"/>
      <c r="J35" s="454"/>
      <c r="K35" s="454"/>
      <c r="L35" s="455"/>
      <c r="M35" s="456" t="s">
        <v>48</v>
      </c>
      <c r="N35" s="454"/>
      <c r="O35" s="454"/>
      <c r="P35" s="46">
        <f>入力シート!C38</f>
        <v>5</v>
      </c>
      <c r="Q35" s="48" t="s">
        <v>79</v>
      </c>
      <c r="R35" s="48"/>
      <c r="S35" s="48"/>
      <c r="T35" s="50"/>
      <c r="U35" s="50"/>
      <c r="V35" s="48"/>
      <c r="W35" s="48"/>
      <c r="X35" s="52"/>
      <c r="Y35" s="456" t="s">
        <v>48</v>
      </c>
      <c r="Z35" s="454"/>
      <c r="AA35" s="454"/>
      <c r="AB35" s="46">
        <f>入力シート!N38</f>
        <v>1122</v>
      </c>
      <c r="AC35" s="48" t="s">
        <v>67</v>
      </c>
      <c r="AD35" s="48"/>
      <c r="AE35" s="48"/>
      <c r="AF35" s="50"/>
      <c r="AG35" s="48"/>
      <c r="AH35" s="48"/>
      <c r="AI35" s="52"/>
      <c r="AJ35" s="457"/>
      <c r="AK35" s="458"/>
      <c r="AL35" s="458"/>
      <c r="AM35" s="458"/>
      <c r="AN35" s="458"/>
      <c r="AO35" s="458"/>
      <c r="AP35" s="458"/>
      <c r="AQ35" s="454" t="s">
        <v>48</v>
      </c>
      <c r="AR35" s="454"/>
      <c r="AS35" s="454"/>
      <c r="AT35" s="459">
        <f>入力シート!AF35</f>
        <v>0</v>
      </c>
      <c r="AU35" s="459"/>
      <c r="AV35" s="459"/>
      <c r="AW35" s="50" t="s">
        <v>52</v>
      </c>
      <c r="AX35" s="50"/>
      <c r="AY35" s="50"/>
      <c r="AZ35" s="50"/>
      <c r="BA35" s="50"/>
      <c r="BB35" s="57"/>
      <c r="BC35" s="50"/>
    </row>
    <row r="36" spans="2:55" ht="15" customHeight="1" thickBot="1" x14ac:dyDescent="0.45">
      <c r="C36" s="43"/>
      <c r="D36" s="482">
        <f>入力シート!F4</f>
        <v>44621</v>
      </c>
      <c r="E36" s="482"/>
      <c r="F36" s="482"/>
      <c r="G36" s="482"/>
      <c r="H36" s="482"/>
      <c r="I36" s="483" t="s">
        <v>80</v>
      </c>
      <c r="J36" s="483"/>
      <c r="K36" s="483"/>
      <c r="L36" s="484"/>
      <c r="M36" s="485" t="s">
        <v>81</v>
      </c>
      <c r="N36" s="441"/>
      <c r="O36" s="441"/>
      <c r="P36" s="47">
        <f>入力シート!X31</f>
        <v>2</v>
      </c>
      <c r="Q36" s="49" t="s">
        <v>79</v>
      </c>
      <c r="R36" s="441" t="s">
        <v>42</v>
      </c>
      <c r="S36" s="441"/>
      <c r="T36" s="441"/>
      <c r="U36" s="441"/>
      <c r="V36" s="47">
        <f>入力シート!X32</f>
        <v>2</v>
      </c>
      <c r="W36" s="49" t="s">
        <v>79</v>
      </c>
      <c r="X36" s="53" t="s">
        <v>82</v>
      </c>
      <c r="Y36" s="485" t="s">
        <v>81</v>
      </c>
      <c r="Z36" s="441"/>
      <c r="AA36" s="441"/>
      <c r="AB36" s="47">
        <f ca="1">入力シート!AA31</f>
        <v>669</v>
      </c>
      <c r="AC36" s="49" t="s">
        <v>67</v>
      </c>
      <c r="AD36" s="441" t="s">
        <v>42</v>
      </c>
      <c r="AE36" s="441"/>
      <c r="AF36" s="441"/>
      <c r="AG36" s="47">
        <f ca="1">入力シート!AA32</f>
        <v>303</v>
      </c>
      <c r="AH36" s="49" t="s">
        <v>67</v>
      </c>
      <c r="AI36" s="53" t="s">
        <v>82</v>
      </c>
      <c r="AJ36" s="439" t="s">
        <v>83</v>
      </c>
      <c r="AK36" s="440"/>
      <c r="AL36" s="440"/>
      <c r="AM36" s="440"/>
      <c r="AN36" s="441" t="s">
        <v>54</v>
      </c>
      <c r="AO36" s="441"/>
      <c r="AP36" s="441"/>
      <c r="AQ36" s="47">
        <f>入力シート!AF36</f>
        <v>0</v>
      </c>
      <c r="AR36" s="49" t="s">
        <v>79</v>
      </c>
      <c r="AS36" s="441" t="s">
        <v>55</v>
      </c>
      <c r="AT36" s="441"/>
      <c r="AU36" s="441"/>
      <c r="AV36" s="47">
        <f>入力シート!AF37</f>
        <v>0</v>
      </c>
      <c r="AW36" s="49" t="s">
        <v>79</v>
      </c>
      <c r="AX36" s="441" t="s">
        <v>8</v>
      </c>
      <c r="AY36" s="441"/>
      <c r="AZ36" s="441"/>
      <c r="BA36" s="47">
        <f>入力シート!AF38</f>
        <v>0</v>
      </c>
      <c r="BB36" s="58" t="s">
        <v>79</v>
      </c>
      <c r="BC36" s="50"/>
    </row>
    <row r="37" spans="2:55" s="37" customFormat="1" ht="4.5" customHeight="1" x14ac:dyDescent="0.4">
      <c r="B37" s="36"/>
    </row>
    <row r="38" spans="2:55" s="37" customFormat="1" ht="15" customHeight="1" x14ac:dyDescent="0.4">
      <c r="B38" s="40" t="s">
        <v>148</v>
      </c>
    </row>
    <row r="39" spans="2:55" s="37" customFormat="1" ht="4.5" customHeight="1" x14ac:dyDescent="0.4">
      <c r="B39" s="36"/>
    </row>
    <row r="40" spans="2:55" s="39" customFormat="1" ht="15" customHeight="1" x14ac:dyDescent="0.4">
      <c r="C40" s="470" t="s">
        <v>68</v>
      </c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2"/>
      <c r="X40" s="470" t="s">
        <v>69</v>
      </c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1"/>
      <c r="AL40" s="471"/>
      <c r="AM40" s="471"/>
      <c r="AN40" s="471"/>
      <c r="AO40" s="471"/>
      <c r="AP40" s="471"/>
      <c r="AQ40" s="471"/>
      <c r="AR40" s="472"/>
      <c r="AS40" s="470" t="s">
        <v>70</v>
      </c>
      <c r="AT40" s="471"/>
      <c r="AU40" s="471"/>
      <c r="AV40" s="471"/>
      <c r="AW40" s="471"/>
      <c r="AX40" s="471"/>
      <c r="AY40" s="471"/>
      <c r="AZ40" s="471"/>
      <c r="BA40" s="472"/>
    </row>
    <row r="41" spans="2:55" s="39" customFormat="1" ht="15" customHeight="1" x14ac:dyDescent="0.4">
      <c r="C41" s="473" t="s">
        <v>71</v>
      </c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5"/>
      <c r="Q41" s="474" t="s">
        <v>72</v>
      </c>
      <c r="R41" s="474"/>
      <c r="S41" s="474"/>
      <c r="T41" s="474"/>
      <c r="U41" s="474"/>
      <c r="V41" s="474"/>
      <c r="W41" s="476"/>
      <c r="X41" s="473" t="s">
        <v>71</v>
      </c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5"/>
      <c r="AL41" s="474" t="s">
        <v>72</v>
      </c>
      <c r="AM41" s="474"/>
      <c r="AN41" s="474"/>
      <c r="AO41" s="474"/>
      <c r="AP41" s="474"/>
      <c r="AQ41" s="474"/>
      <c r="AR41" s="476"/>
      <c r="AS41" s="516"/>
      <c r="AT41" s="517"/>
      <c r="AU41" s="517"/>
      <c r="AV41" s="517"/>
      <c r="AW41" s="517"/>
      <c r="AX41" s="517"/>
      <c r="AY41" s="517"/>
      <c r="AZ41" s="517"/>
      <c r="BA41" s="518"/>
    </row>
    <row r="42" spans="2:55" s="39" customFormat="1" ht="15" customHeight="1" x14ac:dyDescent="0.4">
      <c r="C42" s="477" t="s">
        <v>73</v>
      </c>
      <c r="D42" s="478"/>
      <c r="E42" s="478"/>
      <c r="F42" s="478"/>
      <c r="G42" s="478"/>
      <c r="H42" s="478"/>
      <c r="I42" s="478"/>
      <c r="J42" s="478"/>
      <c r="K42" s="478"/>
      <c r="L42" s="478"/>
      <c r="M42" s="478"/>
      <c r="N42" s="478"/>
      <c r="O42" s="478"/>
      <c r="P42" s="479"/>
      <c r="Q42" s="480">
        <f>X30</f>
        <v>2900000</v>
      </c>
      <c r="R42" s="480"/>
      <c r="S42" s="480"/>
      <c r="T42" s="480"/>
      <c r="U42" s="480"/>
      <c r="V42" s="480"/>
      <c r="W42" s="481"/>
      <c r="X42" s="477" t="s">
        <v>78</v>
      </c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9"/>
      <c r="AL42" s="480">
        <f>M30</f>
        <v>3150000</v>
      </c>
      <c r="AM42" s="480"/>
      <c r="AN42" s="480"/>
      <c r="AO42" s="480"/>
      <c r="AP42" s="480"/>
      <c r="AQ42" s="480"/>
      <c r="AR42" s="481"/>
      <c r="AS42" s="519"/>
      <c r="AT42" s="520"/>
      <c r="AU42" s="520"/>
      <c r="AV42" s="520"/>
      <c r="AW42" s="520"/>
      <c r="AX42" s="520"/>
      <c r="AY42" s="520"/>
      <c r="AZ42" s="520"/>
      <c r="BA42" s="521"/>
    </row>
    <row r="43" spans="2:55" ht="15" customHeight="1" x14ac:dyDescent="0.4">
      <c r="C43" s="477" t="s">
        <v>74</v>
      </c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9"/>
      <c r="Q43" s="480">
        <f>AB30</f>
        <v>250000</v>
      </c>
      <c r="R43" s="480"/>
      <c r="S43" s="480"/>
      <c r="T43" s="480"/>
      <c r="U43" s="480"/>
      <c r="V43" s="480"/>
      <c r="W43" s="481"/>
      <c r="X43" s="477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9"/>
      <c r="AL43" s="480"/>
      <c r="AM43" s="480"/>
      <c r="AN43" s="480"/>
      <c r="AO43" s="480"/>
      <c r="AP43" s="480"/>
      <c r="AQ43" s="480"/>
      <c r="AR43" s="481"/>
      <c r="AS43" s="519"/>
      <c r="AT43" s="520"/>
      <c r="AU43" s="520"/>
      <c r="AV43" s="520"/>
      <c r="AW43" s="520"/>
      <c r="AX43" s="520"/>
      <c r="AY43" s="520"/>
      <c r="AZ43" s="520"/>
      <c r="BA43" s="521"/>
    </row>
    <row r="44" spans="2:55" ht="15" customHeight="1" x14ac:dyDescent="0.4">
      <c r="C44" s="460" t="s">
        <v>8</v>
      </c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2"/>
      <c r="Q44" s="463">
        <f>AF30</f>
        <v>0</v>
      </c>
      <c r="R44" s="463"/>
      <c r="S44" s="463"/>
      <c r="T44" s="463"/>
      <c r="U44" s="463"/>
      <c r="V44" s="463"/>
      <c r="W44" s="464"/>
      <c r="X44" s="460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2"/>
      <c r="AL44" s="463"/>
      <c r="AM44" s="463"/>
      <c r="AN44" s="463"/>
      <c r="AO44" s="463"/>
      <c r="AP44" s="463"/>
      <c r="AQ44" s="463"/>
      <c r="AR44" s="464"/>
      <c r="AS44" s="522"/>
      <c r="AT44" s="523"/>
      <c r="AU44" s="523"/>
      <c r="AV44" s="523"/>
      <c r="AW44" s="523"/>
      <c r="AX44" s="523"/>
      <c r="AY44" s="523"/>
      <c r="AZ44" s="523"/>
      <c r="BA44" s="524"/>
    </row>
    <row r="45" spans="2:55" ht="15" customHeight="1" x14ac:dyDescent="0.4">
      <c r="C45" s="465" t="s">
        <v>75</v>
      </c>
      <c r="D45" s="466"/>
      <c r="E45" s="466"/>
      <c r="F45" s="466"/>
      <c r="G45" s="466"/>
      <c r="H45" s="466"/>
      <c r="I45" s="466"/>
      <c r="J45" s="466"/>
      <c r="K45" s="466"/>
      <c r="L45" s="466"/>
      <c r="M45" s="466"/>
      <c r="N45" s="466"/>
      <c r="O45" s="466"/>
      <c r="P45" s="467"/>
      <c r="Q45" s="468">
        <f>SUM(Q42:W44)</f>
        <v>3150000</v>
      </c>
      <c r="R45" s="468"/>
      <c r="S45" s="468"/>
      <c r="T45" s="468"/>
      <c r="U45" s="468"/>
      <c r="V45" s="468"/>
      <c r="W45" s="469"/>
      <c r="X45" s="465" t="s">
        <v>76</v>
      </c>
      <c r="Y45" s="466"/>
      <c r="Z45" s="466"/>
      <c r="AA45" s="466"/>
      <c r="AB45" s="466"/>
      <c r="AC45" s="466"/>
      <c r="AD45" s="466"/>
      <c r="AE45" s="466"/>
      <c r="AF45" s="466"/>
      <c r="AG45" s="466"/>
      <c r="AH45" s="466"/>
      <c r="AI45" s="466"/>
      <c r="AJ45" s="466"/>
      <c r="AK45" s="467"/>
      <c r="AL45" s="468">
        <f>SUM(AL42:AR44)</f>
        <v>3150000</v>
      </c>
      <c r="AM45" s="468"/>
      <c r="AN45" s="468"/>
      <c r="AO45" s="468"/>
      <c r="AP45" s="468"/>
      <c r="AQ45" s="468"/>
      <c r="AR45" s="469"/>
      <c r="AS45" s="486">
        <f>Q45-AL45</f>
        <v>0</v>
      </c>
      <c r="AT45" s="486"/>
      <c r="AU45" s="486"/>
      <c r="AV45" s="486"/>
      <c r="AW45" s="486"/>
      <c r="AX45" s="486"/>
      <c r="AY45" s="486"/>
      <c r="AZ45" s="486"/>
      <c r="BA45" s="487"/>
    </row>
    <row r="46" spans="2:55" s="38" customFormat="1" ht="5.25" customHeight="1" x14ac:dyDescent="0.4">
      <c r="C46" s="42"/>
      <c r="D46" s="42"/>
      <c r="E46" s="42"/>
      <c r="F46" s="42"/>
      <c r="G46" s="42"/>
      <c r="H46" s="42"/>
      <c r="I46" s="42"/>
      <c r="J46" s="4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</row>
    <row r="47" spans="2:55" ht="15" customHeight="1" x14ac:dyDescent="0.4">
      <c r="B47" s="40" t="s">
        <v>149</v>
      </c>
    </row>
    <row r="48" spans="2:55" s="37" customFormat="1" ht="4.5" customHeight="1" x14ac:dyDescent="0.4">
      <c r="B48" s="36"/>
    </row>
    <row r="49" spans="3:53" ht="15" customHeight="1" x14ac:dyDescent="0.4">
      <c r="C49" s="488" t="s">
        <v>59</v>
      </c>
      <c r="D49" s="489"/>
      <c r="E49" s="489"/>
      <c r="F49" s="489"/>
      <c r="G49" s="489"/>
      <c r="H49" s="489"/>
      <c r="I49" s="489"/>
      <c r="J49" s="490"/>
      <c r="K49" s="491" t="str">
        <f>入力シート!K74&amp;""</f>
        <v/>
      </c>
      <c r="L49" s="491"/>
      <c r="M49" s="491"/>
      <c r="N49" s="491"/>
      <c r="O49" s="491"/>
      <c r="P49" s="491"/>
      <c r="Q49" s="491"/>
      <c r="R49" s="491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1"/>
      <c r="AN49" s="491"/>
      <c r="AO49" s="491"/>
      <c r="AP49" s="491"/>
      <c r="AQ49" s="491"/>
      <c r="AR49" s="491"/>
      <c r="AS49" s="491"/>
      <c r="AT49" s="491"/>
      <c r="AU49" s="491"/>
      <c r="AV49" s="491"/>
      <c r="AW49" s="491"/>
      <c r="AX49" s="491"/>
      <c r="AY49" s="491"/>
      <c r="AZ49" s="491"/>
      <c r="BA49" s="492"/>
    </row>
    <row r="50" spans="3:53" ht="15" customHeight="1" x14ac:dyDescent="0.4">
      <c r="C50" s="493" t="s">
        <v>45</v>
      </c>
      <c r="D50" s="494"/>
      <c r="E50" s="494"/>
      <c r="F50" s="494"/>
      <c r="G50" s="494"/>
      <c r="H50" s="494"/>
      <c r="I50" s="494"/>
      <c r="J50" s="495"/>
      <c r="K50" s="496" t="str">
        <f>入力シート!K75&amp;""</f>
        <v>〒100 - 8918　東京都千代田区霞が関2-1-3</v>
      </c>
      <c r="L50" s="496"/>
      <c r="M50" s="496"/>
      <c r="N50" s="496"/>
      <c r="O50" s="496"/>
      <c r="P50" s="496"/>
      <c r="Q50" s="496"/>
      <c r="R50" s="496"/>
      <c r="S50" s="496"/>
      <c r="T50" s="496"/>
      <c r="U50" s="496"/>
      <c r="V50" s="496"/>
      <c r="W50" s="496"/>
      <c r="X50" s="496"/>
      <c r="Y50" s="496"/>
      <c r="Z50" s="496"/>
      <c r="AA50" s="496"/>
      <c r="AB50" s="496"/>
      <c r="AC50" s="496"/>
      <c r="AD50" s="496"/>
      <c r="AE50" s="496"/>
      <c r="AF50" s="496"/>
      <c r="AG50" s="496"/>
      <c r="AH50" s="496"/>
      <c r="AI50" s="496"/>
      <c r="AJ50" s="496"/>
      <c r="AK50" s="496"/>
      <c r="AL50" s="496"/>
      <c r="AM50" s="496"/>
      <c r="AN50" s="496"/>
      <c r="AO50" s="496"/>
      <c r="AP50" s="496"/>
      <c r="AQ50" s="496"/>
      <c r="AR50" s="496"/>
      <c r="AS50" s="496"/>
      <c r="AT50" s="496"/>
      <c r="AU50" s="496"/>
      <c r="AV50" s="496"/>
      <c r="AW50" s="496"/>
      <c r="AX50" s="496"/>
      <c r="AY50" s="496"/>
      <c r="AZ50" s="496"/>
      <c r="BA50" s="497"/>
    </row>
    <row r="51" spans="3:53" ht="15" customHeight="1" x14ac:dyDescent="0.4">
      <c r="C51" s="498"/>
      <c r="D51" s="499"/>
      <c r="E51" s="499"/>
      <c r="F51" s="499"/>
      <c r="G51" s="499"/>
      <c r="H51" s="499"/>
      <c r="I51" s="499"/>
      <c r="J51" s="500"/>
      <c r="K51" s="488" t="s">
        <v>21</v>
      </c>
      <c r="L51" s="489"/>
      <c r="M51" s="489"/>
      <c r="N51" s="489"/>
      <c r="O51" s="489"/>
      <c r="P51" s="489"/>
      <c r="Q51" s="489"/>
      <c r="R51" s="501"/>
      <c r="S51" s="502" t="s">
        <v>60</v>
      </c>
      <c r="T51" s="489"/>
      <c r="U51" s="489"/>
      <c r="V51" s="489"/>
      <c r="W51" s="501"/>
      <c r="X51" s="502" t="s">
        <v>17</v>
      </c>
      <c r="Y51" s="489"/>
      <c r="Z51" s="489"/>
      <c r="AA51" s="489"/>
      <c r="AB51" s="501"/>
      <c r="AC51" s="502" t="s">
        <v>28</v>
      </c>
      <c r="AD51" s="489"/>
      <c r="AE51" s="489"/>
      <c r="AF51" s="489"/>
      <c r="AG51" s="489"/>
      <c r="AH51" s="489"/>
      <c r="AI51" s="489"/>
      <c r="AJ51" s="501"/>
      <c r="AK51" s="502" t="s">
        <v>25</v>
      </c>
      <c r="AL51" s="489"/>
      <c r="AM51" s="489"/>
      <c r="AN51" s="489"/>
      <c r="AO51" s="501"/>
      <c r="AP51" s="502" t="s">
        <v>40</v>
      </c>
      <c r="AQ51" s="489"/>
      <c r="AR51" s="489"/>
      <c r="AS51" s="489"/>
      <c r="AT51" s="501"/>
      <c r="AU51" s="489" t="s">
        <v>53</v>
      </c>
      <c r="AV51" s="489"/>
      <c r="AW51" s="489"/>
      <c r="AX51" s="489"/>
      <c r="AY51" s="489"/>
      <c r="AZ51" s="489"/>
      <c r="BA51" s="490"/>
    </row>
    <row r="52" spans="3:53" ht="15" customHeight="1" x14ac:dyDescent="0.4">
      <c r="C52" s="503" t="s">
        <v>20</v>
      </c>
      <c r="D52" s="504"/>
      <c r="E52" s="504"/>
      <c r="F52" s="504"/>
      <c r="G52" s="504"/>
      <c r="H52" s="504"/>
      <c r="I52" s="504"/>
      <c r="J52" s="505"/>
      <c r="K52" s="506" t="str">
        <f>入力シート!K77&amp;""</f>
        <v/>
      </c>
      <c r="L52" s="507"/>
      <c r="M52" s="507"/>
      <c r="N52" s="507"/>
      <c r="O52" s="507"/>
      <c r="P52" s="507"/>
      <c r="Q52" s="507"/>
      <c r="R52" s="508"/>
      <c r="S52" s="509" t="str">
        <f>入力シート!S77&amp;""</f>
        <v/>
      </c>
      <c r="T52" s="507"/>
      <c r="U52" s="507"/>
      <c r="V52" s="507"/>
      <c r="W52" s="508"/>
      <c r="X52" s="509" t="str">
        <f>入力シート!X77&amp;""</f>
        <v/>
      </c>
      <c r="Y52" s="507"/>
      <c r="Z52" s="507"/>
      <c r="AA52" s="507"/>
      <c r="AB52" s="508"/>
      <c r="AC52" s="509" t="str">
        <f>入力シート!AC77&amp;""</f>
        <v/>
      </c>
      <c r="AD52" s="507"/>
      <c r="AE52" s="507"/>
      <c r="AF52" s="507"/>
      <c r="AG52" s="507"/>
      <c r="AH52" s="507"/>
      <c r="AI52" s="507"/>
      <c r="AJ52" s="508"/>
      <c r="AK52" s="509" t="str">
        <f>入力シート!AK77&amp;""</f>
        <v/>
      </c>
      <c r="AL52" s="507"/>
      <c r="AM52" s="507"/>
      <c r="AN52" s="507"/>
      <c r="AO52" s="508"/>
      <c r="AP52" s="509" t="str">
        <f>入力シート!AP77&amp;""</f>
        <v/>
      </c>
      <c r="AQ52" s="507"/>
      <c r="AR52" s="507"/>
      <c r="AS52" s="507"/>
      <c r="AT52" s="508"/>
      <c r="AU52" s="507" t="str">
        <f>入力シート!AU77&amp;""</f>
        <v/>
      </c>
      <c r="AV52" s="507"/>
      <c r="AW52" s="507"/>
      <c r="AX52" s="507"/>
      <c r="AY52" s="507"/>
      <c r="AZ52" s="507"/>
      <c r="BA52" s="510"/>
    </row>
    <row r="53" spans="3:53" ht="15" customHeight="1" thickBot="1" x14ac:dyDescent="0.45">
      <c r="C53" s="493" t="s">
        <v>61</v>
      </c>
      <c r="D53" s="494"/>
      <c r="E53" s="494"/>
      <c r="F53" s="494"/>
      <c r="G53" s="494"/>
      <c r="H53" s="494"/>
      <c r="I53" s="494"/>
      <c r="J53" s="495"/>
      <c r="K53" s="511" t="str">
        <f>入力シート!K78&amp;""</f>
        <v/>
      </c>
      <c r="L53" s="512"/>
      <c r="M53" s="512"/>
      <c r="N53" s="512"/>
      <c r="O53" s="512"/>
      <c r="P53" s="512"/>
      <c r="Q53" s="512"/>
      <c r="R53" s="513"/>
      <c r="S53" s="514" t="str">
        <f>入力シート!S78&amp;""</f>
        <v/>
      </c>
      <c r="T53" s="512"/>
      <c r="U53" s="512"/>
      <c r="V53" s="512"/>
      <c r="W53" s="513"/>
      <c r="X53" s="514" t="str">
        <f>入力シート!X78&amp;""</f>
        <v/>
      </c>
      <c r="Y53" s="512"/>
      <c r="Z53" s="512"/>
      <c r="AA53" s="512"/>
      <c r="AB53" s="513"/>
      <c r="AC53" s="514" t="str">
        <f>入力シート!AC78&amp;""</f>
        <v/>
      </c>
      <c r="AD53" s="512"/>
      <c r="AE53" s="512"/>
      <c r="AF53" s="512"/>
      <c r="AG53" s="512"/>
      <c r="AH53" s="512"/>
      <c r="AI53" s="512"/>
      <c r="AJ53" s="513"/>
      <c r="AK53" s="514" t="str">
        <f>入力シート!AK78&amp;""</f>
        <v/>
      </c>
      <c r="AL53" s="512"/>
      <c r="AM53" s="512"/>
      <c r="AN53" s="512"/>
      <c r="AO53" s="513"/>
      <c r="AP53" s="514" t="str">
        <f>入力シート!AP78&amp;""</f>
        <v/>
      </c>
      <c r="AQ53" s="512"/>
      <c r="AR53" s="512"/>
      <c r="AS53" s="512"/>
      <c r="AT53" s="513"/>
      <c r="AU53" s="512" t="str">
        <f>入力シート!AU78&amp;""</f>
        <v/>
      </c>
      <c r="AV53" s="512"/>
      <c r="AW53" s="512"/>
      <c r="AX53" s="512"/>
      <c r="AY53" s="512"/>
      <c r="AZ53" s="512"/>
      <c r="BA53" s="515"/>
    </row>
  </sheetData>
  <mergeCells count="179">
    <mergeCell ref="Q28:T28"/>
    <mergeCell ref="X27:AA27"/>
    <mergeCell ref="X28:AA28"/>
    <mergeCell ref="AJ26:AM26"/>
    <mergeCell ref="AJ27:AM27"/>
    <mergeCell ref="AJ28:AM28"/>
    <mergeCell ref="AN26:BA26"/>
    <mergeCell ref="AN27:BA27"/>
    <mergeCell ref="AN28:BA28"/>
    <mergeCell ref="AN23:AR23"/>
    <mergeCell ref="AS22:BA22"/>
    <mergeCell ref="AS23:BA23"/>
    <mergeCell ref="X21:AA23"/>
    <mergeCell ref="AJ21:AM21"/>
    <mergeCell ref="AJ22:AM22"/>
    <mergeCell ref="AJ23:AM23"/>
    <mergeCell ref="AN21:AR21"/>
    <mergeCell ref="D21:L21"/>
    <mergeCell ref="D22:L22"/>
    <mergeCell ref="D23:L23"/>
    <mergeCell ref="M21:P21"/>
    <mergeCell ref="M22:P22"/>
    <mergeCell ref="M23:P23"/>
    <mergeCell ref="U21:U23"/>
    <mergeCell ref="Q21:T23"/>
    <mergeCell ref="V21:W23"/>
    <mergeCell ref="AS41:BA44"/>
    <mergeCell ref="AB8:AE29"/>
    <mergeCell ref="AF8:AI29"/>
    <mergeCell ref="AN11:BA12"/>
    <mergeCell ref="D13:L14"/>
    <mergeCell ref="M13:P14"/>
    <mergeCell ref="X13:AA14"/>
    <mergeCell ref="AN13:BA14"/>
    <mergeCell ref="D15:L16"/>
    <mergeCell ref="M15:P16"/>
    <mergeCell ref="X15:AA16"/>
    <mergeCell ref="AN15:BA16"/>
    <mergeCell ref="C43:P43"/>
    <mergeCell ref="Q43:W43"/>
    <mergeCell ref="X43:AK43"/>
    <mergeCell ref="AL43:AR43"/>
    <mergeCell ref="C44:P44"/>
    <mergeCell ref="Q44:W44"/>
    <mergeCell ref="X17:AA18"/>
    <mergeCell ref="AJ17:AL17"/>
    <mergeCell ref="AK18:AM18"/>
    <mergeCell ref="AN17:BA18"/>
    <mergeCell ref="AS21:BA21"/>
    <mergeCell ref="AN22:AR22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C53:J53"/>
    <mergeCell ref="K53:R53"/>
    <mergeCell ref="S53:W53"/>
    <mergeCell ref="X53:AB53"/>
    <mergeCell ref="AC53:AJ53"/>
    <mergeCell ref="AK53:AO53"/>
    <mergeCell ref="AP53:AT53"/>
    <mergeCell ref="AU53:BA53"/>
    <mergeCell ref="AS45:BA45"/>
    <mergeCell ref="C49:J49"/>
    <mergeCell ref="K49:BA49"/>
    <mergeCell ref="C50:J50"/>
    <mergeCell ref="K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X44:AK44"/>
    <mergeCell ref="AL44:AR44"/>
    <mergeCell ref="C45:P45"/>
    <mergeCell ref="Q45:W45"/>
    <mergeCell ref="X45:AK45"/>
    <mergeCell ref="AL45:AR45"/>
    <mergeCell ref="AX36:AZ36"/>
    <mergeCell ref="C40:W40"/>
    <mergeCell ref="X40:AR40"/>
    <mergeCell ref="AS40:BA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D36:H36"/>
    <mergeCell ref="I36:L36"/>
    <mergeCell ref="M36:O36"/>
    <mergeCell ref="R36:U36"/>
    <mergeCell ref="Y36:AA36"/>
    <mergeCell ref="AD36:AF36"/>
    <mergeCell ref="AJ36:AM36"/>
    <mergeCell ref="AN36:AP36"/>
    <mergeCell ref="AS36:AU36"/>
    <mergeCell ref="AN30:BA30"/>
    <mergeCell ref="C34:L34"/>
    <mergeCell ref="M34:X34"/>
    <mergeCell ref="Y34:AI34"/>
    <mergeCell ref="AJ34:BB34"/>
    <mergeCell ref="C35:G35"/>
    <mergeCell ref="H35:J35"/>
    <mergeCell ref="K35:L35"/>
    <mergeCell ref="M35:O35"/>
    <mergeCell ref="Y35:AA35"/>
    <mergeCell ref="AJ35:AP35"/>
    <mergeCell ref="AQ35:AS35"/>
    <mergeCell ref="AT35:AV35"/>
    <mergeCell ref="AK14:AM14"/>
    <mergeCell ref="AJ15:AL15"/>
    <mergeCell ref="AK16:AM16"/>
    <mergeCell ref="C30:L30"/>
    <mergeCell ref="M30:P30"/>
    <mergeCell ref="Q30:W30"/>
    <mergeCell ref="X30:AA30"/>
    <mergeCell ref="AB30:AE30"/>
    <mergeCell ref="AF30:AI30"/>
    <mergeCell ref="AJ30:AM30"/>
    <mergeCell ref="D17:L18"/>
    <mergeCell ref="M17:P18"/>
    <mergeCell ref="D26:L26"/>
    <mergeCell ref="M26:P26"/>
    <mergeCell ref="V26:W26"/>
    <mergeCell ref="V27:W27"/>
    <mergeCell ref="V28:W28"/>
    <mergeCell ref="Q26:T26"/>
    <mergeCell ref="M27:P27"/>
    <mergeCell ref="M28:P28"/>
    <mergeCell ref="D27:L27"/>
    <mergeCell ref="D28:L28"/>
    <mergeCell ref="X26:AA26"/>
    <mergeCell ref="Q27:T27"/>
    <mergeCell ref="AK10:AM10"/>
    <mergeCell ref="D9:L10"/>
    <mergeCell ref="M9:P10"/>
    <mergeCell ref="X9:AA10"/>
    <mergeCell ref="AN9:BA10"/>
    <mergeCell ref="Q9:W10"/>
    <mergeCell ref="AJ11:AL11"/>
    <mergeCell ref="AK12:AM12"/>
    <mergeCell ref="AJ13:AL13"/>
    <mergeCell ref="D11:L12"/>
    <mergeCell ref="M11:P12"/>
    <mergeCell ref="X11:AA12"/>
    <mergeCell ref="Q11:W12"/>
    <mergeCell ref="Q13:W14"/>
    <mergeCell ref="Q15:W16"/>
    <mergeCell ref="Q17:W18"/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  <mergeCell ref="C8:L8"/>
    <mergeCell ref="M8:P8"/>
    <mergeCell ref="Q8:T8"/>
    <mergeCell ref="V8:W8"/>
    <mergeCell ref="X8:AA8"/>
    <mergeCell ref="AJ8:AL8"/>
    <mergeCell ref="AN8:BA8"/>
    <mergeCell ref="AJ9:AL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9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4"/>
  <cols>
    <col min="1" max="16384" width="2.5" style="26"/>
  </cols>
  <sheetData>
    <row r="1" spans="1:35" ht="18.75" customHeight="1" x14ac:dyDescent="0.4">
      <c r="A1" s="537" t="s">
        <v>166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359"/>
      <c r="AF1" s="359"/>
      <c r="AG1" s="359"/>
      <c r="AH1" s="359"/>
      <c r="AI1" s="97"/>
    </row>
    <row r="2" spans="1:35" ht="18.75" customHeight="1" x14ac:dyDescent="0.4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538"/>
      <c r="AA2" s="538"/>
      <c r="AB2" s="538"/>
      <c r="AC2" s="538"/>
      <c r="AD2" s="538"/>
      <c r="AE2" s="538"/>
      <c r="AF2" s="538"/>
      <c r="AG2" s="538"/>
      <c r="AH2" s="538"/>
      <c r="AI2" s="92"/>
    </row>
    <row r="3" spans="1:35" ht="18.75" customHeight="1" x14ac:dyDescent="0.4">
      <c r="X3" s="96"/>
      <c r="Y3" s="96"/>
      <c r="Z3" s="539" t="s">
        <v>150</v>
      </c>
      <c r="AA3" s="539"/>
      <c r="AB3" s="539"/>
      <c r="AC3" s="539"/>
      <c r="AD3" s="539"/>
      <c r="AE3" s="539"/>
      <c r="AF3" s="539"/>
      <c r="AG3" s="539"/>
      <c r="AH3" s="539"/>
    </row>
    <row r="4" spans="1:35" ht="18.75" customHeight="1" x14ac:dyDescent="0.4">
      <c r="X4" s="96"/>
      <c r="Y4" s="96"/>
      <c r="Z4" s="96"/>
      <c r="AA4" s="98"/>
      <c r="AB4" s="98"/>
      <c r="AC4" s="98"/>
      <c r="AD4" s="98"/>
      <c r="AE4" s="98"/>
      <c r="AF4" s="98"/>
      <c r="AG4" s="98"/>
      <c r="AH4" s="98"/>
    </row>
    <row r="5" spans="1:35" ht="18.75" customHeight="1" x14ac:dyDescent="0.4"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5" ht="18.75" customHeight="1" x14ac:dyDescent="0.4">
      <c r="A6" s="94"/>
      <c r="B6" s="357" t="s">
        <v>151</v>
      </c>
      <c r="C6" s="357"/>
      <c r="D6" s="357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</row>
    <row r="7" spans="1:35" ht="18.75" customHeight="1" x14ac:dyDescent="0.4">
      <c r="A7" s="28"/>
      <c r="C7" s="362" t="s">
        <v>152</v>
      </c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</row>
    <row r="10" spans="1:35" ht="18.75" customHeight="1" x14ac:dyDescent="0.4">
      <c r="A10" s="28"/>
    </row>
    <row r="11" spans="1:35" ht="18.75" customHeight="1" x14ac:dyDescent="0.4">
      <c r="R11" s="357" t="s">
        <v>18</v>
      </c>
      <c r="S11" s="357"/>
      <c r="T11" s="357"/>
      <c r="U11" s="364" t="str">
        <f>実績報告書!U11</f>
        <v>東京都千代田区霞が関2-1-3</v>
      </c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</row>
    <row r="12" spans="1:35" ht="18.75" customHeight="1" x14ac:dyDescent="0.4">
      <c r="A12" s="28"/>
      <c r="U12" s="367" t="str">
        <f>実績報告書!U12</f>
        <v>社会福祉法人国交会 自動車苑</v>
      </c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</row>
    <row r="13" spans="1:35" ht="18.75" customHeight="1" x14ac:dyDescent="0.4">
      <c r="A13" s="28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</row>
    <row r="14" spans="1:35" ht="18.75" customHeight="1" x14ac:dyDescent="0.4">
      <c r="A14" s="28"/>
      <c r="U14" s="364" t="str">
        <f>実績報告書!U14</f>
        <v>理事長　国土　太郎</v>
      </c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99"/>
      <c r="AG14" s="99"/>
      <c r="AH14" s="99"/>
    </row>
    <row r="15" spans="1:35" ht="18.75" customHeight="1" x14ac:dyDescent="0.4">
      <c r="A15" s="28"/>
      <c r="U15" s="96"/>
      <c r="V15" s="96"/>
      <c r="W15" s="96"/>
      <c r="X15" s="96"/>
      <c r="Y15" s="96"/>
      <c r="Z15" s="96"/>
      <c r="AA15" s="96"/>
      <c r="AB15" s="96"/>
      <c r="AC15" s="96"/>
      <c r="AD15" s="96"/>
    </row>
    <row r="16" spans="1:35" ht="18.75" customHeight="1" x14ac:dyDescent="0.4">
      <c r="A16" s="28"/>
      <c r="U16" s="96"/>
      <c r="V16" s="96"/>
      <c r="W16" s="96"/>
      <c r="X16" s="96"/>
      <c r="Y16" s="96"/>
      <c r="Z16" s="96"/>
      <c r="AA16" s="96"/>
      <c r="AB16" s="96"/>
      <c r="AC16" s="96"/>
      <c r="AD16" s="96"/>
    </row>
    <row r="17" spans="1:34" ht="18.75" customHeight="1" x14ac:dyDescent="0.4">
      <c r="C17" s="366" t="s">
        <v>153</v>
      </c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</row>
    <row r="18" spans="1:34" ht="18.75" customHeight="1" x14ac:dyDescent="0.4">
      <c r="A18" s="28"/>
    </row>
    <row r="19" spans="1:34" ht="18.75" customHeight="1" x14ac:dyDescent="0.4">
      <c r="A19" s="28"/>
    </row>
    <row r="20" spans="1:34" ht="17.25" customHeight="1" x14ac:dyDescent="0.4">
      <c r="A20" s="28"/>
      <c r="B20" s="540" t="s">
        <v>167</v>
      </c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0"/>
      <c r="W20" s="540"/>
      <c r="X20" s="540"/>
      <c r="Y20" s="540"/>
      <c r="Z20" s="540"/>
      <c r="AA20" s="540"/>
      <c r="AB20" s="540"/>
      <c r="AC20" s="540"/>
      <c r="AD20" s="540"/>
      <c r="AE20" s="540"/>
      <c r="AF20" s="540"/>
      <c r="AG20" s="540"/>
      <c r="AH20" s="540"/>
    </row>
    <row r="21" spans="1:34" ht="17.25" customHeight="1" x14ac:dyDescent="0.4"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</row>
    <row r="22" spans="1:34" ht="18.75" customHeight="1" x14ac:dyDescent="0.4">
      <c r="B22" s="540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0"/>
      <c r="T22" s="540"/>
      <c r="U22" s="540"/>
      <c r="V22" s="540"/>
      <c r="W22" s="540"/>
      <c r="X22" s="540"/>
      <c r="Y22" s="540"/>
      <c r="Z22" s="540"/>
      <c r="AA22" s="540"/>
      <c r="AB22" s="540"/>
      <c r="AC22" s="540"/>
      <c r="AD22" s="540"/>
      <c r="AE22" s="540"/>
      <c r="AF22" s="540"/>
      <c r="AG22" s="540"/>
      <c r="AH22" s="540"/>
    </row>
    <row r="23" spans="1:34" ht="18.75" customHeight="1" x14ac:dyDescent="0.4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8.75" customHeight="1" x14ac:dyDescent="0.4">
      <c r="C24" s="357" t="s">
        <v>154</v>
      </c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</row>
    <row r="25" spans="1:34" ht="18.75" customHeight="1" x14ac:dyDescent="0.4">
      <c r="A25" s="28"/>
    </row>
    <row r="26" spans="1:34" ht="18.75" customHeight="1" x14ac:dyDescent="0.4">
      <c r="C26" s="363" t="s">
        <v>155</v>
      </c>
      <c r="D26" s="363"/>
      <c r="E26" s="363"/>
      <c r="F26" s="363"/>
      <c r="G26" s="363"/>
      <c r="H26" s="363"/>
      <c r="I26" s="363"/>
      <c r="J26" s="363"/>
      <c r="K26" s="363"/>
      <c r="L26" s="363"/>
      <c r="M26" s="101"/>
      <c r="N26" s="541" t="s">
        <v>65</v>
      </c>
      <c r="O26" s="541"/>
      <c r="P26" s="541"/>
      <c r="Q26" s="542">
        <f>別紙!X30</f>
        <v>2900000</v>
      </c>
      <c r="R26" s="542"/>
      <c r="S26" s="542"/>
      <c r="T26" s="542"/>
      <c r="U26" s="542"/>
      <c r="V26" s="542"/>
      <c r="W26" s="542"/>
      <c r="X26" s="542"/>
      <c r="Y26" s="102"/>
      <c r="Z26" s="102"/>
      <c r="AA26" s="102"/>
      <c r="AB26" s="102"/>
      <c r="AC26" s="102"/>
      <c r="AD26" s="102"/>
      <c r="AE26" s="102"/>
      <c r="AF26" s="102"/>
      <c r="AG26" s="102"/>
      <c r="AH26" s="101"/>
    </row>
    <row r="27" spans="1:34" ht="18.75" customHeight="1" x14ac:dyDescent="0.4"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101"/>
      <c r="N27" s="93"/>
      <c r="O27" s="543"/>
      <c r="P27" s="544"/>
      <c r="Q27" s="544"/>
      <c r="R27" s="544"/>
      <c r="S27" s="544"/>
      <c r="T27" s="544"/>
      <c r="U27" s="544"/>
      <c r="V27" s="544"/>
      <c r="W27" s="544"/>
      <c r="X27" s="544"/>
      <c r="Y27" s="544"/>
      <c r="Z27" s="544"/>
      <c r="AA27" s="544"/>
      <c r="AB27" s="544"/>
      <c r="AC27" s="544"/>
      <c r="AD27" s="544"/>
      <c r="AE27" s="544"/>
      <c r="AF27" s="544"/>
      <c r="AG27" s="544"/>
      <c r="AH27" s="101"/>
    </row>
    <row r="28" spans="1:34" ht="18.75" customHeight="1" x14ac:dyDescent="0.4"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101"/>
      <c r="N28" s="369" t="s">
        <v>4</v>
      </c>
      <c r="O28" s="369"/>
      <c r="P28" s="369"/>
      <c r="Q28" s="364" t="str">
        <f>入力シート!AG4</f>
        <v>ﾄｳｷｮｳﾄﾁﾖﾀﾞｸｶｽﾐｶﾞｾｷ</v>
      </c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101"/>
    </row>
    <row r="29" spans="1:34" ht="18.75" customHeight="1" x14ac:dyDescent="0.4">
      <c r="C29" s="363" t="s">
        <v>156</v>
      </c>
      <c r="D29" s="363"/>
      <c r="E29" s="363"/>
      <c r="F29" s="363"/>
      <c r="G29" s="363"/>
      <c r="H29" s="363"/>
      <c r="I29" s="363"/>
      <c r="J29" s="363"/>
      <c r="K29" s="363"/>
      <c r="L29" s="363"/>
      <c r="M29" s="101"/>
      <c r="N29" s="369" t="s">
        <v>157</v>
      </c>
      <c r="O29" s="369"/>
      <c r="P29" s="369"/>
      <c r="Q29" s="364" t="str">
        <f>入力シート!AG3</f>
        <v>東京都千代田区霞が関2-1-3</v>
      </c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101"/>
    </row>
    <row r="30" spans="1:34" ht="18.75" customHeight="1" x14ac:dyDescent="0.4"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101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01"/>
    </row>
    <row r="31" spans="1:34" ht="18.75" customHeight="1" x14ac:dyDescent="0.4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01"/>
      <c r="N31" s="369" t="s">
        <v>4</v>
      </c>
      <c r="O31" s="369"/>
      <c r="P31" s="369"/>
      <c r="Q31" s="364" t="str">
        <f>入力シート!AG6</f>
        <v>ｼｬｶｲﾌｸｼﾎｳｼﾞﾝｺｯｺｳｶｲ ｼﾞﾄﾞｳｼｬｴﾝ ﾘｼﾞﾁｮｳ ｺｸﾄﾞ ﾀﾛｳ</v>
      </c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101"/>
    </row>
    <row r="32" spans="1:34" ht="18.75" customHeight="1" x14ac:dyDescent="0.4">
      <c r="C32" s="363" t="s">
        <v>158</v>
      </c>
      <c r="D32" s="363"/>
      <c r="E32" s="363"/>
      <c r="F32" s="363"/>
      <c r="G32" s="363"/>
      <c r="H32" s="363"/>
      <c r="I32" s="363"/>
      <c r="J32" s="363"/>
      <c r="K32" s="363"/>
      <c r="L32" s="363"/>
      <c r="M32" s="101"/>
      <c r="N32" s="369" t="s">
        <v>159</v>
      </c>
      <c r="O32" s="369"/>
      <c r="P32" s="369"/>
      <c r="Q32" s="364" t="str">
        <f>入力シート!AG5</f>
        <v>社会福祉法人国交会 自動車苑 理事長 国土 太郎</v>
      </c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101"/>
    </row>
    <row r="33" spans="1:34" ht="18.75" customHeight="1" x14ac:dyDescent="0.4"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101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101"/>
    </row>
    <row r="34" spans="1:34" ht="18.75" customHeight="1" x14ac:dyDescent="0.4">
      <c r="C34" s="363" t="s">
        <v>160</v>
      </c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 t="str">
        <f>入力シート!AG7</f>
        <v>国土交通銀行</v>
      </c>
      <c r="S34" s="363"/>
      <c r="T34" s="363"/>
      <c r="U34" s="363"/>
      <c r="V34" s="363"/>
      <c r="W34" s="363"/>
      <c r="X34" s="363"/>
      <c r="Y34" s="363"/>
      <c r="Z34" s="363" t="str">
        <f>入力シート!AG8</f>
        <v>霞ヶ関支店</v>
      </c>
      <c r="AA34" s="363"/>
      <c r="AB34" s="363"/>
      <c r="AC34" s="363"/>
      <c r="AD34" s="363"/>
      <c r="AE34" s="363"/>
      <c r="AF34" s="363"/>
      <c r="AG34" s="363"/>
      <c r="AH34" s="363"/>
    </row>
    <row r="35" spans="1:34" ht="18.75" customHeight="1" x14ac:dyDescent="0.4"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3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1:34" ht="18.75" customHeight="1" x14ac:dyDescent="0.4">
      <c r="C36" s="363" t="s">
        <v>161</v>
      </c>
      <c r="D36" s="363"/>
      <c r="E36" s="363"/>
      <c r="F36" s="363"/>
      <c r="G36" s="363"/>
      <c r="H36" s="363"/>
      <c r="I36" s="363"/>
      <c r="J36" s="363"/>
      <c r="K36" s="363"/>
      <c r="L36" s="363"/>
      <c r="M36" s="101"/>
      <c r="N36" s="101"/>
      <c r="O36" s="101"/>
      <c r="P36" s="101"/>
      <c r="Q36" s="369" t="str">
        <f>入力シート!AG9</f>
        <v>普通預金</v>
      </c>
      <c r="R36" s="369"/>
      <c r="S36" s="369"/>
      <c r="T36" s="369"/>
      <c r="U36" s="369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8.75" customHeight="1" x14ac:dyDescent="0.4"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101"/>
      <c r="N37" s="101"/>
      <c r="O37" s="101"/>
      <c r="P37" s="101"/>
      <c r="Q37" s="93"/>
      <c r="R37" s="93"/>
      <c r="S37" s="93"/>
      <c r="T37" s="93"/>
      <c r="U37" s="93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</row>
    <row r="38" spans="1:34" ht="18.75" customHeight="1" x14ac:dyDescent="0.4">
      <c r="C38" s="363" t="s">
        <v>162</v>
      </c>
      <c r="D38" s="363"/>
      <c r="E38" s="363"/>
      <c r="F38" s="363"/>
      <c r="G38" s="363"/>
      <c r="H38" s="363"/>
      <c r="I38" s="363"/>
      <c r="J38" s="363"/>
      <c r="K38" s="363"/>
      <c r="L38" s="363"/>
      <c r="M38" s="101"/>
      <c r="N38" s="101"/>
      <c r="O38" s="101"/>
      <c r="P38" s="101"/>
      <c r="Q38" s="363">
        <f>入力シート!AG10</f>
        <v>123456</v>
      </c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101"/>
      <c r="AC38" s="101"/>
      <c r="AD38" s="101"/>
      <c r="AE38" s="101"/>
      <c r="AF38" s="101"/>
      <c r="AG38" s="101"/>
      <c r="AH38" s="101"/>
    </row>
    <row r="39" spans="1:34" ht="18.75" customHeight="1" x14ac:dyDescent="0.4">
      <c r="A39" s="28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</row>
    <row r="40" spans="1:34" ht="18.75" customHeight="1" x14ac:dyDescent="0.15">
      <c r="A40" s="28"/>
      <c r="C40" s="30"/>
      <c r="D40" s="30"/>
      <c r="E40" s="30"/>
      <c r="F40" s="30"/>
      <c r="G40" s="30"/>
      <c r="H40" s="30"/>
      <c r="I40" s="30"/>
      <c r="J40" s="30"/>
      <c r="K40" s="103"/>
      <c r="L40" s="545" t="s">
        <v>163</v>
      </c>
      <c r="M40" s="545"/>
      <c r="N40" s="545"/>
      <c r="O40" s="545"/>
      <c r="P40" s="545"/>
      <c r="Q40" s="546">
        <f>入力シート!G82</f>
        <v>0</v>
      </c>
      <c r="R40" s="546"/>
      <c r="S40" s="546"/>
      <c r="T40" s="546"/>
      <c r="U40" s="546"/>
      <c r="V40" s="546"/>
      <c r="W40" s="546"/>
      <c r="X40" s="546" t="s">
        <v>164</v>
      </c>
      <c r="Y40" s="546"/>
      <c r="Z40" s="546"/>
      <c r="AA40" s="546"/>
      <c r="AB40" s="546">
        <f>入力シート!R82</f>
        <v>0</v>
      </c>
      <c r="AC40" s="546"/>
      <c r="AD40" s="546"/>
      <c r="AE40" s="546"/>
      <c r="AF40" s="546"/>
      <c r="AG40" s="546"/>
      <c r="AH40" s="546"/>
    </row>
    <row r="41" spans="1:34" ht="18.75" customHeight="1" x14ac:dyDescent="0.15">
      <c r="A41" s="28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547" t="s">
        <v>165</v>
      </c>
      <c r="N41" s="547"/>
      <c r="O41" s="547"/>
      <c r="P41" s="547"/>
      <c r="Q41" s="548">
        <f>入力シート!G83</f>
        <v>0</v>
      </c>
      <c r="R41" s="548"/>
      <c r="S41" s="548"/>
      <c r="T41" s="548"/>
      <c r="U41" s="548"/>
      <c r="V41" s="548"/>
      <c r="W41" s="548"/>
      <c r="X41" s="546" t="s">
        <v>164</v>
      </c>
      <c r="Y41" s="546"/>
      <c r="Z41" s="546"/>
      <c r="AA41" s="546"/>
      <c r="AB41" s="548">
        <f>入力シート!R83</f>
        <v>0</v>
      </c>
      <c r="AC41" s="548"/>
      <c r="AD41" s="548"/>
      <c r="AE41" s="548"/>
      <c r="AF41" s="548"/>
      <c r="AG41" s="548"/>
      <c r="AH41" s="548"/>
    </row>
    <row r="42" spans="1:34" ht="18.75" customHeight="1" x14ac:dyDescent="0.4">
      <c r="A42" s="28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104"/>
    </row>
    <row r="43" spans="1:34" ht="18.75" customHeight="1" x14ac:dyDescent="0.4">
      <c r="A43" s="2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104"/>
    </row>
    <row r="44" spans="1:34" ht="18.75" customHeight="1" x14ac:dyDescent="0.4">
      <c r="A44" s="28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104"/>
    </row>
    <row r="45" spans="1:34" ht="18.75" customHeight="1" x14ac:dyDescent="0.4">
      <c r="A45" s="28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04"/>
    </row>
    <row r="46" spans="1:34" ht="18.75" customHeight="1" x14ac:dyDescent="0.4">
      <c r="A46" s="28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4" ht="18.75" customHeight="1" x14ac:dyDescent="0.4">
      <c r="A47" s="28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4" ht="18.75" customHeight="1" x14ac:dyDescent="0.4">
      <c r="A48" s="28"/>
    </row>
    <row r="49" spans="3:33" ht="18.75" customHeight="1" x14ac:dyDescent="0.4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</row>
  </sheetData>
  <mergeCells count="42">
    <mergeCell ref="L40:P40"/>
    <mergeCell ref="Q40:W40"/>
    <mergeCell ref="X40:AA40"/>
    <mergeCell ref="AB40:AH40"/>
    <mergeCell ref="M41:P41"/>
    <mergeCell ref="Q41:W41"/>
    <mergeCell ref="X41:AA41"/>
    <mergeCell ref="AB41:AH41"/>
    <mergeCell ref="C38:L38"/>
    <mergeCell ref="Q38:AA38"/>
    <mergeCell ref="C29:L29"/>
    <mergeCell ref="N29:P29"/>
    <mergeCell ref="Q29:AG29"/>
    <mergeCell ref="N31:P31"/>
    <mergeCell ref="Q31:AG31"/>
    <mergeCell ref="C32:L32"/>
    <mergeCell ref="N32:P32"/>
    <mergeCell ref="Q32:AG32"/>
    <mergeCell ref="C34:Q34"/>
    <mergeCell ref="R34:Y34"/>
    <mergeCell ref="Z34:AH34"/>
    <mergeCell ref="C36:L36"/>
    <mergeCell ref="Q36:U36"/>
    <mergeCell ref="N28:P28"/>
    <mergeCell ref="Q28:AG28"/>
    <mergeCell ref="R11:T11"/>
    <mergeCell ref="U11:AH11"/>
    <mergeCell ref="U12:AH13"/>
    <mergeCell ref="U14:AE14"/>
    <mergeCell ref="C17:AG17"/>
    <mergeCell ref="B20:AH22"/>
    <mergeCell ref="C24:AG24"/>
    <mergeCell ref="C26:L26"/>
    <mergeCell ref="N26:P26"/>
    <mergeCell ref="Q26:X26"/>
    <mergeCell ref="O27:AG27"/>
    <mergeCell ref="C7:Q7"/>
    <mergeCell ref="A1:AD1"/>
    <mergeCell ref="AE1:AH1"/>
    <mergeCell ref="Z2:AH2"/>
    <mergeCell ref="Z3:AH3"/>
    <mergeCell ref="B6:D6"/>
  </mergeCells>
  <phoneticPr fontId="3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SheetLayoutView="100" workbookViewId="0"/>
  </sheetViews>
  <sheetFormatPr defaultRowHeight="20.25" customHeight="1" x14ac:dyDescent="0.4"/>
  <cols>
    <col min="1" max="1" width="3.625" style="105" customWidth="1"/>
    <col min="2" max="2" width="3.125" style="105" customWidth="1"/>
    <col min="3" max="5" width="6.125" style="105" customWidth="1"/>
    <col min="6" max="6" width="3.125" style="105" customWidth="1"/>
    <col min="7" max="7" width="2.625" style="105" customWidth="1"/>
    <col min="8" max="13" width="6.125" style="105" customWidth="1"/>
    <col min="14" max="15" width="2.625" style="105" customWidth="1"/>
    <col min="16" max="18" width="5.625" style="105" customWidth="1"/>
    <col min="19" max="19" width="2.625" style="105" customWidth="1"/>
    <col min="20" max="26" width="5.625" style="105" customWidth="1"/>
    <col min="27" max="27" width="3.625" style="105" customWidth="1"/>
    <col min="28" max="38" width="6.125" style="105" customWidth="1"/>
    <col min="39" max="256" width="9" style="105" customWidth="1"/>
    <col min="257" max="257" width="3.625" style="105" customWidth="1"/>
    <col min="258" max="258" width="3.125" style="105" customWidth="1"/>
    <col min="259" max="261" width="6.125" style="105" customWidth="1"/>
    <col min="262" max="262" width="3.125" style="105" customWidth="1"/>
    <col min="263" max="263" width="2.625" style="105" customWidth="1"/>
    <col min="264" max="269" width="6.125" style="105" customWidth="1"/>
    <col min="270" max="271" width="2.625" style="105" customWidth="1"/>
    <col min="272" max="274" width="5.625" style="105" customWidth="1"/>
    <col min="275" max="275" width="2.625" style="105" customWidth="1"/>
    <col min="276" max="282" width="5.625" style="105" customWidth="1"/>
    <col min="283" max="283" width="3.625" style="105" customWidth="1"/>
    <col min="284" max="294" width="6.125" style="105" customWidth="1"/>
    <col min="295" max="512" width="9" style="105" customWidth="1"/>
    <col min="513" max="513" width="3.625" style="105" customWidth="1"/>
    <col min="514" max="514" width="3.125" style="105" customWidth="1"/>
    <col min="515" max="517" width="6.125" style="105" customWidth="1"/>
    <col min="518" max="518" width="3.125" style="105" customWidth="1"/>
    <col min="519" max="519" width="2.625" style="105" customWidth="1"/>
    <col min="520" max="525" width="6.125" style="105" customWidth="1"/>
    <col min="526" max="527" width="2.625" style="105" customWidth="1"/>
    <col min="528" max="530" width="5.625" style="105" customWidth="1"/>
    <col min="531" max="531" width="2.625" style="105" customWidth="1"/>
    <col min="532" max="538" width="5.625" style="105" customWidth="1"/>
    <col min="539" max="539" width="3.625" style="105" customWidth="1"/>
    <col min="540" max="550" width="6.125" style="105" customWidth="1"/>
    <col min="551" max="768" width="9" style="105" customWidth="1"/>
    <col min="769" max="769" width="3.625" style="105" customWidth="1"/>
    <col min="770" max="770" width="3.125" style="105" customWidth="1"/>
    <col min="771" max="773" width="6.125" style="105" customWidth="1"/>
    <col min="774" max="774" width="3.125" style="105" customWidth="1"/>
    <col min="775" max="775" width="2.625" style="105" customWidth="1"/>
    <col min="776" max="781" width="6.125" style="105" customWidth="1"/>
    <col min="782" max="783" width="2.625" style="105" customWidth="1"/>
    <col min="784" max="786" width="5.625" style="105" customWidth="1"/>
    <col min="787" max="787" width="2.625" style="105" customWidth="1"/>
    <col min="788" max="794" width="5.625" style="105" customWidth="1"/>
    <col min="795" max="795" width="3.625" style="105" customWidth="1"/>
    <col min="796" max="806" width="6.125" style="105" customWidth="1"/>
    <col min="807" max="1024" width="9" style="105" customWidth="1"/>
    <col min="1025" max="1025" width="3.625" style="105" customWidth="1"/>
    <col min="1026" max="1026" width="3.125" style="105" customWidth="1"/>
    <col min="1027" max="1029" width="6.125" style="105" customWidth="1"/>
    <col min="1030" max="1030" width="3.125" style="105" customWidth="1"/>
    <col min="1031" max="1031" width="2.625" style="105" customWidth="1"/>
    <col min="1032" max="1037" width="6.125" style="105" customWidth="1"/>
    <col min="1038" max="1039" width="2.625" style="105" customWidth="1"/>
    <col min="1040" max="1042" width="5.625" style="105" customWidth="1"/>
    <col min="1043" max="1043" width="2.625" style="105" customWidth="1"/>
    <col min="1044" max="1050" width="5.625" style="105" customWidth="1"/>
    <col min="1051" max="1051" width="3.625" style="105" customWidth="1"/>
    <col min="1052" max="1062" width="6.125" style="105" customWidth="1"/>
    <col min="1063" max="1280" width="9" style="105" customWidth="1"/>
    <col min="1281" max="1281" width="3.625" style="105" customWidth="1"/>
    <col min="1282" max="1282" width="3.125" style="105" customWidth="1"/>
    <col min="1283" max="1285" width="6.125" style="105" customWidth="1"/>
    <col min="1286" max="1286" width="3.125" style="105" customWidth="1"/>
    <col min="1287" max="1287" width="2.625" style="105" customWidth="1"/>
    <col min="1288" max="1293" width="6.125" style="105" customWidth="1"/>
    <col min="1294" max="1295" width="2.625" style="105" customWidth="1"/>
    <col min="1296" max="1298" width="5.625" style="105" customWidth="1"/>
    <col min="1299" max="1299" width="2.625" style="105" customWidth="1"/>
    <col min="1300" max="1306" width="5.625" style="105" customWidth="1"/>
    <col min="1307" max="1307" width="3.625" style="105" customWidth="1"/>
    <col min="1308" max="1318" width="6.125" style="105" customWidth="1"/>
    <col min="1319" max="1536" width="9" style="105" customWidth="1"/>
    <col min="1537" max="1537" width="3.625" style="105" customWidth="1"/>
    <col min="1538" max="1538" width="3.125" style="105" customWidth="1"/>
    <col min="1539" max="1541" width="6.125" style="105" customWidth="1"/>
    <col min="1542" max="1542" width="3.125" style="105" customWidth="1"/>
    <col min="1543" max="1543" width="2.625" style="105" customWidth="1"/>
    <col min="1544" max="1549" width="6.125" style="105" customWidth="1"/>
    <col min="1550" max="1551" width="2.625" style="105" customWidth="1"/>
    <col min="1552" max="1554" width="5.625" style="105" customWidth="1"/>
    <col min="1555" max="1555" width="2.625" style="105" customWidth="1"/>
    <col min="1556" max="1562" width="5.625" style="105" customWidth="1"/>
    <col min="1563" max="1563" width="3.625" style="105" customWidth="1"/>
    <col min="1564" max="1574" width="6.125" style="105" customWidth="1"/>
    <col min="1575" max="1792" width="9" style="105" customWidth="1"/>
    <col min="1793" max="1793" width="3.625" style="105" customWidth="1"/>
    <col min="1794" max="1794" width="3.125" style="105" customWidth="1"/>
    <col min="1795" max="1797" width="6.125" style="105" customWidth="1"/>
    <col min="1798" max="1798" width="3.125" style="105" customWidth="1"/>
    <col min="1799" max="1799" width="2.625" style="105" customWidth="1"/>
    <col min="1800" max="1805" width="6.125" style="105" customWidth="1"/>
    <col min="1806" max="1807" width="2.625" style="105" customWidth="1"/>
    <col min="1808" max="1810" width="5.625" style="105" customWidth="1"/>
    <col min="1811" max="1811" width="2.625" style="105" customWidth="1"/>
    <col min="1812" max="1818" width="5.625" style="105" customWidth="1"/>
    <col min="1819" max="1819" width="3.625" style="105" customWidth="1"/>
    <col min="1820" max="1830" width="6.125" style="105" customWidth="1"/>
    <col min="1831" max="2048" width="9" style="105" customWidth="1"/>
    <col min="2049" max="2049" width="3.625" style="105" customWidth="1"/>
    <col min="2050" max="2050" width="3.125" style="105" customWidth="1"/>
    <col min="2051" max="2053" width="6.125" style="105" customWidth="1"/>
    <col min="2054" max="2054" width="3.125" style="105" customWidth="1"/>
    <col min="2055" max="2055" width="2.625" style="105" customWidth="1"/>
    <col min="2056" max="2061" width="6.125" style="105" customWidth="1"/>
    <col min="2062" max="2063" width="2.625" style="105" customWidth="1"/>
    <col min="2064" max="2066" width="5.625" style="105" customWidth="1"/>
    <col min="2067" max="2067" width="2.625" style="105" customWidth="1"/>
    <col min="2068" max="2074" width="5.625" style="105" customWidth="1"/>
    <col min="2075" max="2075" width="3.625" style="105" customWidth="1"/>
    <col min="2076" max="2086" width="6.125" style="105" customWidth="1"/>
    <col min="2087" max="2304" width="9" style="105" customWidth="1"/>
    <col min="2305" max="2305" width="3.625" style="105" customWidth="1"/>
    <col min="2306" max="2306" width="3.125" style="105" customWidth="1"/>
    <col min="2307" max="2309" width="6.125" style="105" customWidth="1"/>
    <col min="2310" max="2310" width="3.125" style="105" customWidth="1"/>
    <col min="2311" max="2311" width="2.625" style="105" customWidth="1"/>
    <col min="2312" max="2317" width="6.125" style="105" customWidth="1"/>
    <col min="2318" max="2319" width="2.625" style="105" customWidth="1"/>
    <col min="2320" max="2322" width="5.625" style="105" customWidth="1"/>
    <col min="2323" max="2323" width="2.625" style="105" customWidth="1"/>
    <col min="2324" max="2330" width="5.625" style="105" customWidth="1"/>
    <col min="2331" max="2331" width="3.625" style="105" customWidth="1"/>
    <col min="2332" max="2342" width="6.125" style="105" customWidth="1"/>
    <col min="2343" max="2560" width="9" style="105" customWidth="1"/>
    <col min="2561" max="2561" width="3.625" style="105" customWidth="1"/>
    <col min="2562" max="2562" width="3.125" style="105" customWidth="1"/>
    <col min="2563" max="2565" width="6.125" style="105" customWidth="1"/>
    <col min="2566" max="2566" width="3.125" style="105" customWidth="1"/>
    <col min="2567" max="2567" width="2.625" style="105" customWidth="1"/>
    <col min="2568" max="2573" width="6.125" style="105" customWidth="1"/>
    <col min="2574" max="2575" width="2.625" style="105" customWidth="1"/>
    <col min="2576" max="2578" width="5.625" style="105" customWidth="1"/>
    <col min="2579" max="2579" width="2.625" style="105" customWidth="1"/>
    <col min="2580" max="2586" width="5.625" style="105" customWidth="1"/>
    <col min="2587" max="2587" width="3.625" style="105" customWidth="1"/>
    <col min="2588" max="2598" width="6.125" style="105" customWidth="1"/>
    <col min="2599" max="2816" width="9" style="105" customWidth="1"/>
    <col min="2817" max="2817" width="3.625" style="105" customWidth="1"/>
    <col min="2818" max="2818" width="3.125" style="105" customWidth="1"/>
    <col min="2819" max="2821" width="6.125" style="105" customWidth="1"/>
    <col min="2822" max="2822" width="3.125" style="105" customWidth="1"/>
    <col min="2823" max="2823" width="2.625" style="105" customWidth="1"/>
    <col min="2824" max="2829" width="6.125" style="105" customWidth="1"/>
    <col min="2830" max="2831" width="2.625" style="105" customWidth="1"/>
    <col min="2832" max="2834" width="5.625" style="105" customWidth="1"/>
    <col min="2835" max="2835" width="2.625" style="105" customWidth="1"/>
    <col min="2836" max="2842" width="5.625" style="105" customWidth="1"/>
    <col min="2843" max="2843" width="3.625" style="105" customWidth="1"/>
    <col min="2844" max="2854" width="6.125" style="105" customWidth="1"/>
    <col min="2855" max="3072" width="9" style="105" customWidth="1"/>
    <col min="3073" max="3073" width="3.625" style="105" customWidth="1"/>
    <col min="3074" max="3074" width="3.125" style="105" customWidth="1"/>
    <col min="3075" max="3077" width="6.125" style="105" customWidth="1"/>
    <col min="3078" max="3078" width="3.125" style="105" customWidth="1"/>
    <col min="3079" max="3079" width="2.625" style="105" customWidth="1"/>
    <col min="3080" max="3085" width="6.125" style="105" customWidth="1"/>
    <col min="3086" max="3087" width="2.625" style="105" customWidth="1"/>
    <col min="3088" max="3090" width="5.625" style="105" customWidth="1"/>
    <col min="3091" max="3091" width="2.625" style="105" customWidth="1"/>
    <col min="3092" max="3098" width="5.625" style="105" customWidth="1"/>
    <col min="3099" max="3099" width="3.625" style="105" customWidth="1"/>
    <col min="3100" max="3110" width="6.125" style="105" customWidth="1"/>
    <col min="3111" max="3328" width="9" style="105" customWidth="1"/>
    <col min="3329" max="3329" width="3.625" style="105" customWidth="1"/>
    <col min="3330" max="3330" width="3.125" style="105" customWidth="1"/>
    <col min="3331" max="3333" width="6.125" style="105" customWidth="1"/>
    <col min="3334" max="3334" width="3.125" style="105" customWidth="1"/>
    <col min="3335" max="3335" width="2.625" style="105" customWidth="1"/>
    <col min="3336" max="3341" width="6.125" style="105" customWidth="1"/>
    <col min="3342" max="3343" width="2.625" style="105" customWidth="1"/>
    <col min="3344" max="3346" width="5.625" style="105" customWidth="1"/>
    <col min="3347" max="3347" width="2.625" style="105" customWidth="1"/>
    <col min="3348" max="3354" width="5.625" style="105" customWidth="1"/>
    <col min="3355" max="3355" width="3.625" style="105" customWidth="1"/>
    <col min="3356" max="3366" width="6.125" style="105" customWidth="1"/>
    <col min="3367" max="3584" width="9" style="105" customWidth="1"/>
    <col min="3585" max="3585" width="3.625" style="105" customWidth="1"/>
    <col min="3586" max="3586" width="3.125" style="105" customWidth="1"/>
    <col min="3587" max="3589" width="6.125" style="105" customWidth="1"/>
    <col min="3590" max="3590" width="3.125" style="105" customWidth="1"/>
    <col min="3591" max="3591" width="2.625" style="105" customWidth="1"/>
    <col min="3592" max="3597" width="6.125" style="105" customWidth="1"/>
    <col min="3598" max="3599" width="2.625" style="105" customWidth="1"/>
    <col min="3600" max="3602" width="5.625" style="105" customWidth="1"/>
    <col min="3603" max="3603" width="2.625" style="105" customWidth="1"/>
    <col min="3604" max="3610" width="5.625" style="105" customWidth="1"/>
    <col min="3611" max="3611" width="3.625" style="105" customWidth="1"/>
    <col min="3612" max="3622" width="6.125" style="105" customWidth="1"/>
    <col min="3623" max="3840" width="9" style="105" customWidth="1"/>
    <col min="3841" max="3841" width="3.625" style="105" customWidth="1"/>
    <col min="3842" max="3842" width="3.125" style="105" customWidth="1"/>
    <col min="3843" max="3845" width="6.125" style="105" customWidth="1"/>
    <col min="3846" max="3846" width="3.125" style="105" customWidth="1"/>
    <col min="3847" max="3847" width="2.625" style="105" customWidth="1"/>
    <col min="3848" max="3853" width="6.125" style="105" customWidth="1"/>
    <col min="3854" max="3855" width="2.625" style="105" customWidth="1"/>
    <col min="3856" max="3858" width="5.625" style="105" customWidth="1"/>
    <col min="3859" max="3859" width="2.625" style="105" customWidth="1"/>
    <col min="3860" max="3866" width="5.625" style="105" customWidth="1"/>
    <col min="3867" max="3867" width="3.625" style="105" customWidth="1"/>
    <col min="3868" max="3878" width="6.125" style="105" customWidth="1"/>
    <col min="3879" max="4096" width="9" style="105" customWidth="1"/>
    <col min="4097" max="4097" width="3.625" style="105" customWidth="1"/>
    <col min="4098" max="4098" width="3.125" style="105" customWidth="1"/>
    <col min="4099" max="4101" width="6.125" style="105" customWidth="1"/>
    <col min="4102" max="4102" width="3.125" style="105" customWidth="1"/>
    <col min="4103" max="4103" width="2.625" style="105" customWidth="1"/>
    <col min="4104" max="4109" width="6.125" style="105" customWidth="1"/>
    <col min="4110" max="4111" width="2.625" style="105" customWidth="1"/>
    <col min="4112" max="4114" width="5.625" style="105" customWidth="1"/>
    <col min="4115" max="4115" width="2.625" style="105" customWidth="1"/>
    <col min="4116" max="4122" width="5.625" style="105" customWidth="1"/>
    <col min="4123" max="4123" width="3.625" style="105" customWidth="1"/>
    <col min="4124" max="4134" width="6.125" style="105" customWidth="1"/>
    <col min="4135" max="4352" width="9" style="105" customWidth="1"/>
    <col min="4353" max="4353" width="3.625" style="105" customWidth="1"/>
    <col min="4354" max="4354" width="3.125" style="105" customWidth="1"/>
    <col min="4355" max="4357" width="6.125" style="105" customWidth="1"/>
    <col min="4358" max="4358" width="3.125" style="105" customWidth="1"/>
    <col min="4359" max="4359" width="2.625" style="105" customWidth="1"/>
    <col min="4360" max="4365" width="6.125" style="105" customWidth="1"/>
    <col min="4366" max="4367" width="2.625" style="105" customWidth="1"/>
    <col min="4368" max="4370" width="5.625" style="105" customWidth="1"/>
    <col min="4371" max="4371" width="2.625" style="105" customWidth="1"/>
    <col min="4372" max="4378" width="5.625" style="105" customWidth="1"/>
    <col min="4379" max="4379" width="3.625" style="105" customWidth="1"/>
    <col min="4380" max="4390" width="6.125" style="105" customWidth="1"/>
    <col min="4391" max="4608" width="9" style="105" customWidth="1"/>
    <col min="4609" max="4609" width="3.625" style="105" customWidth="1"/>
    <col min="4610" max="4610" width="3.125" style="105" customWidth="1"/>
    <col min="4611" max="4613" width="6.125" style="105" customWidth="1"/>
    <col min="4614" max="4614" width="3.125" style="105" customWidth="1"/>
    <col min="4615" max="4615" width="2.625" style="105" customWidth="1"/>
    <col min="4616" max="4621" width="6.125" style="105" customWidth="1"/>
    <col min="4622" max="4623" width="2.625" style="105" customWidth="1"/>
    <col min="4624" max="4626" width="5.625" style="105" customWidth="1"/>
    <col min="4627" max="4627" width="2.625" style="105" customWidth="1"/>
    <col min="4628" max="4634" width="5.625" style="105" customWidth="1"/>
    <col min="4635" max="4635" width="3.625" style="105" customWidth="1"/>
    <col min="4636" max="4646" width="6.125" style="105" customWidth="1"/>
    <col min="4647" max="4864" width="9" style="105" customWidth="1"/>
    <col min="4865" max="4865" width="3.625" style="105" customWidth="1"/>
    <col min="4866" max="4866" width="3.125" style="105" customWidth="1"/>
    <col min="4867" max="4869" width="6.125" style="105" customWidth="1"/>
    <col min="4870" max="4870" width="3.125" style="105" customWidth="1"/>
    <col min="4871" max="4871" width="2.625" style="105" customWidth="1"/>
    <col min="4872" max="4877" width="6.125" style="105" customWidth="1"/>
    <col min="4878" max="4879" width="2.625" style="105" customWidth="1"/>
    <col min="4880" max="4882" width="5.625" style="105" customWidth="1"/>
    <col min="4883" max="4883" width="2.625" style="105" customWidth="1"/>
    <col min="4884" max="4890" width="5.625" style="105" customWidth="1"/>
    <col min="4891" max="4891" width="3.625" style="105" customWidth="1"/>
    <col min="4892" max="4902" width="6.125" style="105" customWidth="1"/>
    <col min="4903" max="5120" width="9" style="105" customWidth="1"/>
    <col min="5121" max="5121" width="3.625" style="105" customWidth="1"/>
    <col min="5122" max="5122" width="3.125" style="105" customWidth="1"/>
    <col min="5123" max="5125" width="6.125" style="105" customWidth="1"/>
    <col min="5126" max="5126" width="3.125" style="105" customWidth="1"/>
    <col min="5127" max="5127" width="2.625" style="105" customWidth="1"/>
    <col min="5128" max="5133" width="6.125" style="105" customWidth="1"/>
    <col min="5134" max="5135" width="2.625" style="105" customWidth="1"/>
    <col min="5136" max="5138" width="5.625" style="105" customWidth="1"/>
    <col min="5139" max="5139" width="2.625" style="105" customWidth="1"/>
    <col min="5140" max="5146" width="5.625" style="105" customWidth="1"/>
    <col min="5147" max="5147" width="3.625" style="105" customWidth="1"/>
    <col min="5148" max="5158" width="6.125" style="105" customWidth="1"/>
    <col min="5159" max="5376" width="9" style="105" customWidth="1"/>
    <col min="5377" max="5377" width="3.625" style="105" customWidth="1"/>
    <col min="5378" max="5378" width="3.125" style="105" customWidth="1"/>
    <col min="5379" max="5381" width="6.125" style="105" customWidth="1"/>
    <col min="5382" max="5382" width="3.125" style="105" customWidth="1"/>
    <col min="5383" max="5383" width="2.625" style="105" customWidth="1"/>
    <col min="5384" max="5389" width="6.125" style="105" customWidth="1"/>
    <col min="5390" max="5391" width="2.625" style="105" customWidth="1"/>
    <col min="5392" max="5394" width="5.625" style="105" customWidth="1"/>
    <col min="5395" max="5395" width="2.625" style="105" customWidth="1"/>
    <col min="5396" max="5402" width="5.625" style="105" customWidth="1"/>
    <col min="5403" max="5403" width="3.625" style="105" customWidth="1"/>
    <col min="5404" max="5414" width="6.125" style="105" customWidth="1"/>
    <col min="5415" max="5632" width="9" style="105" customWidth="1"/>
    <col min="5633" max="5633" width="3.625" style="105" customWidth="1"/>
    <col min="5634" max="5634" width="3.125" style="105" customWidth="1"/>
    <col min="5635" max="5637" width="6.125" style="105" customWidth="1"/>
    <col min="5638" max="5638" width="3.125" style="105" customWidth="1"/>
    <col min="5639" max="5639" width="2.625" style="105" customWidth="1"/>
    <col min="5640" max="5645" width="6.125" style="105" customWidth="1"/>
    <col min="5646" max="5647" width="2.625" style="105" customWidth="1"/>
    <col min="5648" max="5650" width="5.625" style="105" customWidth="1"/>
    <col min="5651" max="5651" width="2.625" style="105" customWidth="1"/>
    <col min="5652" max="5658" width="5.625" style="105" customWidth="1"/>
    <col min="5659" max="5659" width="3.625" style="105" customWidth="1"/>
    <col min="5660" max="5670" width="6.125" style="105" customWidth="1"/>
    <col min="5671" max="5888" width="9" style="105" customWidth="1"/>
    <col min="5889" max="5889" width="3.625" style="105" customWidth="1"/>
    <col min="5890" max="5890" width="3.125" style="105" customWidth="1"/>
    <col min="5891" max="5893" width="6.125" style="105" customWidth="1"/>
    <col min="5894" max="5894" width="3.125" style="105" customWidth="1"/>
    <col min="5895" max="5895" width="2.625" style="105" customWidth="1"/>
    <col min="5896" max="5901" width="6.125" style="105" customWidth="1"/>
    <col min="5902" max="5903" width="2.625" style="105" customWidth="1"/>
    <col min="5904" max="5906" width="5.625" style="105" customWidth="1"/>
    <col min="5907" max="5907" width="2.625" style="105" customWidth="1"/>
    <col min="5908" max="5914" width="5.625" style="105" customWidth="1"/>
    <col min="5915" max="5915" width="3.625" style="105" customWidth="1"/>
    <col min="5916" max="5926" width="6.125" style="105" customWidth="1"/>
    <col min="5927" max="6144" width="9" style="105" customWidth="1"/>
    <col min="6145" max="6145" width="3.625" style="105" customWidth="1"/>
    <col min="6146" max="6146" width="3.125" style="105" customWidth="1"/>
    <col min="6147" max="6149" width="6.125" style="105" customWidth="1"/>
    <col min="6150" max="6150" width="3.125" style="105" customWidth="1"/>
    <col min="6151" max="6151" width="2.625" style="105" customWidth="1"/>
    <col min="6152" max="6157" width="6.125" style="105" customWidth="1"/>
    <col min="6158" max="6159" width="2.625" style="105" customWidth="1"/>
    <col min="6160" max="6162" width="5.625" style="105" customWidth="1"/>
    <col min="6163" max="6163" width="2.625" style="105" customWidth="1"/>
    <col min="6164" max="6170" width="5.625" style="105" customWidth="1"/>
    <col min="6171" max="6171" width="3.625" style="105" customWidth="1"/>
    <col min="6172" max="6182" width="6.125" style="105" customWidth="1"/>
    <col min="6183" max="6400" width="9" style="105" customWidth="1"/>
    <col min="6401" max="6401" width="3.625" style="105" customWidth="1"/>
    <col min="6402" max="6402" width="3.125" style="105" customWidth="1"/>
    <col min="6403" max="6405" width="6.125" style="105" customWidth="1"/>
    <col min="6406" max="6406" width="3.125" style="105" customWidth="1"/>
    <col min="6407" max="6407" width="2.625" style="105" customWidth="1"/>
    <col min="6408" max="6413" width="6.125" style="105" customWidth="1"/>
    <col min="6414" max="6415" width="2.625" style="105" customWidth="1"/>
    <col min="6416" max="6418" width="5.625" style="105" customWidth="1"/>
    <col min="6419" max="6419" width="2.625" style="105" customWidth="1"/>
    <col min="6420" max="6426" width="5.625" style="105" customWidth="1"/>
    <col min="6427" max="6427" width="3.625" style="105" customWidth="1"/>
    <col min="6428" max="6438" width="6.125" style="105" customWidth="1"/>
    <col min="6439" max="6656" width="9" style="105" customWidth="1"/>
    <col min="6657" max="6657" width="3.625" style="105" customWidth="1"/>
    <col min="6658" max="6658" width="3.125" style="105" customWidth="1"/>
    <col min="6659" max="6661" width="6.125" style="105" customWidth="1"/>
    <col min="6662" max="6662" width="3.125" style="105" customWidth="1"/>
    <col min="6663" max="6663" width="2.625" style="105" customWidth="1"/>
    <col min="6664" max="6669" width="6.125" style="105" customWidth="1"/>
    <col min="6670" max="6671" width="2.625" style="105" customWidth="1"/>
    <col min="6672" max="6674" width="5.625" style="105" customWidth="1"/>
    <col min="6675" max="6675" width="2.625" style="105" customWidth="1"/>
    <col min="6676" max="6682" width="5.625" style="105" customWidth="1"/>
    <col min="6683" max="6683" width="3.625" style="105" customWidth="1"/>
    <col min="6684" max="6694" width="6.125" style="105" customWidth="1"/>
    <col min="6695" max="6912" width="9" style="105" customWidth="1"/>
    <col min="6913" max="6913" width="3.625" style="105" customWidth="1"/>
    <col min="6914" max="6914" width="3.125" style="105" customWidth="1"/>
    <col min="6915" max="6917" width="6.125" style="105" customWidth="1"/>
    <col min="6918" max="6918" width="3.125" style="105" customWidth="1"/>
    <col min="6919" max="6919" width="2.625" style="105" customWidth="1"/>
    <col min="6920" max="6925" width="6.125" style="105" customWidth="1"/>
    <col min="6926" max="6927" width="2.625" style="105" customWidth="1"/>
    <col min="6928" max="6930" width="5.625" style="105" customWidth="1"/>
    <col min="6931" max="6931" width="2.625" style="105" customWidth="1"/>
    <col min="6932" max="6938" width="5.625" style="105" customWidth="1"/>
    <col min="6939" max="6939" width="3.625" style="105" customWidth="1"/>
    <col min="6940" max="6950" width="6.125" style="105" customWidth="1"/>
    <col min="6951" max="7168" width="9" style="105" customWidth="1"/>
    <col min="7169" max="7169" width="3.625" style="105" customWidth="1"/>
    <col min="7170" max="7170" width="3.125" style="105" customWidth="1"/>
    <col min="7171" max="7173" width="6.125" style="105" customWidth="1"/>
    <col min="7174" max="7174" width="3.125" style="105" customWidth="1"/>
    <col min="7175" max="7175" width="2.625" style="105" customWidth="1"/>
    <col min="7176" max="7181" width="6.125" style="105" customWidth="1"/>
    <col min="7182" max="7183" width="2.625" style="105" customWidth="1"/>
    <col min="7184" max="7186" width="5.625" style="105" customWidth="1"/>
    <col min="7187" max="7187" width="2.625" style="105" customWidth="1"/>
    <col min="7188" max="7194" width="5.625" style="105" customWidth="1"/>
    <col min="7195" max="7195" width="3.625" style="105" customWidth="1"/>
    <col min="7196" max="7206" width="6.125" style="105" customWidth="1"/>
    <col min="7207" max="7424" width="9" style="105" customWidth="1"/>
    <col min="7425" max="7425" width="3.625" style="105" customWidth="1"/>
    <col min="7426" max="7426" width="3.125" style="105" customWidth="1"/>
    <col min="7427" max="7429" width="6.125" style="105" customWidth="1"/>
    <col min="7430" max="7430" width="3.125" style="105" customWidth="1"/>
    <col min="7431" max="7431" width="2.625" style="105" customWidth="1"/>
    <col min="7432" max="7437" width="6.125" style="105" customWidth="1"/>
    <col min="7438" max="7439" width="2.625" style="105" customWidth="1"/>
    <col min="7440" max="7442" width="5.625" style="105" customWidth="1"/>
    <col min="7443" max="7443" width="2.625" style="105" customWidth="1"/>
    <col min="7444" max="7450" width="5.625" style="105" customWidth="1"/>
    <col min="7451" max="7451" width="3.625" style="105" customWidth="1"/>
    <col min="7452" max="7462" width="6.125" style="105" customWidth="1"/>
    <col min="7463" max="7680" width="9" style="105" customWidth="1"/>
    <col min="7681" max="7681" width="3.625" style="105" customWidth="1"/>
    <col min="7682" max="7682" width="3.125" style="105" customWidth="1"/>
    <col min="7683" max="7685" width="6.125" style="105" customWidth="1"/>
    <col min="7686" max="7686" width="3.125" style="105" customWidth="1"/>
    <col min="7687" max="7687" width="2.625" style="105" customWidth="1"/>
    <col min="7688" max="7693" width="6.125" style="105" customWidth="1"/>
    <col min="7694" max="7695" width="2.625" style="105" customWidth="1"/>
    <col min="7696" max="7698" width="5.625" style="105" customWidth="1"/>
    <col min="7699" max="7699" width="2.625" style="105" customWidth="1"/>
    <col min="7700" max="7706" width="5.625" style="105" customWidth="1"/>
    <col min="7707" max="7707" width="3.625" style="105" customWidth="1"/>
    <col min="7708" max="7718" width="6.125" style="105" customWidth="1"/>
    <col min="7719" max="7936" width="9" style="105" customWidth="1"/>
    <col min="7937" max="7937" width="3.625" style="105" customWidth="1"/>
    <col min="7938" max="7938" width="3.125" style="105" customWidth="1"/>
    <col min="7939" max="7941" width="6.125" style="105" customWidth="1"/>
    <col min="7942" max="7942" width="3.125" style="105" customWidth="1"/>
    <col min="7943" max="7943" width="2.625" style="105" customWidth="1"/>
    <col min="7944" max="7949" width="6.125" style="105" customWidth="1"/>
    <col min="7950" max="7951" width="2.625" style="105" customWidth="1"/>
    <col min="7952" max="7954" width="5.625" style="105" customWidth="1"/>
    <col min="7955" max="7955" width="2.625" style="105" customWidth="1"/>
    <col min="7956" max="7962" width="5.625" style="105" customWidth="1"/>
    <col min="7963" max="7963" width="3.625" style="105" customWidth="1"/>
    <col min="7964" max="7974" width="6.125" style="105" customWidth="1"/>
    <col min="7975" max="8192" width="9" style="105" customWidth="1"/>
    <col min="8193" max="8193" width="3.625" style="105" customWidth="1"/>
    <col min="8194" max="8194" width="3.125" style="105" customWidth="1"/>
    <col min="8195" max="8197" width="6.125" style="105" customWidth="1"/>
    <col min="8198" max="8198" width="3.125" style="105" customWidth="1"/>
    <col min="8199" max="8199" width="2.625" style="105" customWidth="1"/>
    <col min="8200" max="8205" width="6.125" style="105" customWidth="1"/>
    <col min="8206" max="8207" width="2.625" style="105" customWidth="1"/>
    <col min="8208" max="8210" width="5.625" style="105" customWidth="1"/>
    <col min="8211" max="8211" width="2.625" style="105" customWidth="1"/>
    <col min="8212" max="8218" width="5.625" style="105" customWidth="1"/>
    <col min="8219" max="8219" width="3.625" style="105" customWidth="1"/>
    <col min="8220" max="8230" width="6.125" style="105" customWidth="1"/>
    <col min="8231" max="8448" width="9" style="105" customWidth="1"/>
    <col min="8449" max="8449" width="3.625" style="105" customWidth="1"/>
    <col min="8450" max="8450" width="3.125" style="105" customWidth="1"/>
    <col min="8451" max="8453" width="6.125" style="105" customWidth="1"/>
    <col min="8454" max="8454" width="3.125" style="105" customWidth="1"/>
    <col min="8455" max="8455" width="2.625" style="105" customWidth="1"/>
    <col min="8456" max="8461" width="6.125" style="105" customWidth="1"/>
    <col min="8462" max="8463" width="2.625" style="105" customWidth="1"/>
    <col min="8464" max="8466" width="5.625" style="105" customWidth="1"/>
    <col min="8467" max="8467" width="2.625" style="105" customWidth="1"/>
    <col min="8468" max="8474" width="5.625" style="105" customWidth="1"/>
    <col min="8475" max="8475" width="3.625" style="105" customWidth="1"/>
    <col min="8476" max="8486" width="6.125" style="105" customWidth="1"/>
    <col min="8487" max="8704" width="9" style="105" customWidth="1"/>
    <col min="8705" max="8705" width="3.625" style="105" customWidth="1"/>
    <col min="8706" max="8706" width="3.125" style="105" customWidth="1"/>
    <col min="8707" max="8709" width="6.125" style="105" customWidth="1"/>
    <col min="8710" max="8710" width="3.125" style="105" customWidth="1"/>
    <col min="8711" max="8711" width="2.625" style="105" customWidth="1"/>
    <col min="8712" max="8717" width="6.125" style="105" customWidth="1"/>
    <col min="8718" max="8719" width="2.625" style="105" customWidth="1"/>
    <col min="8720" max="8722" width="5.625" style="105" customWidth="1"/>
    <col min="8723" max="8723" width="2.625" style="105" customWidth="1"/>
    <col min="8724" max="8730" width="5.625" style="105" customWidth="1"/>
    <col min="8731" max="8731" width="3.625" style="105" customWidth="1"/>
    <col min="8732" max="8742" width="6.125" style="105" customWidth="1"/>
    <col min="8743" max="8960" width="9" style="105" customWidth="1"/>
    <col min="8961" max="8961" width="3.625" style="105" customWidth="1"/>
    <col min="8962" max="8962" width="3.125" style="105" customWidth="1"/>
    <col min="8963" max="8965" width="6.125" style="105" customWidth="1"/>
    <col min="8966" max="8966" width="3.125" style="105" customWidth="1"/>
    <col min="8967" max="8967" width="2.625" style="105" customWidth="1"/>
    <col min="8968" max="8973" width="6.125" style="105" customWidth="1"/>
    <col min="8974" max="8975" width="2.625" style="105" customWidth="1"/>
    <col min="8976" max="8978" width="5.625" style="105" customWidth="1"/>
    <col min="8979" max="8979" width="2.625" style="105" customWidth="1"/>
    <col min="8980" max="8986" width="5.625" style="105" customWidth="1"/>
    <col min="8987" max="8987" width="3.625" style="105" customWidth="1"/>
    <col min="8988" max="8998" width="6.125" style="105" customWidth="1"/>
    <col min="8999" max="9216" width="9" style="105" customWidth="1"/>
    <col min="9217" max="9217" width="3.625" style="105" customWidth="1"/>
    <col min="9218" max="9218" width="3.125" style="105" customWidth="1"/>
    <col min="9219" max="9221" width="6.125" style="105" customWidth="1"/>
    <col min="9222" max="9222" width="3.125" style="105" customWidth="1"/>
    <col min="9223" max="9223" width="2.625" style="105" customWidth="1"/>
    <col min="9224" max="9229" width="6.125" style="105" customWidth="1"/>
    <col min="9230" max="9231" width="2.625" style="105" customWidth="1"/>
    <col min="9232" max="9234" width="5.625" style="105" customWidth="1"/>
    <col min="9235" max="9235" width="2.625" style="105" customWidth="1"/>
    <col min="9236" max="9242" width="5.625" style="105" customWidth="1"/>
    <col min="9243" max="9243" width="3.625" style="105" customWidth="1"/>
    <col min="9244" max="9254" width="6.125" style="105" customWidth="1"/>
    <col min="9255" max="9472" width="9" style="105" customWidth="1"/>
    <col min="9473" max="9473" width="3.625" style="105" customWidth="1"/>
    <col min="9474" max="9474" width="3.125" style="105" customWidth="1"/>
    <col min="9475" max="9477" width="6.125" style="105" customWidth="1"/>
    <col min="9478" max="9478" width="3.125" style="105" customWidth="1"/>
    <col min="9479" max="9479" width="2.625" style="105" customWidth="1"/>
    <col min="9480" max="9485" width="6.125" style="105" customWidth="1"/>
    <col min="9486" max="9487" width="2.625" style="105" customWidth="1"/>
    <col min="9488" max="9490" width="5.625" style="105" customWidth="1"/>
    <col min="9491" max="9491" width="2.625" style="105" customWidth="1"/>
    <col min="9492" max="9498" width="5.625" style="105" customWidth="1"/>
    <col min="9499" max="9499" width="3.625" style="105" customWidth="1"/>
    <col min="9500" max="9510" width="6.125" style="105" customWidth="1"/>
    <col min="9511" max="9728" width="9" style="105" customWidth="1"/>
    <col min="9729" max="9729" width="3.625" style="105" customWidth="1"/>
    <col min="9730" max="9730" width="3.125" style="105" customWidth="1"/>
    <col min="9731" max="9733" width="6.125" style="105" customWidth="1"/>
    <col min="9734" max="9734" width="3.125" style="105" customWidth="1"/>
    <col min="9735" max="9735" width="2.625" style="105" customWidth="1"/>
    <col min="9736" max="9741" width="6.125" style="105" customWidth="1"/>
    <col min="9742" max="9743" width="2.625" style="105" customWidth="1"/>
    <col min="9744" max="9746" width="5.625" style="105" customWidth="1"/>
    <col min="9747" max="9747" width="2.625" style="105" customWidth="1"/>
    <col min="9748" max="9754" width="5.625" style="105" customWidth="1"/>
    <col min="9755" max="9755" width="3.625" style="105" customWidth="1"/>
    <col min="9756" max="9766" width="6.125" style="105" customWidth="1"/>
    <col min="9767" max="9984" width="9" style="105" customWidth="1"/>
    <col min="9985" max="9985" width="3.625" style="105" customWidth="1"/>
    <col min="9986" max="9986" width="3.125" style="105" customWidth="1"/>
    <col min="9987" max="9989" width="6.125" style="105" customWidth="1"/>
    <col min="9990" max="9990" width="3.125" style="105" customWidth="1"/>
    <col min="9991" max="9991" width="2.625" style="105" customWidth="1"/>
    <col min="9992" max="9997" width="6.125" style="105" customWidth="1"/>
    <col min="9998" max="9999" width="2.625" style="105" customWidth="1"/>
    <col min="10000" max="10002" width="5.625" style="105" customWidth="1"/>
    <col min="10003" max="10003" width="2.625" style="105" customWidth="1"/>
    <col min="10004" max="10010" width="5.625" style="105" customWidth="1"/>
    <col min="10011" max="10011" width="3.625" style="105" customWidth="1"/>
    <col min="10012" max="10022" width="6.125" style="105" customWidth="1"/>
    <col min="10023" max="10240" width="9" style="105" customWidth="1"/>
    <col min="10241" max="10241" width="3.625" style="105" customWidth="1"/>
    <col min="10242" max="10242" width="3.125" style="105" customWidth="1"/>
    <col min="10243" max="10245" width="6.125" style="105" customWidth="1"/>
    <col min="10246" max="10246" width="3.125" style="105" customWidth="1"/>
    <col min="10247" max="10247" width="2.625" style="105" customWidth="1"/>
    <col min="10248" max="10253" width="6.125" style="105" customWidth="1"/>
    <col min="10254" max="10255" width="2.625" style="105" customWidth="1"/>
    <col min="10256" max="10258" width="5.625" style="105" customWidth="1"/>
    <col min="10259" max="10259" width="2.625" style="105" customWidth="1"/>
    <col min="10260" max="10266" width="5.625" style="105" customWidth="1"/>
    <col min="10267" max="10267" width="3.625" style="105" customWidth="1"/>
    <col min="10268" max="10278" width="6.125" style="105" customWidth="1"/>
    <col min="10279" max="10496" width="9" style="105" customWidth="1"/>
    <col min="10497" max="10497" width="3.625" style="105" customWidth="1"/>
    <col min="10498" max="10498" width="3.125" style="105" customWidth="1"/>
    <col min="10499" max="10501" width="6.125" style="105" customWidth="1"/>
    <col min="10502" max="10502" width="3.125" style="105" customWidth="1"/>
    <col min="10503" max="10503" width="2.625" style="105" customWidth="1"/>
    <col min="10504" max="10509" width="6.125" style="105" customWidth="1"/>
    <col min="10510" max="10511" width="2.625" style="105" customWidth="1"/>
    <col min="10512" max="10514" width="5.625" style="105" customWidth="1"/>
    <col min="10515" max="10515" width="2.625" style="105" customWidth="1"/>
    <col min="10516" max="10522" width="5.625" style="105" customWidth="1"/>
    <col min="10523" max="10523" width="3.625" style="105" customWidth="1"/>
    <col min="10524" max="10534" width="6.125" style="105" customWidth="1"/>
    <col min="10535" max="10752" width="9" style="105" customWidth="1"/>
    <col min="10753" max="10753" width="3.625" style="105" customWidth="1"/>
    <col min="10754" max="10754" width="3.125" style="105" customWidth="1"/>
    <col min="10755" max="10757" width="6.125" style="105" customWidth="1"/>
    <col min="10758" max="10758" width="3.125" style="105" customWidth="1"/>
    <col min="10759" max="10759" width="2.625" style="105" customWidth="1"/>
    <col min="10760" max="10765" width="6.125" style="105" customWidth="1"/>
    <col min="10766" max="10767" width="2.625" style="105" customWidth="1"/>
    <col min="10768" max="10770" width="5.625" style="105" customWidth="1"/>
    <col min="10771" max="10771" width="2.625" style="105" customWidth="1"/>
    <col min="10772" max="10778" width="5.625" style="105" customWidth="1"/>
    <col min="10779" max="10779" width="3.625" style="105" customWidth="1"/>
    <col min="10780" max="10790" width="6.125" style="105" customWidth="1"/>
    <col min="10791" max="11008" width="9" style="105" customWidth="1"/>
    <col min="11009" max="11009" width="3.625" style="105" customWidth="1"/>
    <col min="11010" max="11010" width="3.125" style="105" customWidth="1"/>
    <col min="11011" max="11013" width="6.125" style="105" customWidth="1"/>
    <col min="11014" max="11014" width="3.125" style="105" customWidth="1"/>
    <col min="11015" max="11015" width="2.625" style="105" customWidth="1"/>
    <col min="11016" max="11021" width="6.125" style="105" customWidth="1"/>
    <col min="11022" max="11023" width="2.625" style="105" customWidth="1"/>
    <col min="11024" max="11026" width="5.625" style="105" customWidth="1"/>
    <col min="11027" max="11027" width="2.625" style="105" customWidth="1"/>
    <col min="11028" max="11034" width="5.625" style="105" customWidth="1"/>
    <col min="11035" max="11035" width="3.625" style="105" customWidth="1"/>
    <col min="11036" max="11046" width="6.125" style="105" customWidth="1"/>
    <col min="11047" max="11264" width="9" style="105" customWidth="1"/>
    <col min="11265" max="11265" width="3.625" style="105" customWidth="1"/>
    <col min="11266" max="11266" width="3.125" style="105" customWidth="1"/>
    <col min="11267" max="11269" width="6.125" style="105" customWidth="1"/>
    <col min="11270" max="11270" width="3.125" style="105" customWidth="1"/>
    <col min="11271" max="11271" width="2.625" style="105" customWidth="1"/>
    <col min="11272" max="11277" width="6.125" style="105" customWidth="1"/>
    <col min="11278" max="11279" width="2.625" style="105" customWidth="1"/>
    <col min="11280" max="11282" width="5.625" style="105" customWidth="1"/>
    <col min="11283" max="11283" width="2.625" style="105" customWidth="1"/>
    <col min="11284" max="11290" width="5.625" style="105" customWidth="1"/>
    <col min="11291" max="11291" width="3.625" style="105" customWidth="1"/>
    <col min="11292" max="11302" width="6.125" style="105" customWidth="1"/>
    <col min="11303" max="11520" width="9" style="105" customWidth="1"/>
    <col min="11521" max="11521" width="3.625" style="105" customWidth="1"/>
    <col min="11522" max="11522" width="3.125" style="105" customWidth="1"/>
    <col min="11523" max="11525" width="6.125" style="105" customWidth="1"/>
    <col min="11526" max="11526" width="3.125" style="105" customWidth="1"/>
    <col min="11527" max="11527" width="2.625" style="105" customWidth="1"/>
    <col min="11528" max="11533" width="6.125" style="105" customWidth="1"/>
    <col min="11534" max="11535" width="2.625" style="105" customWidth="1"/>
    <col min="11536" max="11538" width="5.625" style="105" customWidth="1"/>
    <col min="11539" max="11539" width="2.625" style="105" customWidth="1"/>
    <col min="11540" max="11546" width="5.625" style="105" customWidth="1"/>
    <col min="11547" max="11547" width="3.625" style="105" customWidth="1"/>
    <col min="11548" max="11558" width="6.125" style="105" customWidth="1"/>
    <col min="11559" max="11776" width="9" style="105" customWidth="1"/>
    <col min="11777" max="11777" width="3.625" style="105" customWidth="1"/>
    <col min="11778" max="11778" width="3.125" style="105" customWidth="1"/>
    <col min="11779" max="11781" width="6.125" style="105" customWidth="1"/>
    <col min="11782" max="11782" width="3.125" style="105" customWidth="1"/>
    <col min="11783" max="11783" width="2.625" style="105" customWidth="1"/>
    <col min="11784" max="11789" width="6.125" style="105" customWidth="1"/>
    <col min="11790" max="11791" width="2.625" style="105" customWidth="1"/>
    <col min="11792" max="11794" width="5.625" style="105" customWidth="1"/>
    <col min="11795" max="11795" width="2.625" style="105" customWidth="1"/>
    <col min="11796" max="11802" width="5.625" style="105" customWidth="1"/>
    <col min="11803" max="11803" width="3.625" style="105" customWidth="1"/>
    <col min="11804" max="11814" width="6.125" style="105" customWidth="1"/>
    <col min="11815" max="12032" width="9" style="105" customWidth="1"/>
    <col min="12033" max="12033" width="3.625" style="105" customWidth="1"/>
    <col min="12034" max="12034" width="3.125" style="105" customWidth="1"/>
    <col min="12035" max="12037" width="6.125" style="105" customWidth="1"/>
    <col min="12038" max="12038" width="3.125" style="105" customWidth="1"/>
    <col min="12039" max="12039" width="2.625" style="105" customWidth="1"/>
    <col min="12040" max="12045" width="6.125" style="105" customWidth="1"/>
    <col min="12046" max="12047" width="2.625" style="105" customWidth="1"/>
    <col min="12048" max="12050" width="5.625" style="105" customWidth="1"/>
    <col min="12051" max="12051" width="2.625" style="105" customWidth="1"/>
    <col min="12052" max="12058" width="5.625" style="105" customWidth="1"/>
    <col min="12059" max="12059" width="3.625" style="105" customWidth="1"/>
    <col min="12060" max="12070" width="6.125" style="105" customWidth="1"/>
    <col min="12071" max="12288" width="9" style="105" customWidth="1"/>
    <col min="12289" max="12289" width="3.625" style="105" customWidth="1"/>
    <col min="12290" max="12290" width="3.125" style="105" customWidth="1"/>
    <col min="12291" max="12293" width="6.125" style="105" customWidth="1"/>
    <col min="12294" max="12294" width="3.125" style="105" customWidth="1"/>
    <col min="12295" max="12295" width="2.625" style="105" customWidth="1"/>
    <col min="12296" max="12301" width="6.125" style="105" customWidth="1"/>
    <col min="12302" max="12303" width="2.625" style="105" customWidth="1"/>
    <col min="12304" max="12306" width="5.625" style="105" customWidth="1"/>
    <col min="12307" max="12307" width="2.625" style="105" customWidth="1"/>
    <col min="12308" max="12314" width="5.625" style="105" customWidth="1"/>
    <col min="12315" max="12315" width="3.625" style="105" customWidth="1"/>
    <col min="12316" max="12326" width="6.125" style="105" customWidth="1"/>
    <col min="12327" max="12544" width="9" style="105" customWidth="1"/>
    <col min="12545" max="12545" width="3.625" style="105" customWidth="1"/>
    <col min="12546" max="12546" width="3.125" style="105" customWidth="1"/>
    <col min="12547" max="12549" width="6.125" style="105" customWidth="1"/>
    <col min="12550" max="12550" width="3.125" style="105" customWidth="1"/>
    <col min="12551" max="12551" width="2.625" style="105" customWidth="1"/>
    <col min="12552" max="12557" width="6.125" style="105" customWidth="1"/>
    <col min="12558" max="12559" width="2.625" style="105" customWidth="1"/>
    <col min="12560" max="12562" width="5.625" style="105" customWidth="1"/>
    <col min="12563" max="12563" width="2.625" style="105" customWidth="1"/>
    <col min="12564" max="12570" width="5.625" style="105" customWidth="1"/>
    <col min="12571" max="12571" width="3.625" style="105" customWidth="1"/>
    <col min="12572" max="12582" width="6.125" style="105" customWidth="1"/>
    <col min="12583" max="12800" width="9" style="105" customWidth="1"/>
    <col min="12801" max="12801" width="3.625" style="105" customWidth="1"/>
    <col min="12802" max="12802" width="3.125" style="105" customWidth="1"/>
    <col min="12803" max="12805" width="6.125" style="105" customWidth="1"/>
    <col min="12806" max="12806" width="3.125" style="105" customWidth="1"/>
    <col min="12807" max="12807" width="2.625" style="105" customWidth="1"/>
    <col min="12808" max="12813" width="6.125" style="105" customWidth="1"/>
    <col min="12814" max="12815" width="2.625" style="105" customWidth="1"/>
    <col min="12816" max="12818" width="5.625" style="105" customWidth="1"/>
    <col min="12819" max="12819" width="2.625" style="105" customWidth="1"/>
    <col min="12820" max="12826" width="5.625" style="105" customWidth="1"/>
    <col min="12827" max="12827" width="3.625" style="105" customWidth="1"/>
    <col min="12828" max="12838" width="6.125" style="105" customWidth="1"/>
    <col min="12839" max="13056" width="9" style="105" customWidth="1"/>
    <col min="13057" max="13057" width="3.625" style="105" customWidth="1"/>
    <col min="13058" max="13058" width="3.125" style="105" customWidth="1"/>
    <col min="13059" max="13061" width="6.125" style="105" customWidth="1"/>
    <col min="13062" max="13062" width="3.125" style="105" customWidth="1"/>
    <col min="13063" max="13063" width="2.625" style="105" customWidth="1"/>
    <col min="13064" max="13069" width="6.125" style="105" customWidth="1"/>
    <col min="13070" max="13071" width="2.625" style="105" customWidth="1"/>
    <col min="13072" max="13074" width="5.625" style="105" customWidth="1"/>
    <col min="13075" max="13075" width="2.625" style="105" customWidth="1"/>
    <col min="13076" max="13082" width="5.625" style="105" customWidth="1"/>
    <col min="13083" max="13083" width="3.625" style="105" customWidth="1"/>
    <col min="13084" max="13094" width="6.125" style="105" customWidth="1"/>
    <col min="13095" max="13312" width="9" style="105" customWidth="1"/>
    <col min="13313" max="13313" width="3.625" style="105" customWidth="1"/>
    <col min="13314" max="13314" width="3.125" style="105" customWidth="1"/>
    <col min="13315" max="13317" width="6.125" style="105" customWidth="1"/>
    <col min="13318" max="13318" width="3.125" style="105" customWidth="1"/>
    <col min="13319" max="13319" width="2.625" style="105" customWidth="1"/>
    <col min="13320" max="13325" width="6.125" style="105" customWidth="1"/>
    <col min="13326" max="13327" width="2.625" style="105" customWidth="1"/>
    <col min="13328" max="13330" width="5.625" style="105" customWidth="1"/>
    <col min="13331" max="13331" width="2.625" style="105" customWidth="1"/>
    <col min="13332" max="13338" width="5.625" style="105" customWidth="1"/>
    <col min="13339" max="13339" width="3.625" style="105" customWidth="1"/>
    <col min="13340" max="13350" width="6.125" style="105" customWidth="1"/>
    <col min="13351" max="13568" width="9" style="105" customWidth="1"/>
    <col min="13569" max="13569" width="3.625" style="105" customWidth="1"/>
    <col min="13570" max="13570" width="3.125" style="105" customWidth="1"/>
    <col min="13571" max="13573" width="6.125" style="105" customWidth="1"/>
    <col min="13574" max="13574" width="3.125" style="105" customWidth="1"/>
    <col min="13575" max="13575" width="2.625" style="105" customWidth="1"/>
    <col min="13576" max="13581" width="6.125" style="105" customWidth="1"/>
    <col min="13582" max="13583" width="2.625" style="105" customWidth="1"/>
    <col min="13584" max="13586" width="5.625" style="105" customWidth="1"/>
    <col min="13587" max="13587" width="2.625" style="105" customWidth="1"/>
    <col min="13588" max="13594" width="5.625" style="105" customWidth="1"/>
    <col min="13595" max="13595" width="3.625" style="105" customWidth="1"/>
    <col min="13596" max="13606" width="6.125" style="105" customWidth="1"/>
    <col min="13607" max="13824" width="9" style="105" customWidth="1"/>
    <col min="13825" max="13825" width="3.625" style="105" customWidth="1"/>
    <col min="13826" max="13826" width="3.125" style="105" customWidth="1"/>
    <col min="13827" max="13829" width="6.125" style="105" customWidth="1"/>
    <col min="13830" max="13830" width="3.125" style="105" customWidth="1"/>
    <col min="13831" max="13831" width="2.625" style="105" customWidth="1"/>
    <col min="13832" max="13837" width="6.125" style="105" customWidth="1"/>
    <col min="13838" max="13839" width="2.625" style="105" customWidth="1"/>
    <col min="13840" max="13842" width="5.625" style="105" customWidth="1"/>
    <col min="13843" max="13843" width="2.625" style="105" customWidth="1"/>
    <col min="13844" max="13850" width="5.625" style="105" customWidth="1"/>
    <col min="13851" max="13851" width="3.625" style="105" customWidth="1"/>
    <col min="13852" max="13862" width="6.125" style="105" customWidth="1"/>
    <col min="13863" max="14080" width="9" style="105" customWidth="1"/>
    <col min="14081" max="14081" width="3.625" style="105" customWidth="1"/>
    <col min="14082" max="14082" width="3.125" style="105" customWidth="1"/>
    <col min="14083" max="14085" width="6.125" style="105" customWidth="1"/>
    <col min="14086" max="14086" width="3.125" style="105" customWidth="1"/>
    <col min="14087" max="14087" width="2.625" style="105" customWidth="1"/>
    <col min="14088" max="14093" width="6.125" style="105" customWidth="1"/>
    <col min="14094" max="14095" width="2.625" style="105" customWidth="1"/>
    <col min="14096" max="14098" width="5.625" style="105" customWidth="1"/>
    <col min="14099" max="14099" width="2.625" style="105" customWidth="1"/>
    <col min="14100" max="14106" width="5.625" style="105" customWidth="1"/>
    <col min="14107" max="14107" width="3.625" style="105" customWidth="1"/>
    <col min="14108" max="14118" width="6.125" style="105" customWidth="1"/>
    <col min="14119" max="14336" width="9" style="105" customWidth="1"/>
    <col min="14337" max="14337" width="3.625" style="105" customWidth="1"/>
    <col min="14338" max="14338" width="3.125" style="105" customWidth="1"/>
    <col min="14339" max="14341" width="6.125" style="105" customWidth="1"/>
    <col min="14342" max="14342" width="3.125" style="105" customWidth="1"/>
    <col min="14343" max="14343" width="2.625" style="105" customWidth="1"/>
    <col min="14344" max="14349" width="6.125" style="105" customWidth="1"/>
    <col min="14350" max="14351" width="2.625" style="105" customWidth="1"/>
    <col min="14352" max="14354" width="5.625" style="105" customWidth="1"/>
    <col min="14355" max="14355" width="2.625" style="105" customWidth="1"/>
    <col min="14356" max="14362" width="5.625" style="105" customWidth="1"/>
    <col min="14363" max="14363" width="3.625" style="105" customWidth="1"/>
    <col min="14364" max="14374" width="6.125" style="105" customWidth="1"/>
    <col min="14375" max="14592" width="9" style="105" customWidth="1"/>
    <col min="14593" max="14593" width="3.625" style="105" customWidth="1"/>
    <col min="14594" max="14594" width="3.125" style="105" customWidth="1"/>
    <col min="14595" max="14597" width="6.125" style="105" customWidth="1"/>
    <col min="14598" max="14598" width="3.125" style="105" customWidth="1"/>
    <col min="14599" max="14599" width="2.625" style="105" customWidth="1"/>
    <col min="14600" max="14605" width="6.125" style="105" customWidth="1"/>
    <col min="14606" max="14607" width="2.625" style="105" customWidth="1"/>
    <col min="14608" max="14610" width="5.625" style="105" customWidth="1"/>
    <col min="14611" max="14611" width="2.625" style="105" customWidth="1"/>
    <col min="14612" max="14618" width="5.625" style="105" customWidth="1"/>
    <col min="14619" max="14619" width="3.625" style="105" customWidth="1"/>
    <col min="14620" max="14630" width="6.125" style="105" customWidth="1"/>
    <col min="14631" max="14848" width="9" style="105" customWidth="1"/>
    <col min="14849" max="14849" width="3.625" style="105" customWidth="1"/>
    <col min="14850" max="14850" width="3.125" style="105" customWidth="1"/>
    <col min="14851" max="14853" width="6.125" style="105" customWidth="1"/>
    <col min="14854" max="14854" width="3.125" style="105" customWidth="1"/>
    <col min="14855" max="14855" width="2.625" style="105" customWidth="1"/>
    <col min="14856" max="14861" width="6.125" style="105" customWidth="1"/>
    <col min="14862" max="14863" width="2.625" style="105" customWidth="1"/>
    <col min="14864" max="14866" width="5.625" style="105" customWidth="1"/>
    <col min="14867" max="14867" width="2.625" style="105" customWidth="1"/>
    <col min="14868" max="14874" width="5.625" style="105" customWidth="1"/>
    <col min="14875" max="14875" width="3.625" style="105" customWidth="1"/>
    <col min="14876" max="14886" width="6.125" style="105" customWidth="1"/>
    <col min="14887" max="15104" width="9" style="105" customWidth="1"/>
    <col min="15105" max="15105" width="3.625" style="105" customWidth="1"/>
    <col min="15106" max="15106" width="3.125" style="105" customWidth="1"/>
    <col min="15107" max="15109" width="6.125" style="105" customWidth="1"/>
    <col min="15110" max="15110" width="3.125" style="105" customWidth="1"/>
    <col min="15111" max="15111" width="2.625" style="105" customWidth="1"/>
    <col min="15112" max="15117" width="6.125" style="105" customWidth="1"/>
    <col min="15118" max="15119" width="2.625" style="105" customWidth="1"/>
    <col min="15120" max="15122" width="5.625" style="105" customWidth="1"/>
    <col min="15123" max="15123" width="2.625" style="105" customWidth="1"/>
    <col min="15124" max="15130" width="5.625" style="105" customWidth="1"/>
    <col min="15131" max="15131" width="3.625" style="105" customWidth="1"/>
    <col min="15132" max="15142" width="6.125" style="105" customWidth="1"/>
    <col min="15143" max="15360" width="9" style="105" customWidth="1"/>
    <col min="15361" max="15361" width="3.625" style="105" customWidth="1"/>
    <col min="15362" max="15362" width="3.125" style="105" customWidth="1"/>
    <col min="15363" max="15365" width="6.125" style="105" customWidth="1"/>
    <col min="15366" max="15366" width="3.125" style="105" customWidth="1"/>
    <col min="15367" max="15367" width="2.625" style="105" customWidth="1"/>
    <col min="15368" max="15373" width="6.125" style="105" customWidth="1"/>
    <col min="15374" max="15375" width="2.625" style="105" customWidth="1"/>
    <col min="15376" max="15378" width="5.625" style="105" customWidth="1"/>
    <col min="15379" max="15379" width="2.625" style="105" customWidth="1"/>
    <col min="15380" max="15386" width="5.625" style="105" customWidth="1"/>
    <col min="15387" max="15387" width="3.625" style="105" customWidth="1"/>
    <col min="15388" max="15398" width="6.125" style="105" customWidth="1"/>
    <col min="15399" max="15616" width="9" style="105" customWidth="1"/>
    <col min="15617" max="15617" width="3.625" style="105" customWidth="1"/>
    <col min="15618" max="15618" width="3.125" style="105" customWidth="1"/>
    <col min="15619" max="15621" width="6.125" style="105" customWidth="1"/>
    <col min="15622" max="15622" width="3.125" style="105" customWidth="1"/>
    <col min="15623" max="15623" width="2.625" style="105" customWidth="1"/>
    <col min="15624" max="15629" width="6.125" style="105" customWidth="1"/>
    <col min="15630" max="15631" width="2.625" style="105" customWidth="1"/>
    <col min="15632" max="15634" width="5.625" style="105" customWidth="1"/>
    <col min="15635" max="15635" width="2.625" style="105" customWidth="1"/>
    <col min="15636" max="15642" width="5.625" style="105" customWidth="1"/>
    <col min="15643" max="15643" width="3.625" style="105" customWidth="1"/>
    <col min="15644" max="15654" width="6.125" style="105" customWidth="1"/>
    <col min="15655" max="15872" width="9" style="105" customWidth="1"/>
    <col min="15873" max="15873" width="3.625" style="105" customWidth="1"/>
    <col min="15874" max="15874" width="3.125" style="105" customWidth="1"/>
    <col min="15875" max="15877" width="6.125" style="105" customWidth="1"/>
    <col min="15878" max="15878" width="3.125" style="105" customWidth="1"/>
    <col min="15879" max="15879" width="2.625" style="105" customWidth="1"/>
    <col min="15880" max="15885" width="6.125" style="105" customWidth="1"/>
    <col min="15886" max="15887" width="2.625" style="105" customWidth="1"/>
    <col min="15888" max="15890" width="5.625" style="105" customWidth="1"/>
    <col min="15891" max="15891" width="2.625" style="105" customWidth="1"/>
    <col min="15892" max="15898" width="5.625" style="105" customWidth="1"/>
    <col min="15899" max="15899" width="3.625" style="105" customWidth="1"/>
    <col min="15900" max="15910" width="6.125" style="105" customWidth="1"/>
    <col min="15911" max="16128" width="9" style="105" customWidth="1"/>
    <col min="16129" max="16129" width="3.625" style="105" customWidth="1"/>
    <col min="16130" max="16130" width="3.125" style="105" customWidth="1"/>
    <col min="16131" max="16133" width="6.125" style="105" customWidth="1"/>
    <col min="16134" max="16134" width="3.125" style="105" customWidth="1"/>
    <col min="16135" max="16135" width="2.625" style="105" customWidth="1"/>
    <col min="16136" max="16141" width="6.125" style="105" customWidth="1"/>
    <col min="16142" max="16143" width="2.625" style="105" customWidth="1"/>
    <col min="16144" max="16146" width="5.625" style="105" customWidth="1"/>
    <col min="16147" max="16147" width="2.625" style="105" customWidth="1"/>
    <col min="16148" max="16154" width="5.625" style="105" customWidth="1"/>
    <col min="16155" max="16155" width="3.625" style="105" customWidth="1"/>
    <col min="16156" max="16166" width="6.125" style="105" customWidth="1"/>
    <col min="16167" max="16384" width="9" style="105" customWidth="1"/>
  </cols>
  <sheetData>
    <row r="1" spans="2:26" ht="30" customHeight="1" x14ac:dyDescent="0.4">
      <c r="B1" s="549" t="s">
        <v>173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</row>
    <row r="2" spans="2:26" ht="24.95" customHeight="1" x14ac:dyDescent="0.4"/>
    <row r="3" spans="2:26" ht="30" customHeight="1" x14ac:dyDescent="0.4">
      <c r="B3" s="550" t="s">
        <v>174</v>
      </c>
      <c r="C3" s="550"/>
      <c r="D3" s="550"/>
      <c r="E3" s="550"/>
      <c r="F3" s="550"/>
      <c r="G3" s="550"/>
      <c r="H3" s="550"/>
      <c r="K3" s="106" t="s">
        <v>175</v>
      </c>
    </row>
    <row r="4" spans="2:26" ht="15" customHeight="1" x14ac:dyDescent="0.4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6"/>
    </row>
    <row r="5" spans="2:26" ht="14.25" x14ac:dyDescent="0.4">
      <c r="N5" s="551" t="s">
        <v>176</v>
      </c>
      <c r="O5" s="551"/>
      <c r="P5" s="551"/>
      <c r="Q5" s="552" t="s">
        <v>177</v>
      </c>
      <c r="R5" s="552"/>
      <c r="S5" s="105" t="s">
        <v>178</v>
      </c>
      <c r="T5" s="553" t="str">
        <f>入力シート!AG2&amp;""</f>
        <v>100-8918</v>
      </c>
      <c r="U5" s="553"/>
      <c r="V5" s="553"/>
      <c r="W5" s="553"/>
    </row>
    <row r="6" spans="2:26" ht="14.25" x14ac:dyDescent="0.4">
      <c r="N6" s="551"/>
      <c r="O6" s="551"/>
      <c r="P6" s="551"/>
      <c r="Q6" s="552"/>
      <c r="R6" s="552"/>
      <c r="S6" s="554" t="str">
        <f>入力シート!AG3&amp;""</f>
        <v>東京都千代田区霞が関2-1-3</v>
      </c>
      <c r="T6" s="554"/>
      <c r="U6" s="554"/>
      <c r="V6" s="554"/>
      <c r="W6" s="554"/>
      <c r="X6" s="554"/>
      <c r="Y6" s="554"/>
      <c r="Z6" s="554"/>
    </row>
    <row r="7" spans="2:26" ht="14.25" x14ac:dyDescent="0.4">
      <c r="N7" s="551"/>
      <c r="O7" s="551"/>
      <c r="P7" s="551"/>
      <c r="Q7" s="552" t="s">
        <v>179</v>
      </c>
      <c r="R7" s="552"/>
      <c r="S7" s="556" t="str">
        <f>入力シート!F6&amp;""</f>
        <v>社会福祉法人国交会 自動車苑</v>
      </c>
      <c r="T7" s="556"/>
      <c r="U7" s="556"/>
      <c r="V7" s="556"/>
      <c r="W7" s="556"/>
      <c r="X7" s="556"/>
      <c r="Y7" s="556"/>
      <c r="Z7" s="556"/>
    </row>
    <row r="8" spans="2:26" ht="14.25" x14ac:dyDescent="0.4">
      <c r="N8" s="551"/>
      <c r="O8" s="551"/>
      <c r="P8" s="551"/>
      <c r="Q8" s="555"/>
      <c r="R8" s="555"/>
      <c r="S8" s="557" t="str">
        <f>入力シート!F7&amp;""</f>
        <v>理事長　国土　太郎</v>
      </c>
      <c r="T8" s="557"/>
      <c r="U8" s="557"/>
      <c r="V8" s="557"/>
      <c r="W8" s="557"/>
      <c r="X8" s="557"/>
      <c r="Y8" s="557"/>
      <c r="Z8" s="557"/>
    </row>
    <row r="10" spans="2:26" ht="21.95" customHeight="1" x14ac:dyDescent="0.4">
      <c r="B10" s="108"/>
      <c r="C10" s="109"/>
      <c r="D10" s="110"/>
      <c r="E10" s="110"/>
      <c r="F10" s="111"/>
      <c r="G10" s="112" t="s">
        <v>178</v>
      </c>
      <c r="H10" s="558" t="str">
        <f>入力シート!AG2&amp;""</f>
        <v>100-8918</v>
      </c>
      <c r="I10" s="558"/>
      <c r="J10" s="558"/>
      <c r="K10" s="558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3"/>
    </row>
    <row r="11" spans="2:26" ht="21.95" customHeight="1" x14ac:dyDescent="0.4">
      <c r="B11" s="114"/>
      <c r="C11" s="559" t="s">
        <v>180</v>
      </c>
      <c r="D11" s="559"/>
      <c r="E11" s="559"/>
      <c r="F11" s="115"/>
      <c r="G11" s="116"/>
      <c r="H11" s="560" t="str">
        <f>入力シート!AG4&amp;""</f>
        <v>ﾄｳｷｮｳﾄﾁﾖﾀﾞｸｶｽﾐｶﾞｾｷ</v>
      </c>
      <c r="I11" s="560"/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0"/>
      <c r="X11" s="560"/>
      <c r="Y11" s="560"/>
      <c r="Z11" s="117"/>
    </row>
    <row r="12" spans="2:26" ht="24.95" customHeight="1" x14ac:dyDescent="0.4">
      <c r="B12" s="118"/>
      <c r="C12" s="561" t="s">
        <v>181</v>
      </c>
      <c r="D12" s="561"/>
      <c r="E12" s="561"/>
      <c r="F12" s="119"/>
      <c r="G12" s="120"/>
      <c r="H12" s="562" t="str">
        <f>入力シート!AG3&amp;""</f>
        <v>東京都千代田区霞が関2-1-3</v>
      </c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121"/>
    </row>
    <row r="13" spans="2:26" ht="24.95" customHeight="1" x14ac:dyDescent="0.4">
      <c r="B13" s="122"/>
      <c r="C13" s="563" t="s">
        <v>182</v>
      </c>
      <c r="D13" s="563"/>
      <c r="E13" s="563"/>
      <c r="F13" s="123"/>
      <c r="G13" s="124"/>
      <c r="H13" s="557"/>
      <c r="I13" s="557"/>
      <c r="J13" s="557"/>
      <c r="K13" s="557"/>
      <c r="L13" s="557"/>
      <c r="M13" s="557"/>
      <c r="N13" s="557"/>
      <c r="O13" s="557"/>
      <c r="P13" s="557"/>
      <c r="Q13" s="557"/>
      <c r="R13" s="557"/>
      <c r="S13" s="557"/>
      <c r="T13" s="557"/>
      <c r="U13" s="557"/>
      <c r="V13" s="557"/>
      <c r="W13" s="557"/>
      <c r="X13" s="557"/>
      <c r="Y13" s="557"/>
      <c r="Z13" s="125"/>
    </row>
    <row r="14" spans="2:26" ht="21.95" customHeight="1" x14ac:dyDescent="0.4">
      <c r="B14" s="126"/>
      <c r="C14" s="565" t="s">
        <v>180</v>
      </c>
      <c r="D14" s="565"/>
      <c r="E14" s="565"/>
      <c r="F14" s="127"/>
      <c r="G14" s="128"/>
      <c r="H14" s="566" t="str">
        <f>入力シート!AG6&amp;""</f>
        <v>ｼｬｶｲﾌｸｼﾎｳｼﾞﾝｺｯｺｳｶｲ ｼﾞﾄﾞｳｼｬｴﾝ ﾘｼﾞﾁｮｳ ｺｸﾄﾞ ﾀﾛｳ</v>
      </c>
      <c r="I14" s="566"/>
      <c r="J14" s="566"/>
      <c r="K14" s="566"/>
      <c r="L14" s="566"/>
      <c r="M14" s="566"/>
      <c r="N14" s="566"/>
      <c r="O14" s="566"/>
      <c r="P14" s="566"/>
      <c r="Q14" s="566"/>
      <c r="R14" s="566"/>
      <c r="S14" s="566"/>
      <c r="T14" s="566"/>
      <c r="U14" s="566"/>
      <c r="V14" s="566"/>
      <c r="W14" s="566"/>
      <c r="X14" s="566"/>
      <c r="Y14" s="566"/>
      <c r="Z14" s="129"/>
    </row>
    <row r="15" spans="2:26" ht="21.95" customHeight="1" x14ac:dyDescent="0.4">
      <c r="B15" s="114"/>
      <c r="C15" s="559" t="s">
        <v>183</v>
      </c>
      <c r="D15" s="559"/>
      <c r="E15" s="559"/>
      <c r="F15" s="115"/>
      <c r="G15" s="130"/>
      <c r="H15" s="562" t="str">
        <f>入力シート!AG5&amp;""</f>
        <v>社会福祉法人国交会 自動車苑 理事長 国土 太郎</v>
      </c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2"/>
      <c r="W15" s="562"/>
      <c r="X15" s="562"/>
      <c r="Y15" s="562"/>
      <c r="Z15" s="131"/>
    </row>
    <row r="16" spans="2:26" ht="21.95" customHeight="1" x14ac:dyDescent="0.4">
      <c r="B16" s="122"/>
      <c r="C16" s="563" t="s">
        <v>184</v>
      </c>
      <c r="D16" s="563"/>
      <c r="E16" s="563"/>
      <c r="F16" s="123"/>
      <c r="G16" s="132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133"/>
    </row>
    <row r="17" spans="2:26" ht="9.9499999999999993" customHeight="1" x14ac:dyDescent="0.4">
      <c r="B17" s="134"/>
      <c r="C17" s="567" t="s">
        <v>185</v>
      </c>
      <c r="D17" s="567"/>
      <c r="E17" s="567"/>
      <c r="F17" s="135"/>
      <c r="G17" s="136"/>
      <c r="H17" s="137"/>
      <c r="I17" s="137"/>
      <c r="J17" s="137"/>
      <c r="K17" s="137"/>
      <c r="L17" s="137"/>
      <c r="M17" s="137"/>
      <c r="N17" s="137"/>
      <c r="O17" s="137"/>
      <c r="P17" s="567"/>
      <c r="Q17" s="567"/>
      <c r="R17" s="567"/>
      <c r="S17" s="137"/>
      <c r="T17" s="137"/>
      <c r="U17" s="137"/>
      <c r="V17" s="137"/>
      <c r="W17" s="137"/>
      <c r="X17" s="137"/>
      <c r="Y17" s="137"/>
      <c r="Z17" s="138"/>
    </row>
    <row r="18" spans="2:26" ht="18" customHeight="1" x14ac:dyDescent="0.4">
      <c r="B18" s="114"/>
      <c r="C18" s="559"/>
      <c r="D18" s="559"/>
      <c r="E18" s="559"/>
      <c r="F18" s="115"/>
      <c r="G18" s="139"/>
      <c r="H18" s="552" t="str">
        <f>入力シート!AG7&amp;""</f>
        <v>国土交通銀行</v>
      </c>
      <c r="I18" s="552"/>
      <c r="J18" s="552"/>
      <c r="K18" s="552"/>
      <c r="L18" s="552"/>
      <c r="M18" s="552"/>
      <c r="N18" s="552"/>
      <c r="O18" s="552"/>
      <c r="P18" s="552"/>
      <c r="Q18"/>
      <c r="R18"/>
      <c r="S18" s="552" t="str">
        <f>入力シート!AG8&amp;""</f>
        <v>霞ヶ関支店</v>
      </c>
      <c r="T18" s="552"/>
      <c r="U18" s="552"/>
      <c r="V18" s="552"/>
      <c r="W18" s="552"/>
      <c r="X18" s="552"/>
      <c r="Y18" s="552"/>
      <c r="Z18" s="140"/>
    </row>
    <row r="19" spans="2:26" ht="18" customHeight="1" x14ac:dyDescent="0.4">
      <c r="B19" s="114"/>
      <c r="C19" s="559"/>
      <c r="D19" s="559"/>
      <c r="E19" s="559"/>
      <c r="F19" s="115"/>
      <c r="G19" s="139"/>
      <c r="H19" s="552"/>
      <c r="I19" s="552"/>
      <c r="J19" s="552"/>
      <c r="K19" s="552"/>
      <c r="L19" s="552"/>
      <c r="M19" s="552"/>
      <c r="N19" s="552"/>
      <c r="O19" s="552"/>
      <c r="P19" s="552"/>
      <c r="Q19"/>
      <c r="R19"/>
      <c r="S19" s="552"/>
      <c r="T19" s="552"/>
      <c r="U19" s="552"/>
      <c r="V19" s="552"/>
      <c r="W19" s="552"/>
      <c r="X19" s="552"/>
      <c r="Y19" s="552"/>
      <c r="Z19" s="140"/>
    </row>
    <row r="20" spans="2:26" ht="18" customHeight="1" x14ac:dyDescent="0.4">
      <c r="B20" s="114"/>
      <c r="C20" s="559"/>
      <c r="D20" s="559"/>
      <c r="E20" s="559"/>
      <c r="F20" s="115"/>
      <c r="G20" s="139"/>
      <c r="H20" s="552"/>
      <c r="I20" s="552"/>
      <c r="J20" s="552"/>
      <c r="K20" s="552"/>
      <c r="L20" s="552"/>
      <c r="M20" s="552"/>
      <c r="N20" s="552"/>
      <c r="O20" s="552"/>
      <c r="P20" s="552"/>
      <c r="Q20"/>
      <c r="R20"/>
      <c r="S20" s="552"/>
      <c r="T20" s="552"/>
      <c r="U20" s="552"/>
      <c r="V20" s="552"/>
      <c r="W20" s="552"/>
      <c r="X20" s="552"/>
      <c r="Y20" s="552"/>
      <c r="Z20" s="140"/>
    </row>
    <row r="21" spans="2:26" ht="9.9499999999999993" customHeight="1" x14ac:dyDescent="0.4">
      <c r="B21" s="122"/>
      <c r="C21" s="563"/>
      <c r="D21" s="563"/>
      <c r="E21" s="563"/>
      <c r="F21" s="123"/>
      <c r="G21" s="132"/>
      <c r="H21" s="141"/>
      <c r="I21" s="141"/>
      <c r="J21" s="141"/>
      <c r="K21" s="141"/>
      <c r="L21" s="141"/>
      <c r="M21" s="141"/>
      <c r="N21" s="141"/>
      <c r="O21" s="141"/>
      <c r="P21" s="563"/>
      <c r="Q21" s="563"/>
      <c r="R21" s="563"/>
      <c r="S21" s="141"/>
      <c r="T21" s="141"/>
      <c r="U21" s="141"/>
      <c r="V21" s="141"/>
      <c r="W21" s="141"/>
      <c r="X21" s="141"/>
      <c r="Y21" s="555"/>
      <c r="Z21" s="568"/>
    </row>
    <row r="22" spans="2:26" ht="12" customHeight="1" x14ac:dyDescent="0.4">
      <c r="B22" s="114"/>
      <c r="C22" s="567" t="s">
        <v>186</v>
      </c>
      <c r="D22" s="567"/>
      <c r="E22" s="567"/>
      <c r="F22" s="115"/>
      <c r="G22" s="139"/>
      <c r="H22" s="142"/>
      <c r="I22" s="142"/>
      <c r="J22" s="142"/>
      <c r="K22" s="142"/>
      <c r="L22" s="142"/>
      <c r="M22" s="142"/>
      <c r="N22" s="142"/>
      <c r="O22" s="139"/>
      <c r="P22" s="142"/>
      <c r="Q22" s="142"/>
      <c r="R22" s="142"/>
      <c r="S22" s="142"/>
      <c r="T22" s="136"/>
      <c r="U22" s="137"/>
      <c r="V22" s="137"/>
      <c r="W22" s="137"/>
      <c r="X22" s="137"/>
      <c r="Y22" s="137"/>
      <c r="Z22" s="138"/>
    </row>
    <row r="23" spans="2:26" ht="24.95" customHeight="1" x14ac:dyDescent="0.4">
      <c r="B23" s="114"/>
      <c r="C23" s="559"/>
      <c r="D23" s="559"/>
      <c r="E23" s="559"/>
      <c r="F23" s="115"/>
      <c r="G23" s="139"/>
      <c r="H23" s="552" t="str">
        <f>入力シート!AG9&amp;""</f>
        <v>普通預金</v>
      </c>
      <c r="I23" s="552"/>
      <c r="J23" s="552"/>
      <c r="K23" s="552"/>
      <c r="L23" s="552"/>
      <c r="M23" s="552"/>
      <c r="N23" s="143"/>
      <c r="O23" s="144"/>
      <c r="P23" s="559" t="s">
        <v>187</v>
      </c>
      <c r="Q23" s="559"/>
      <c r="R23" s="559"/>
      <c r="S23" s="142"/>
      <c r="T23" s="570" t="str">
        <f>入力シート!AG10&amp;""</f>
        <v>123456</v>
      </c>
      <c r="U23" s="552"/>
      <c r="V23" s="552"/>
      <c r="W23" s="552"/>
      <c r="X23" s="552"/>
      <c r="Y23" s="552"/>
      <c r="Z23" s="571"/>
    </row>
    <row r="24" spans="2:26" ht="12" customHeight="1" thickBot="1" x14ac:dyDescent="0.45">
      <c r="B24" s="145"/>
      <c r="C24" s="569"/>
      <c r="D24" s="569"/>
      <c r="E24" s="569"/>
      <c r="F24" s="146"/>
      <c r="G24" s="147"/>
      <c r="H24" s="148"/>
      <c r="I24" s="148"/>
      <c r="J24" s="148"/>
      <c r="K24" s="148"/>
      <c r="L24" s="148"/>
      <c r="M24" s="148"/>
      <c r="N24" s="148"/>
      <c r="O24" s="147"/>
      <c r="P24" s="148"/>
      <c r="Q24" s="148"/>
      <c r="R24" s="148"/>
      <c r="S24" s="148"/>
      <c r="T24" s="147"/>
      <c r="U24" s="148"/>
      <c r="V24" s="148"/>
      <c r="W24" s="148"/>
      <c r="X24" s="148"/>
      <c r="Y24" s="148"/>
      <c r="Z24" s="149"/>
    </row>
    <row r="26" spans="2:26" ht="9.9499999999999993" customHeight="1" x14ac:dyDescent="0.4">
      <c r="B26" s="108"/>
      <c r="C26" s="110"/>
      <c r="D26" s="110"/>
      <c r="E26" s="110"/>
      <c r="F26" s="111"/>
      <c r="G26" s="110"/>
      <c r="H26" s="110"/>
      <c r="I26" s="110"/>
      <c r="J26" s="110"/>
      <c r="K26" s="110"/>
      <c r="L26" s="110"/>
      <c r="M26" s="113"/>
      <c r="N26" s="142"/>
      <c r="O26" s="564"/>
      <c r="P26" s="564"/>
      <c r="Q26" s="564"/>
      <c r="R26" s="564"/>
      <c r="S26" s="564"/>
      <c r="T26" s="564"/>
      <c r="U26" s="564"/>
      <c r="V26" s="564"/>
      <c r="W26" s="564"/>
      <c r="X26" s="564"/>
      <c r="Y26" s="564"/>
      <c r="Z26" s="564"/>
    </row>
    <row r="27" spans="2:26" ht="20.25" customHeight="1" x14ac:dyDescent="0.4">
      <c r="B27" s="114"/>
      <c r="C27" s="142" t="s">
        <v>188</v>
      </c>
      <c r="D27" s="142"/>
      <c r="E27" s="142"/>
      <c r="F27" s="115"/>
      <c r="G27" s="143"/>
      <c r="H27" s="552" t="s">
        <v>189</v>
      </c>
      <c r="I27" s="552"/>
      <c r="J27" s="143"/>
      <c r="K27" s="552" t="s">
        <v>190</v>
      </c>
      <c r="L27" s="552"/>
      <c r="M27" s="150"/>
      <c r="N27" s="142"/>
      <c r="O27" s="564"/>
      <c r="P27" s="564"/>
      <c r="Q27" s="564"/>
      <c r="R27" s="564"/>
      <c r="S27" s="564"/>
      <c r="T27" s="564"/>
      <c r="U27" s="564"/>
      <c r="V27" s="564"/>
      <c r="W27" s="564"/>
      <c r="X27" s="564"/>
      <c r="Y27" s="564"/>
      <c r="Z27" s="564"/>
    </row>
    <row r="28" spans="2:26" ht="9.9499999999999993" customHeight="1" thickBot="1" x14ac:dyDescent="0.45">
      <c r="B28" s="145"/>
      <c r="C28" s="148"/>
      <c r="D28" s="148"/>
      <c r="E28" s="148"/>
      <c r="F28" s="146"/>
      <c r="G28" s="148"/>
      <c r="H28" s="148"/>
      <c r="I28" s="148"/>
      <c r="J28" s="148"/>
      <c r="K28" s="148"/>
      <c r="L28" s="148"/>
      <c r="M28" s="149"/>
      <c r="N28" s="142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64"/>
    </row>
  </sheetData>
  <mergeCells count="33">
    <mergeCell ref="P23:R23"/>
    <mergeCell ref="T23:Z23"/>
    <mergeCell ref="O26:Z28"/>
    <mergeCell ref="H27:I27"/>
    <mergeCell ref="K27:L27"/>
    <mergeCell ref="C14:E14"/>
    <mergeCell ref="H14:Y14"/>
    <mergeCell ref="C15:E15"/>
    <mergeCell ref="H15:Y16"/>
    <mergeCell ref="C16:E16"/>
    <mergeCell ref="C17:E21"/>
    <mergeCell ref="P17:R17"/>
    <mergeCell ref="H18:P20"/>
    <mergeCell ref="S18:Y20"/>
    <mergeCell ref="P21:R21"/>
    <mergeCell ref="Y21:Z21"/>
    <mergeCell ref="C22:E24"/>
    <mergeCell ref="H23:M23"/>
    <mergeCell ref="H10:K10"/>
    <mergeCell ref="C11:E11"/>
    <mergeCell ref="H11:Y11"/>
    <mergeCell ref="C12:E12"/>
    <mergeCell ref="H12:Y13"/>
    <mergeCell ref="C13:E13"/>
    <mergeCell ref="B1:Z1"/>
    <mergeCell ref="B3:H3"/>
    <mergeCell ref="N5:P8"/>
    <mergeCell ref="Q5:R6"/>
    <mergeCell ref="T5:W5"/>
    <mergeCell ref="S6:Z6"/>
    <mergeCell ref="Q7:R8"/>
    <mergeCell ref="S7:Z7"/>
    <mergeCell ref="S8:Z8"/>
  </mergeCells>
  <phoneticPr fontId="32"/>
  <printOptions horizontalCentered="1"/>
  <pageMargins left="0.59055118110236227" right="0.59055118110236227" top="0.78740157480314965" bottom="0.39370078740157483" header="0.39370078740157483" footer="0.51181102362204722"/>
  <pageSetup paperSize="9" scale="91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>
      <selection activeCell="E21" sqref="E21"/>
    </sheetView>
  </sheetViews>
  <sheetFormatPr defaultColWidth="2.5" defaultRowHeight="13.5" x14ac:dyDescent="0.4"/>
  <cols>
    <col min="1" max="1" width="3.5" style="36" bestFit="1" customWidth="1"/>
    <col min="2" max="16384" width="2.5" style="36"/>
  </cols>
  <sheetData>
    <row r="1" spans="1:43" x14ac:dyDescent="0.4">
      <c r="B1" s="572" t="s">
        <v>191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</row>
    <row r="2" spans="1:43" x14ac:dyDescent="0.4">
      <c r="B2" s="572" t="s">
        <v>231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</row>
    <row r="6" spans="1:43" ht="22.5" customHeight="1" x14ac:dyDescent="0.4">
      <c r="B6" s="573" t="s">
        <v>192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3"/>
      <c r="AJ6" s="151"/>
    </row>
    <row r="7" spans="1:43" x14ac:dyDescent="0.4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1"/>
    </row>
    <row r="10" spans="1:43" x14ac:dyDescent="0.4">
      <c r="A10" s="152" t="s">
        <v>193</v>
      </c>
      <c r="B10" s="152"/>
      <c r="C10" s="36" t="s">
        <v>194</v>
      </c>
      <c r="AJ10" s="574" t="s">
        <v>195</v>
      </c>
      <c r="AK10" s="574"/>
      <c r="AL10" s="574"/>
      <c r="AM10" s="574"/>
      <c r="AN10" s="574" t="s">
        <v>196</v>
      </c>
      <c r="AO10" s="574"/>
      <c r="AP10" s="574"/>
      <c r="AQ10" s="574"/>
    </row>
    <row r="11" spans="1:43" ht="13.5" customHeight="1" x14ac:dyDescent="0.4">
      <c r="A11" s="153">
        <v>1</v>
      </c>
      <c r="D11" s="154" t="str">
        <f>IF(E11="","","①")</f>
        <v>①</v>
      </c>
      <c r="E11" s="575" t="str">
        <f>IF(入力シート!V43="発送費","",IF(ISNA(VLOOKUP(A11,入力シート!$B$51:$BF$53,3,FALSE)),"",VLOOKUP(A11,入力シート!$B$51:$BF$53,3,FALSE)))</f>
        <v>大手就活情報サイト掲載</v>
      </c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6"/>
      <c r="R11" s="576"/>
      <c r="S11" s="576"/>
      <c r="T11" s="577">
        <f>IF(E11="","",IF(ISNA(VLOOKUP(A11,入力シート!$B$51:$BF$53,22,FALSE)),"",VLOOKUP(A11,入力シート!$B$51:$BF$53,22,FALSE)))</f>
        <v>1</v>
      </c>
      <c r="U11" s="577"/>
      <c r="V11" s="577"/>
      <c r="W11" s="577"/>
      <c r="X11" s="577"/>
      <c r="Y11" s="578"/>
      <c r="Z11" s="578"/>
      <c r="AA11" s="578"/>
      <c r="AB11" s="578"/>
      <c r="AC11" s="578"/>
      <c r="AD11" s="578"/>
      <c r="AE11" s="578"/>
      <c r="AF11" s="578"/>
      <c r="AG11" s="579"/>
      <c r="AH11" s="579"/>
      <c r="AI11" s="579"/>
      <c r="AJ11" s="580">
        <f>IF(入力シート!V43="発送費","",IF(ISNA(VLOOKUP(A11,入力シート!$B$51:$BF$53,41,FALSE)),"",VLOOKUP(A11,入力シート!$B$51:$BF$53,41,FALSE)))</f>
        <v>330000</v>
      </c>
      <c r="AK11" s="580"/>
      <c r="AL11" s="580"/>
      <c r="AM11" s="580"/>
      <c r="AN11" s="580">
        <f>IF(入力シート!V43="発送費","",IF(ISNA(VLOOKUP(A11,入力シート!$B$51:$BF$53,35,FALSE)),"",VLOOKUP(A11,入力シート!$B$51:$BF$53,35,FALSE)))</f>
        <v>30000</v>
      </c>
      <c r="AO11" s="580"/>
      <c r="AP11" s="580"/>
      <c r="AQ11" s="580"/>
    </row>
    <row r="12" spans="1:43" ht="13.5" customHeight="1" x14ac:dyDescent="0.4">
      <c r="A12" s="153">
        <v>2</v>
      </c>
      <c r="D12" s="154" t="str">
        <f>IF(E12="","","②")</f>
        <v>②</v>
      </c>
      <c r="E12" s="575" t="str">
        <f>IF(入力シート!V44="発送費","",IF(ISNA(VLOOKUP(A12,入力シート!$B$51:$BF$53,3,FALSE)),"",VLOOKUP(A12,入力シート!$B$51:$BF$53,3,FALSE)))</f>
        <v>パンフレット作成</v>
      </c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6"/>
      <c r="R12" s="576"/>
      <c r="S12" s="576"/>
      <c r="T12" s="577">
        <f>IF(E12="","",IF(ISNA(VLOOKUP(A12,入力シート!$B$51:$BF$53,22,FALSE)),"",VLOOKUP(A12,入力シート!$B$51:$BF$53,22,FALSE)))</f>
        <v>1</v>
      </c>
      <c r="U12" s="577"/>
      <c r="V12" s="577"/>
      <c r="W12" s="577"/>
      <c r="X12" s="577"/>
      <c r="Y12" s="578"/>
      <c r="Z12" s="578"/>
      <c r="AA12" s="578"/>
      <c r="AB12" s="578"/>
      <c r="AC12" s="578"/>
      <c r="AD12" s="578"/>
      <c r="AE12" s="578"/>
      <c r="AF12" s="578"/>
      <c r="AG12" s="579"/>
      <c r="AH12" s="579"/>
      <c r="AI12" s="579"/>
      <c r="AJ12" s="580">
        <f>IF(入力シート!V44="発送費","",IF(ISNA(VLOOKUP(A12,入力シート!$B$51:$BF$53,41,FALSE)),"",VLOOKUP(A12,入力シート!$B$51:$BF$53,41,FALSE)))</f>
        <v>110000</v>
      </c>
      <c r="AK12" s="580"/>
      <c r="AL12" s="580"/>
      <c r="AM12" s="580"/>
      <c r="AN12" s="580">
        <f>IF(入力シート!V44="発送費","",IF(ISNA(VLOOKUP(A12,入力シート!$B$51:$BF$53,35,FALSE)),"",VLOOKUP(A12,入力シート!$B$51:$BF$53,35,FALSE)))</f>
        <v>10000</v>
      </c>
      <c r="AO12" s="580"/>
      <c r="AP12" s="580"/>
      <c r="AQ12" s="580"/>
    </row>
    <row r="13" spans="1:43" ht="13.5" customHeight="1" x14ac:dyDescent="0.4">
      <c r="A13" s="153">
        <v>3</v>
      </c>
      <c r="D13" s="154" t="str">
        <f>IF(E13="","","③")</f>
        <v>③</v>
      </c>
      <c r="E13" s="575" t="str">
        <f>IF(入力シート!V45="発送費","",IF(ISNA(VLOOKUP(A13,入力シート!$B$51:$BF$53,3,FALSE)),"",VLOOKUP(A13,入力シート!$B$51:$BF$53,3,FALSE)))</f>
        <v>チラシ作成</v>
      </c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6"/>
      <c r="R13" s="576"/>
      <c r="S13" s="576"/>
      <c r="T13" s="577">
        <f>IF(E13="","",IF(ISNA(VLOOKUP(A13,入力シート!$B$51:$BF$53,22,FALSE)),"",VLOOKUP(A13,入力シート!$B$51:$BF$53,22,FALSE)))</f>
        <v>1</v>
      </c>
      <c r="U13" s="577"/>
      <c r="V13" s="577"/>
      <c r="W13" s="577"/>
      <c r="X13" s="577"/>
      <c r="Y13" s="578"/>
      <c r="Z13" s="578"/>
      <c r="AA13" s="578"/>
      <c r="AB13" s="578"/>
      <c r="AC13" s="578"/>
      <c r="AD13" s="578"/>
      <c r="AE13" s="578"/>
      <c r="AF13" s="578"/>
      <c r="AG13" s="579"/>
      <c r="AH13" s="579"/>
      <c r="AI13" s="579"/>
      <c r="AJ13" s="580">
        <f>IF(入力シート!V45="発送費","",IF(ISNA(VLOOKUP(A13,入力シート!$B$51:$BF$53,41,FALSE)),"",VLOOKUP(A13,入力シート!$B$51:$BF$53,41,FALSE)))</f>
        <v>110000</v>
      </c>
      <c r="AK13" s="580"/>
      <c r="AL13" s="580"/>
      <c r="AM13" s="580"/>
      <c r="AN13" s="580">
        <f>IF(入力シート!V45="発送費","",IF(ISNA(VLOOKUP(A13,入力シート!$B$51:$BF$53,35,FALSE)),"",VLOOKUP(A13,入力シート!$B$51:$BF$53,35,FALSE)))</f>
        <v>10000</v>
      </c>
      <c r="AO13" s="580"/>
      <c r="AP13" s="580"/>
      <c r="AQ13" s="580"/>
    </row>
    <row r="14" spans="1:43" ht="13.5" customHeight="1" x14ac:dyDescent="0.4">
      <c r="A14" s="153">
        <v>4</v>
      </c>
      <c r="D14" s="154" t="str">
        <f>IF(E14="","","④")</f>
        <v/>
      </c>
      <c r="E14" s="575" t="str">
        <f>IF(入力シート!V46="発送費","",IF(ISNA(VLOOKUP(A14,入力シート!$B$51:$BF$53,3,FALSE)),"",VLOOKUP(A14,入力シート!$B$51:$BF$53,3,FALSE)))</f>
        <v/>
      </c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6"/>
      <c r="R14" s="576"/>
      <c r="S14" s="576"/>
      <c r="T14" s="577" t="str">
        <f>IF(E14="","",IF(ISNA(VLOOKUP(A14,入力シート!$B$51:$BF$53,22,FALSE)),"",VLOOKUP(A14,入力シート!$B$51:$BF$53,22,FALSE)))</f>
        <v/>
      </c>
      <c r="U14" s="577"/>
      <c r="V14" s="577"/>
      <c r="W14" s="577"/>
      <c r="X14" s="577"/>
      <c r="Y14" s="578"/>
      <c r="Z14" s="578"/>
      <c r="AA14" s="578"/>
      <c r="AB14" s="578"/>
      <c r="AC14" s="578"/>
      <c r="AD14" s="578"/>
      <c r="AE14" s="578"/>
      <c r="AF14" s="578"/>
      <c r="AG14" s="579"/>
      <c r="AH14" s="579"/>
      <c r="AI14" s="579"/>
      <c r="AJ14" s="580" t="str">
        <f>IF(入力シート!V46="発送費","",IF(ISNA(VLOOKUP(A14,入力シート!$B$51:$BF$53,41,FALSE)),"",VLOOKUP(A14,入力シート!$B$51:$BF$53,41,FALSE)))</f>
        <v/>
      </c>
      <c r="AK14" s="580"/>
      <c r="AL14" s="580"/>
      <c r="AM14" s="580"/>
      <c r="AN14" s="580" t="str">
        <f>IF(入力シート!V46="発送費","",IF(ISNA(VLOOKUP(A14,入力シート!$B$51:$BF$53,35,FALSE)),"",VLOOKUP(A14,入力シート!$B$51:$BF$53,35,FALSE)))</f>
        <v/>
      </c>
      <c r="AO14" s="580"/>
      <c r="AP14" s="580"/>
      <c r="AQ14" s="580"/>
    </row>
    <row r="15" spans="1:43" ht="13.5" customHeight="1" x14ac:dyDescent="0.4">
      <c r="A15" s="153">
        <v>5</v>
      </c>
      <c r="D15" s="154" t="str">
        <f>IF(E15="","","⑤")</f>
        <v/>
      </c>
      <c r="E15" s="575" t="str">
        <f>IF(入力シート!V47="発送費","",IF(ISNA(VLOOKUP(A15,入力シート!$B$51:$BF$53,3,FALSE)),"",VLOOKUP(A15,入力シート!$B$51:$BF$53,3,FALSE)))</f>
        <v/>
      </c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6"/>
      <c r="R15" s="576"/>
      <c r="S15" s="576"/>
      <c r="T15" s="577" t="str">
        <f>IF(E15="","",IF(ISNA(VLOOKUP(A15,入力シート!$B$51:$BF$53,22,FALSE)),"",VLOOKUP(A15,入力シート!$B$51:$BF$53,22,FALSE)))</f>
        <v/>
      </c>
      <c r="U15" s="577"/>
      <c r="V15" s="577"/>
      <c r="W15" s="577"/>
      <c r="X15" s="577"/>
      <c r="Y15" s="578"/>
      <c r="Z15" s="578"/>
      <c r="AA15" s="578"/>
      <c r="AB15" s="578"/>
      <c r="AC15" s="578"/>
      <c r="AD15" s="578"/>
      <c r="AE15" s="578"/>
      <c r="AF15" s="578"/>
      <c r="AG15" s="579"/>
      <c r="AH15" s="579"/>
      <c r="AI15" s="579"/>
      <c r="AJ15" s="580" t="str">
        <f>IF(入力シート!V47="発送費","",IF(ISNA(VLOOKUP(A15,入力シート!$B$51:$BF$53,41,FALSE)),"",VLOOKUP(A15,入力シート!$B$51:$BF$53,41,FALSE)))</f>
        <v/>
      </c>
      <c r="AK15" s="580"/>
      <c r="AL15" s="580"/>
      <c r="AM15" s="580"/>
      <c r="AN15" s="580" t="str">
        <f>IF(入力シート!V47="発送費","",IF(ISNA(VLOOKUP(A15,入力シート!$B$51:$BF$53,35,FALSE)),"",VLOOKUP(A15,入力シート!$B$51:$BF$53,35,FALSE)))</f>
        <v/>
      </c>
      <c r="AO15" s="580"/>
      <c r="AP15" s="580"/>
      <c r="AQ15" s="580"/>
    </row>
    <row r="16" spans="1:43" ht="13.5" customHeight="1" x14ac:dyDescent="0.4">
      <c r="A16" s="153">
        <v>6</v>
      </c>
      <c r="D16" s="154" t="str">
        <f>IF(E16="","","⑥")</f>
        <v/>
      </c>
      <c r="E16" s="575" t="str">
        <f>IF(入力シート!V48="発送費","",IF(ISNA(VLOOKUP(A16,入力シート!$B$51:$BF$53,3,FALSE)),"",VLOOKUP(A16,入力シート!$B$51:$BF$53,3,FALSE)))</f>
        <v/>
      </c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6"/>
      <c r="R16" s="576"/>
      <c r="S16" s="576"/>
      <c r="T16" s="577" t="str">
        <f>IF(E16="","",IF(ISNA(VLOOKUP(A16,入力シート!$B$51:$BF$53,22,FALSE)),"",VLOOKUP(A16,入力シート!$B$51:$BF$53,22,FALSE)))</f>
        <v/>
      </c>
      <c r="U16" s="577"/>
      <c r="V16" s="577"/>
      <c r="W16" s="577"/>
      <c r="X16" s="577"/>
      <c r="Y16" s="578"/>
      <c r="Z16" s="578"/>
      <c r="AA16" s="578"/>
      <c r="AB16" s="578"/>
      <c r="AC16" s="578"/>
      <c r="AD16" s="578"/>
      <c r="AE16" s="578"/>
      <c r="AF16" s="578"/>
      <c r="AG16" s="579"/>
      <c r="AH16" s="579"/>
      <c r="AI16" s="579"/>
      <c r="AJ16" s="580" t="str">
        <f>IF(入力シート!V48="発送費","",IF(ISNA(VLOOKUP(A16,入力シート!$B$51:$BF$53,41,FALSE)),"",VLOOKUP(A16,入力シート!$B$51:$BF$53,41,FALSE)))</f>
        <v/>
      </c>
      <c r="AK16" s="580"/>
      <c r="AL16" s="580"/>
      <c r="AM16" s="580"/>
      <c r="AN16" s="580" t="str">
        <f>IF(入力シート!V48="発送費","",IF(ISNA(VLOOKUP(A16,入力シート!$B$51:$BF$53,35,FALSE)),"",VLOOKUP(A16,入力シート!$B$51:$BF$53,35,FALSE)))</f>
        <v/>
      </c>
      <c r="AO16" s="580"/>
      <c r="AP16" s="580"/>
      <c r="AQ16" s="580"/>
    </row>
    <row r="17" spans="1:43" ht="13.5" customHeight="1" x14ac:dyDescent="0.4">
      <c r="A17" s="153">
        <v>7</v>
      </c>
      <c r="D17" s="154" t="str">
        <f>IF(E17="","","⑦")</f>
        <v/>
      </c>
      <c r="E17" s="575" t="str">
        <f>IF(入力シート!V49="発送費","",IF(ISNA(VLOOKUP(A17,入力シート!$B$51:$BF$53,3,FALSE)),"",VLOOKUP(A17,入力シート!$B$51:$BF$53,3,FALSE)))</f>
        <v/>
      </c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6"/>
      <c r="R17" s="576"/>
      <c r="S17" s="576"/>
      <c r="T17" s="577" t="str">
        <f>IF(E17="","",IF(ISNA(VLOOKUP(A17,入力シート!$B$51:$BF$53,22,FALSE)),"",VLOOKUP(A17,入力シート!$B$51:$BF$53,22,FALSE)))</f>
        <v/>
      </c>
      <c r="U17" s="577"/>
      <c r="V17" s="577"/>
      <c r="W17" s="577"/>
      <c r="X17" s="577"/>
      <c r="Y17" s="578"/>
      <c r="Z17" s="578"/>
      <c r="AA17" s="578"/>
      <c r="AB17" s="578"/>
      <c r="AC17" s="578"/>
      <c r="AD17" s="578"/>
      <c r="AE17" s="578"/>
      <c r="AF17" s="578"/>
      <c r="AG17" s="579"/>
      <c r="AH17" s="579"/>
      <c r="AI17" s="579"/>
      <c r="AJ17" s="580" t="str">
        <f>IF(入力シート!V49="発送費","",IF(ISNA(VLOOKUP(A17,入力シート!$B$51:$BF$53,41,FALSE)),"",VLOOKUP(A17,入力シート!$B$51:$BF$53,41,FALSE)))</f>
        <v/>
      </c>
      <c r="AK17" s="580"/>
      <c r="AL17" s="580"/>
      <c r="AM17" s="580"/>
      <c r="AN17" s="580" t="str">
        <f>IF(入力シート!V49="発送費","",IF(ISNA(VLOOKUP(A17,入力シート!$B$51:$BF$53,35,FALSE)),"",VLOOKUP(A17,入力シート!$B$51:$BF$53,35,FALSE)))</f>
        <v/>
      </c>
      <c r="AO17" s="580"/>
      <c r="AP17" s="580"/>
      <c r="AQ17" s="580"/>
    </row>
    <row r="18" spans="1:43" ht="13.5" customHeight="1" x14ac:dyDescent="0.4">
      <c r="A18" s="153">
        <v>8</v>
      </c>
      <c r="D18" s="154" t="str">
        <f>IF(E18="","","⑧")</f>
        <v/>
      </c>
      <c r="E18" s="575" t="str">
        <f>IF(入力シート!V50="発送費","",IF(ISNA(VLOOKUP(A18,入力シート!$B$51:$BF$53,3,FALSE)),"",VLOOKUP(A18,入力シート!$B$51:$BF$53,3,FALSE)))</f>
        <v/>
      </c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6"/>
      <c r="R18" s="576"/>
      <c r="S18" s="576"/>
      <c r="T18" s="577" t="str">
        <f>IF(E18="","",IF(ISNA(VLOOKUP(A18,入力シート!$B$51:$BF$53,22,FALSE)),"",VLOOKUP(A18,入力シート!$B$51:$BF$53,22,FALSE)))</f>
        <v/>
      </c>
      <c r="U18" s="577"/>
      <c r="V18" s="577"/>
      <c r="W18" s="577"/>
      <c r="X18" s="577"/>
      <c r="Y18" s="578"/>
      <c r="Z18" s="578"/>
      <c r="AA18" s="578"/>
      <c r="AB18" s="578"/>
      <c r="AC18" s="578"/>
      <c r="AD18" s="578"/>
      <c r="AE18" s="578"/>
      <c r="AF18" s="578"/>
      <c r="AG18" s="579"/>
      <c r="AH18" s="579"/>
      <c r="AI18" s="579"/>
      <c r="AJ18" s="580" t="str">
        <f>IF(入力シート!V50="発送費","",IF(ISNA(VLOOKUP(A18,入力シート!$B$51:$BF$53,41,FALSE)),"",VLOOKUP(A18,入力シート!$B$51:$BF$53,41,FALSE)))</f>
        <v/>
      </c>
      <c r="AK18" s="580"/>
      <c r="AL18" s="580"/>
      <c r="AM18" s="580"/>
      <c r="AN18" s="580" t="str">
        <f>IF(入力シート!V50="発送費","",IF(ISNA(VLOOKUP(A18,入力シート!$B$51:$BF$53,35,FALSE)),"",VLOOKUP(A18,入力シート!$B$51:$BF$53,35,FALSE)))</f>
        <v/>
      </c>
      <c r="AO18" s="580"/>
      <c r="AP18" s="580"/>
      <c r="AQ18" s="580"/>
    </row>
    <row r="19" spans="1:43" ht="13.5" customHeight="1" x14ac:dyDescent="0.4">
      <c r="A19" s="153">
        <v>9</v>
      </c>
      <c r="D19" s="154" t="str">
        <f>IF(E19="","","⑨")</f>
        <v/>
      </c>
      <c r="E19" s="575" t="str">
        <f>IF(入力シート!V51="発送費","",IF(ISNA(VLOOKUP(A19,入力シート!$B$51:$BF$53,3,FALSE)),"",VLOOKUP(A19,入力シート!$B$51:$BF$53,3,FALSE)))</f>
        <v/>
      </c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6"/>
      <c r="R19" s="576"/>
      <c r="S19" s="576"/>
      <c r="T19" s="577" t="str">
        <f>IF(E19="","",IF(ISNA(VLOOKUP(A19,入力シート!$B$51:$BF$53,22,FALSE)),"",VLOOKUP(A19,入力シート!$B$51:$BF$53,22,FALSE)))</f>
        <v/>
      </c>
      <c r="U19" s="577"/>
      <c r="V19" s="577"/>
      <c r="W19" s="577"/>
      <c r="X19" s="577"/>
      <c r="Y19" s="578"/>
      <c r="Z19" s="578"/>
      <c r="AA19" s="578"/>
      <c r="AB19" s="578"/>
      <c r="AC19" s="578"/>
      <c r="AD19" s="578"/>
      <c r="AE19" s="578"/>
      <c r="AF19" s="578"/>
      <c r="AG19" s="579"/>
      <c r="AH19" s="579"/>
      <c r="AI19" s="579"/>
      <c r="AJ19" s="580" t="str">
        <f>IF(入力シート!V51="発送費","",IF(ISNA(VLOOKUP(A19,入力シート!$B$51:$BF$53,41,FALSE)),"",VLOOKUP(A19,入力シート!$B$51:$BF$53,41,FALSE)))</f>
        <v/>
      </c>
      <c r="AK19" s="580"/>
      <c r="AL19" s="580"/>
      <c r="AM19" s="580"/>
      <c r="AN19" s="580" t="str">
        <f>IF(入力シート!V51="発送費","",IF(ISNA(VLOOKUP(A19,入力シート!$B$51:$BF$53,35,FALSE)),"",VLOOKUP(A19,入力シート!$B$51:$BF$53,35,FALSE)))</f>
        <v/>
      </c>
      <c r="AO19" s="580"/>
      <c r="AP19" s="580"/>
      <c r="AQ19" s="580"/>
    </row>
    <row r="20" spans="1:43" ht="18.75" customHeight="1" x14ac:dyDescent="0.4">
      <c r="A20" s="153">
        <v>10</v>
      </c>
      <c r="D20" s="154" t="str">
        <f>IF(E20="","","⑩")</f>
        <v/>
      </c>
      <c r="E20" s="575" t="str">
        <f>IF(入力シート!V52="発送費","",IF(ISNA(VLOOKUP(A20,入力シート!$B$51:$BF$53,3,FALSE)),"",VLOOKUP(A20,入力シート!$B$51:$BF$53,3,FALSE)))</f>
        <v/>
      </c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6"/>
      <c r="R20" s="576"/>
      <c r="S20" s="576"/>
      <c r="T20" s="577" t="str">
        <f>IF(E20="","",IF(ISNA(VLOOKUP(A20,入力シート!$B$51:$BF$53,22,FALSE)),"",VLOOKUP(A20,入力シート!$B$51:$BF$53,22,FALSE)))</f>
        <v/>
      </c>
      <c r="U20" s="577"/>
      <c r="V20" s="577"/>
      <c r="W20" s="577"/>
      <c r="X20" s="577"/>
      <c r="Y20" s="578"/>
      <c r="Z20" s="578"/>
      <c r="AA20" s="578"/>
      <c r="AB20" s="578"/>
      <c r="AC20" s="578"/>
      <c r="AD20" s="578"/>
      <c r="AE20" s="578"/>
      <c r="AF20" s="578"/>
      <c r="AG20" s="579"/>
      <c r="AH20" s="579"/>
      <c r="AI20" s="579"/>
      <c r="AJ20" s="580" t="str">
        <f>IF(入力シート!V52="発送費","",IF(ISNA(VLOOKUP(A20,入力シート!$B$51:$BF$53,41,FALSE)),"",VLOOKUP(A20,入力シート!$B$51:$BF$53,41,FALSE)))</f>
        <v/>
      </c>
      <c r="AK20" s="580"/>
      <c r="AL20" s="580"/>
      <c r="AM20" s="580"/>
      <c r="AN20" s="580" t="str">
        <f>IF(入力シート!V52="発送費","",IF(ISNA(VLOOKUP(A20,入力シート!$B$51:$BF$53,35,FALSE)),"",VLOOKUP(A20,入力シート!$B$51:$BF$53,35,FALSE)))</f>
        <v/>
      </c>
      <c r="AO20" s="580"/>
      <c r="AP20" s="580"/>
      <c r="AQ20" s="580"/>
    </row>
    <row r="21" spans="1:43" x14ac:dyDescent="0.4"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AG21" s="579"/>
      <c r="AH21" s="579"/>
      <c r="AI21" s="579"/>
      <c r="AJ21" s="580" t="str">
        <f>IF(入力シート!V53="発送費","",IF(ISNA(VLOOKUP(A21,入力シート!$B$51:$BF$53,41,FALSE)),"",VLOOKUP(A21,入力シート!$B$51:$BF$53,41,FALSE)))</f>
        <v/>
      </c>
      <c r="AK21" s="580"/>
      <c r="AL21" s="580"/>
      <c r="AM21" s="580"/>
      <c r="AN21" s="580" t="str">
        <f>IF(入力シート!V53="発送費","",IF(ISNA(VLOOKUP(A21,入力シート!$B$51:$BF$53,35,FALSE)),"",VLOOKUP(A21,入力シート!$B$51:$BF$53,35,FALSE)))</f>
        <v/>
      </c>
      <c r="AO21" s="580"/>
      <c r="AP21" s="580"/>
      <c r="AQ21" s="580"/>
    </row>
    <row r="22" spans="1:43" x14ac:dyDescent="0.4">
      <c r="C22" s="36" t="s">
        <v>197</v>
      </c>
    </row>
    <row r="23" spans="1:43" x14ac:dyDescent="0.4">
      <c r="E23" s="151"/>
      <c r="F23" s="580">
        <f>SUM(AJ11:AM21)</f>
        <v>550000</v>
      </c>
      <c r="G23" s="580"/>
      <c r="H23" s="580"/>
      <c r="I23" s="580"/>
      <c r="J23" s="580"/>
      <c r="K23" s="580"/>
      <c r="L23" s="580"/>
      <c r="M23" s="580"/>
      <c r="N23" s="36" t="s">
        <v>198</v>
      </c>
      <c r="O23" s="574" t="s">
        <v>199</v>
      </c>
      <c r="P23" s="574"/>
      <c r="Q23" s="574"/>
      <c r="R23" s="574"/>
      <c r="S23" s="574"/>
      <c r="T23" s="574"/>
      <c r="U23" s="574"/>
      <c r="V23" s="581">
        <f>SUM(AN11:AQ21)</f>
        <v>50000</v>
      </c>
      <c r="W23" s="581"/>
      <c r="X23" s="581"/>
      <c r="Y23" s="581"/>
      <c r="Z23" s="581"/>
      <c r="AA23" s="581"/>
      <c r="AD23" s="156"/>
      <c r="AE23" s="156"/>
    </row>
    <row r="24" spans="1:43" x14ac:dyDescent="0.4">
      <c r="E24" s="151"/>
      <c r="F24" s="157"/>
      <c r="G24" s="157"/>
      <c r="H24" s="157"/>
      <c r="I24" s="157"/>
      <c r="J24" s="157"/>
      <c r="K24" s="157"/>
      <c r="L24" s="157"/>
      <c r="M24" s="157"/>
      <c r="V24" s="580"/>
      <c r="W24" s="580"/>
      <c r="X24" s="580"/>
      <c r="Y24" s="580"/>
      <c r="Z24" s="580"/>
      <c r="AA24" s="580"/>
      <c r="AB24" s="157"/>
      <c r="AC24" s="157"/>
      <c r="AD24" s="156"/>
      <c r="AE24" s="156"/>
    </row>
    <row r="25" spans="1:43" x14ac:dyDescent="0.4">
      <c r="C25" s="36" t="s">
        <v>200</v>
      </c>
    </row>
    <row r="26" spans="1:43" x14ac:dyDescent="0.4">
      <c r="F26" s="583">
        <f>IF(ISNA(VLOOKUP(A11,入力シート!$B$51:$BF$53,47,FALSE)),"",VLOOKUP(A11,入力シート!$B$51:$BF$53,47,FALSE))</f>
        <v>44593</v>
      </c>
      <c r="G26" s="583"/>
      <c r="H26" s="583"/>
      <c r="I26" s="583"/>
      <c r="J26" s="583"/>
      <c r="K26" s="583"/>
      <c r="L26" s="583"/>
      <c r="M26" s="583"/>
      <c r="N26" s="583"/>
    </row>
    <row r="27" spans="1:43" s="40" customFormat="1" x14ac:dyDescent="0.4"/>
    <row r="28" spans="1:43" x14ac:dyDescent="0.4">
      <c r="C28" s="36" t="s">
        <v>201</v>
      </c>
    </row>
    <row r="29" spans="1:43" x14ac:dyDescent="0.4">
      <c r="E29" s="154" t="str">
        <f>D11</f>
        <v>①</v>
      </c>
      <c r="F29" s="158"/>
      <c r="G29" s="582" t="str">
        <f>IF(E29="","",入力シート!Q88)</f>
        <v>XX/XXXX.XX</v>
      </c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2"/>
      <c r="AI29" s="582"/>
      <c r="AJ29" s="158"/>
    </row>
    <row r="30" spans="1:43" ht="18.75" customHeight="1" x14ac:dyDescent="0.4">
      <c r="E30" s="154" t="str">
        <f>D12</f>
        <v>②</v>
      </c>
      <c r="F30" s="158"/>
      <c r="G30" s="582" t="str">
        <f>IF(E30="","",入力シート!Q89)</f>
        <v>　○階（○○○○）</v>
      </c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158"/>
    </row>
    <row r="31" spans="1:43" ht="18.75" customHeight="1" x14ac:dyDescent="0.4">
      <c r="E31" s="154" t="str">
        <f>D13</f>
        <v>③</v>
      </c>
      <c r="F31" s="158"/>
      <c r="G31" s="582" t="str">
        <f>IF(E31="","",入力シート!Q90)</f>
        <v>　○階（○○○○）</v>
      </c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582"/>
      <c r="AJ31" s="158"/>
    </row>
    <row r="32" spans="1:43" ht="18.75" customHeight="1" x14ac:dyDescent="0.4">
      <c r="E32" s="154" t="str">
        <f>D14</f>
        <v/>
      </c>
      <c r="F32" s="158"/>
      <c r="G32" s="582" t="str">
        <f>IF(E32="","",入力シート!Q91)</f>
        <v/>
      </c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582"/>
      <c r="AJ32" s="158"/>
    </row>
    <row r="33" spans="3:36" s="40" customFormat="1" x14ac:dyDescent="0.4">
      <c r="E33" s="154" t="str">
        <f>D15</f>
        <v/>
      </c>
      <c r="F33" s="158"/>
      <c r="G33" s="582" t="str">
        <f>IF(E33="","",入力シート!Q92)</f>
        <v/>
      </c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582"/>
    </row>
    <row r="35" spans="3:36" x14ac:dyDescent="0.4">
      <c r="C35" s="36" t="s">
        <v>202</v>
      </c>
    </row>
    <row r="36" spans="3:36" x14ac:dyDescent="0.4">
      <c r="E36" s="154" t="str">
        <f>D11</f>
        <v>①</v>
      </c>
      <c r="F36" s="158"/>
      <c r="G36" s="582" t="str">
        <f>IF(E36="","",入力シート!Q96)</f>
        <v>　○○○（株）</v>
      </c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  <c r="AF36" s="582"/>
      <c r="AG36" s="582"/>
      <c r="AH36" s="582"/>
      <c r="AI36" s="582"/>
      <c r="AJ36" s="158"/>
    </row>
    <row r="37" spans="3:36" ht="18.75" customHeight="1" x14ac:dyDescent="0.4">
      <c r="E37" s="154" t="str">
        <f>D12</f>
        <v>②</v>
      </c>
      <c r="F37" s="158"/>
      <c r="G37" s="582" t="str">
        <f>IF(E37="","",入力シート!Q97)</f>
        <v>　○○○（株）</v>
      </c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158"/>
    </row>
    <row r="38" spans="3:36" ht="18.75" customHeight="1" x14ac:dyDescent="0.4">
      <c r="E38" s="154" t="str">
        <f>D13</f>
        <v>③</v>
      </c>
      <c r="F38" s="158"/>
      <c r="G38" s="582" t="str">
        <f>IF(E38="","",入力シート!Q98)</f>
        <v>　○○○（株）</v>
      </c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158"/>
    </row>
    <row r="39" spans="3:36" ht="18.75" customHeight="1" x14ac:dyDescent="0.4">
      <c r="E39" s="154" t="str">
        <f>D14</f>
        <v/>
      </c>
      <c r="F39" s="158"/>
      <c r="G39" s="582" t="str">
        <f>IF(E39="","",入力シート!Q99)</f>
        <v/>
      </c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  <c r="AF39" s="582"/>
      <c r="AG39" s="582"/>
      <c r="AH39" s="582"/>
      <c r="AI39" s="582"/>
      <c r="AJ39" s="158"/>
    </row>
    <row r="40" spans="3:36" s="40" customFormat="1" x14ac:dyDescent="0.4">
      <c r="E40" s="154" t="str">
        <f>D15</f>
        <v/>
      </c>
      <c r="F40" s="158"/>
      <c r="G40" s="582" t="str">
        <f>IF(E40="","",入力シート!Q100)</f>
        <v/>
      </c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582"/>
    </row>
    <row r="41" spans="3:36" s="40" customFormat="1" x14ac:dyDescent="0.4"/>
    <row r="42" spans="3:36" x14ac:dyDescent="0.4">
      <c r="C42" s="36" t="s">
        <v>203</v>
      </c>
    </row>
    <row r="43" spans="3:36" x14ac:dyDescent="0.4">
      <c r="F43" s="587" t="s">
        <v>204</v>
      </c>
      <c r="G43" s="587"/>
      <c r="H43" s="587"/>
      <c r="I43" s="587"/>
      <c r="J43" s="587"/>
      <c r="K43" s="587"/>
      <c r="L43" s="587"/>
      <c r="M43" s="587"/>
    </row>
    <row r="44" spans="3:36" x14ac:dyDescent="0.4">
      <c r="F44" s="159"/>
      <c r="G44" s="159"/>
      <c r="H44" s="159"/>
      <c r="I44" s="159"/>
      <c r="J44" s="159"/>
      <c r="K44" s="159"/>
      <c r="L44" s="159"/>
      <c r="M44" s="159"/>
    </row>
    <row r="46" spans="3:36" x14ac:dyDescent="0.4">
      <c r="D46" s="588" t="s">
        <v>205</v>
      </c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</row>
    <row r="47" spans="3:36" x14ac:dyDescent="0.4">
      <c r="D47" s="589">
        <f>入力シート!F102</f>
        <v>0</v>
      </c>
      <c r="E47" s="589"/>
      <c r="F47" s="589"/>
      <c r="G47" s="589"/>
      <c r="H47" s="589"/>
      <c r="I47" s="589"/>
      <c r="J47" s="589"/>
      <c r="K47" s="589"/>
      <c r="L47" s="574" t="s">
        <v>206</v>
      </c>
      <c r="M47" s="574"/>
      <c r="N47" s="574"/>
      <c r="O47" s="574"/>
    </row>
    <row r="48" spans="3:36" x14ac:dyDescent="0.4">
      <c r="E48" s="587" t="s">
        <v>207</v>
      </c>
      <c r="F48" s="587"/>
      <c r="G48" s="587"/>
      <c r="H48" s="587"/>
      <c r="I48" s="587"/>
      <c r="J48" s="587"/>
      <c r="K48" s="158"/>
      <c r="L48" s="158"/>
    </row>
    <row r="49" spans="2:35" x14ac:dyDescent="0.4">
      <c r="F49" s="584" t="s">
        <v>208</v>
      </c>
      <c r="G49" s="584"/>
      <c r="H49" s="584"/>
      <c r="I49" s="584"/>
      <c r="J49" s="574">
        <f>入力シート!F103</f>
        <v>0</v>
      </c>
      <c r="K49" s="574"/>
      <c r="L49" s="574"/>
      <c r="M49" s="574"/>
      <c r="N49" s="574"/>
      <c r="O49" s="574"/>
      <c r="P49" s="574"/>
      <c r="Q49" s="152"/>
      <c r="R49" s="152"/>
      <c r="S49" s="152"/>
      <c r="T49" s="584" t="s">
        <v>209</v>
      </c>
      <c r="U49" s="584"/>
      <c r="V49" s="584"/>
      <c r="W49" s="584"/>
      <c r="X49" s="574">
        <f>入力シート!Q103</f>
        <v>0</v>
      </c>
      <c r="Y49" s="574"/>
      <c r="Z49" s="574"/>
      <c r="AA49" s="574"/>
      <c r="AB49" s="574"/>
      <c r="AC49" s="574"/>
      <c r="AD49" s="574"/>
      <c r="AE49" s="574"/>
      <c r="AF49" s="160"/>
      <c r="AG49" s="161"/>
      <c r="AH49" s="161"/>
    </row>
    <row r="50" spans="2:35" x14ac:dyDescent="0.4">
      <c r="F50" s="162"/>
      <c r="G50" s="162"/>
      <c r="H50" s="162"/>
      <c r="I50" s="162"/>
      <c r="T50" s="162"/>
      <c r="U50" s="162"/>
      <c r="V50" s="162"/>
      <c r="W50" s="162"/>
      <c r="AF50" s="163"/>
    </row>
    <row r="51" spans="2:35" x14ac:dyDescent="0.4">
      <c r="F51" s="584" t="s">
        <v>208</v>
      </c>
      <c r="G51" s="584"/>
      <c r="H51" s="584"/>
      <c r="I51" s="584"/>
      <c r="J51" s="574">
        <f>入力シート!F104</f>
        <v>0</v>
      </c>
      <c r="K51" s="574"/>
      <c r="L51" s="574"/>
      <c r="M51" s="574"/>
      <c r="N51" s="574"/>
      <c r="O51" s="574"/>
      <c r="P51" s="574"/>
      <c r="Q51" s="152"/>
      <c r="R51" s="152"/>
      <c r="S51" s="152"/>
      <c r="T51" s="584" t="s">
        <v>209</v>
      </c>
      <c r="U51" s="584"/>
      <c r="V51" s="584"/>
      <c r="W51" s="584"/>
      <c r="X51" s="574">
        <f>入力シート!Q104</f>
        <v>0</v>
      </c>
      <c r="Y51" s="574"/>
      <c r="Z51" s="574"/>
      <c r="AA51" s="574"/>
      <c r="AB51" s="574"/>
      <c r="AC51" s="574"/>
      <c r="AD51" s="574"/>
      <c r="AE51" s="574"/>
      <c r="AF51" s="160"/>
      <c r="AG51" s="161"/>
      <c r="AH51" s="161"/>
    </row>
    <row r="52" spans="2:35" x14ac:dyDescent="0.4">
      <c r="F52" s="162"/>
      <c r="G52" s="162"/>
      <c r="H52" s="162"/>
      <c r="I52" s="16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62"/>
      <c r="U52" s="162"/>
      <c r="V52" s="162"/>
      <c r="W52" s="162"/>
      <c r="X52" s="152"/>
      <c r="Y52" s="152"/>
      <c r="Z52" s="152"/>
      <c r="AA52" s="152"/>
      <c r="AB52" s="152"/>
      <c r="AC52" s="152"/>
      <c r="AD52" s="152"/>
      <c r="AE52" s="152"/>
      <c r="AF52" s="161"/>
      <c r="AG52" s="161"/>
      <c r="AH52" s="161"/>
    </row>
    <row r="53" spans="2:35" x14ac:dyDescent="0.4">
      <c r="F53" s="162"/>
      <c r="G53" s="162"/>
      <c r="H53" s="162"/>
      <c r="I53" s="16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62"/>
      <c r="U53" s="162"/>
      <c r="V53" s="162"/>
      <c r="W53" s="162"/>
      <c r="X53" s="152"/>
      <c r="Y53" s="152"/>
      <c r="Z53" s="152"/>
      <c r="AA53" s="152"/>
      <c r="AB53" s="152"/>
      <c r="AC53" s="152"/>
      <c r="AD53" s="152"/>
      <c r="AE53" s="152"/>
      <c r="AF53" s="161"/>
      <c r="AG53" s="161"/>
      <c r="AH53" s="161"/>
    </row>
    <row r="54" spans="2:35" x14ac:dyDescent="0.4">
      <c r="F54" s="162"/>
      <c r="G54" s="162"/>
      <c r="H54" s="162"/>
      <c r="I54" s="16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62"/>
      <c r="U54" s="162"/>
      <c r="V54" s="162"/>
      <c r="W54" s="162"/>
      <c r="X54" s="152"/>
      <c r="Y54" s="152"/>
      <c r="Z54" s="152"/>
      <c r="AA54" s="152"/>
      <c r="AB54" s="152"/>
      <c r="AC54" s="152"/>
      <c r="AD54" s="152"/>
      <c r="AE54" s="152"/>
      <c r="AF54" s="161"/>
      <c r="AG54" s="161"/>
      <c r="AH54" s="161"/>
    </row>
    <row r="55" spans="2:35" x14ac:dyDescent="0.4">
      <c r="F55" s="162"/>
      <c r="G55" s="162"/>
      <c r="H55" s="162"/>
      <c r="I55" s="16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62"/>
      <c r="U55" s="162"/>
      <c r="V55" s="162"/>
      <c r="W55" s="162"/>
      <c r="X55" s="152"/>
      <c r="Y55" s="152"/>
      <c r="Z55" s="152"/>
      <c r="AA55" s="152"/>
      <c r="AB55" s="152"/>
      <c r="AC55" s="152"/>
      <c r="AD55" s="152"/>
      <c r="AE55" s="152"/>
      <c r="AF55" s="161"/>
      <c r="AG55" s="161"/>
      <c r="AH55" s="161"/>
    </row>
    <row r="56" spans="2:35" ht="13.5" customHeight="1" x14ac:dyDescent="0.4">
      <c r="B56" s="585" t="s">
        <v>210</v>
      </c>
      <c r="C56" s="585"/>
      <c r="D56" s="586" t="s">
        <v>211</v>
      </c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586"/>
    </row>
    <row r="57" spans="2:35" x14ac:dyDescent="0.4">
      <c r="B57" s="164"/>
      <c r="C57" s="164"/>
      <c r="D57" s="586"/>
      <c r="E57" s="586"/>
      <c r="F57" s="586"/>
      <c r="G57" s="586"/>
      <c r="H57" s="586"/>
      <c r="I57" s="586"/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6"/>
      <c r="U57" s="586"/>
      <c r="V57" s="586"/>
      <c r="W57" s="586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586"/>
    </row>
    <row r="58" spans="2:35" x14ac:dyDescent="0.4">
      <c r="B58" s="165"/>
      <c r="C58" s="165"/>
      <c r="D58" s="586"/>
      <c r="E58" s="586"/>
      <c r="F58" s="586"/>
      <c r="G58" s="586"/>
      <c r="H58" s="586"/>
      <c r="I58" s="586"/>
      <c r="J58" s="586"/>
      <c r="K58" s="586"/>
      <c r="L58" s="586"/>
      <c r="M58" s="586"/>
      <c r="N58" s="586"/>
      <c r="O58" s="586"/>
      <c r="P58" s="586"/>
      <c r="Q58" s="586"/>
      <c r="R58" s="586"/>
      <c r="S58" s="586"/>
      <c r="T58" s="586"/>
      <c r="U58" s="586"/>
      <c r="V58" s="586"/>
      <c r="W58" s="586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586"/>
    </row>
  </sheetData>
  <mergeCells count="108">
    <mergeCell ref="F51:I51"/>
    <mergeCell ref="J51:P51"/>
    <mergeCell ref="T51:W51"/>
    <mergeCell ref="X51:AE51"/>
    <mergeCell ref="B56:C56"/>
    <mergeCell ref="D56:AI58"/>
    <mergeCell ref="F43:M43"/>
    <mergeCell ref="D46:AI46"/>
    <mergeCell ref="D47:K47"/>
    <mergeCell ref="L47:O47"/>
    <mergeCell ref="E48:J48"/>
    <mergeCell ref="F49:I49"/>
    <mergeCell ref="J49:P49"/>
    <mergeCell ref="T49:W49"/>
    <mergeCell ref="X49:AE49"/>
    <mergeCell ref="G33:AI33"/>
    <mergeCell ref="G36:AI36"/>
    <mergeCell ref="G37:AI37"/>
    <mergeCell ref="G38:AI38"/>
    <mergeCell ref="G39:AI39"/>
    <mergeCell ref="G40:AI40"/>
    <mergeCell ref="V24:AA24"/>
    <mergeCell ref="F26:N26"/>
    <mergeCell ref="G29:AI29"/>
    <mergeCell ref="G30:AI30"/>
    <mergeCell ref="G31:AI31"/>
    <mergeCell ref="G32:AI32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32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4"/>
  <cols>
    <col min="1" max="1" width="3.5" style="36" bestFit="1" customWidth="1"/>
    <col min="2" max="16384" width="2.5" style="36"/>
  </cols>
  <sheetData>
    <row r="1" spans="1:43" x14ac:dyDescent="0.4">
      <c r="B1" s="572" t="s">
        <v>191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</row>
    <row r="2" spans="1:43" x14ac:dyDescent="0.4">
      <c r="B2" s="572" t="s">
        <v>231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</row>
    <row r="6" spans="1:43" ht="22.5" customHeight="1" x14ac:dyDescent="0.4">
      <c r="B6" s="573" t="s">
        <v>192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3"/>
      <c r="AJ6" s="151"/>
    </row>
    <row r="7" spans="1:43" x14ac:dyDescent="0.4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1"/>
    </row>
    <row r="10" spans="1:43" x14ac:dyDescent="0.4">
      <c r="A10" s="152" t="s">
        <v>193</v>
      </c>
      <c r="B10" s="152"/>
      <c r="C10" s="36" t="s">
        <v>194</v>
      </c>
      <c r="AJ10" s="574" t="s">
        <v>195</v>
      </c>
      <c r="AK10" s="574"/>
      <c r="AL10" s="574"/>
      <c r="AM10" s="574"/>
      <c r="AN10" s="574" t="s">
        <v>196</v>
      </c>
      <c r="AO10" s="574"/>
      <c r="AP10" s="574"/>
      <c r="AQ10" s="574"/>
    </row>
    <row r="11" spans="1:43" ht="13.5" customHeight="1" x14ac:dyDescent="0.4">
      <c r="A11" s="153">
        <v>1</v>
      </c>
      <c r="D11" s="154" t="str">
        <f>IF(E11="","","①")</f>
        <v>①</v>
      </c>
      <c r="E11" s="575" t="str">
        <f>IF(入力シート!V43="発送費","",IF(ISNA(VLOOKUP(A11,入力シート!$B$51:$BF$53,3,FALSE)),"",VLOOKUP(A11,入力シート!$B$51:$BF$53,3,FALSE)))</f>
        <v>大手就活情報サイト掲載</v>
      </c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6"/>
      <c r="R11" s="576"/>
      <c r="S11" s="576"/>
      <c r="T11" s="577">
        <f>IF(E11="","",IF(ISNA(VLOOKUP(A11,入力シート!$B$51:$BF$53,22,FALSE)),"",VLOOKUP(A11,入力シート!$B$51:$BF$53,22,FALSE)))</f>
        <v>1</v>
      </c>
      <c r="U11" s="577"/>
      <c r="V11" s="577"/>
      <c r="W11" s="577"/>
      <c r="X11" s="577"/>
      <c r="Y11" s="578"/>
      <c r="Z11" s="578"/>
      <c r="AA11" s="578"/>
      <c r="AB11" s="578"/>
      <c r="AC11" s="578"/>
      <c r="AD11" s="578"/>
      <c r="AE11" s="578"/>
      <c r="AF11" s="578"/>
      <c r="AG11" s="579"/>
      <c r="AH11" s="579"/>
      <c r="AI11" s="579"/>
      <c r="AJ11" s="580">
        <f>IF(入力シート!V43="発送費","",IF(ISNA(VLOOKUP(A11,入力シート!$B$51:$BF$53,41,FALSE)),"",VLOOKUP(A11,入力シート!$B$51:$BF$53,41,FALSE)))</f>
        <v>330000</v>
      </c>
      <c r="AK11" s="580"/>
      <c r="AL11" s="580"/>
      <c r="AM11" s="580"/>
      <c r="AN11" s="580">
        <f>IF(入力シート!V43="発送費","",IF(ISNA(VLOOKUP(A11,入力シート!$B$51:$BF$53,35,FALSE)),"",VLOOKUP(A11,入力シート!$B$51:$BF$53,35,FALSE)))</f>
        <v>30000</v>
      </c>
      <c r="AO11" s="580"/>
      <c r="AP11" s="580"/>
      <c r="AQ11" s="580"/>
    </row>
    <row r="12" spans="1:43" ht="13.5" customHeight="1" x14ac:dyDescent="0.4">
      <c r="A12" s="153">
        <v>2</v>
      </c>
      <c r="D12" s="154" t="str">
        <f>IF(E12="","","②")</f>
        <v>②</v>
      </c>
      <c r="E12" s="575" t="str">
        <f>IF(入力シート!V44="発送費","",IF(ISNA(VLOOKUP(A12,入力シート!$B$51:$BF$53,3,FALSE)),"",VLOOKUP(A12,入力シート!$B$51:$BF$53,3,FALSE)))</f>
        <v>パンフレット作成</v>
      </c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6"/>
      <c r="R12" s="576"/>
      <c r="S12" s="576"/>
      <c r="T12" s="577">
        <f>IF(E12="","",IF(ISNA(VLOOKUP(A12,入力シート!$B$51:$BF$53,22,FALSE)),"",VLOOKUP(A12,入力シート!$B$51:$BF$53,22,FALSE)))</f>
        <v>1</v>
      </c>
      <c r="U12" s="577"/>
      <c r="V12" s="577"/>
      <c r="W12" s="577"/>
      <c r="X12" s="577"/>
      <c r="Y12" s="578"/>
      <c r="Z12" s="578"/>
      <c r="AA12" s="578"/>
      <c r="AB12" s="578"/>
      <c r="AC12" s="578"/>
      <c r="AD12" s="578"/>
      <c r="AE12" s="578"/>
      <c r="AF12" s="578"/>
      <c r="AG12" s="579"/>
      <c r="AH12" s="579"/>
      <c r="AI12" s="579"/>
      <c r="AJ12" s="580">
        <f>IF(入力シート!V44="発送費","",IF(ISNA(VLOOKUP(A12,入力シート!$B$51:$BF$53,41,FALSE)),"",VLOOKUP(A12,入力シート!$B$51:$BF$53,41,FALSE)))</f>
        <v>110000</v>
      </c>
      <c r="AK12" s="580"/>
      <c r="AL12" s="580"/>
      <c r="AM12" s="580"/>
      <c r="AN12" s="580">
        <f>IF(入力シート!V44="発送費","",IF(ISNA(VLOOKUP(A12,入力シート!$B$51:$BF$53,35,FALSE)),"",VLOOKUP(A12,入力シート!$B$51:$BF$53,35,FALSE)))</f>
        <v>10000</v>
      </c>
      <c r="AO12" s="580"/>
      <c r="AP12" s="580"/>
      <c r="AQ12" s="580"/>
    </row>
    <row r="13" spans="1:43" ht="13.5" customHeight="1" x14ac:dyDescent="0.4">
      <c r="A13" s="153">
        <v>3</v>
      </c>
      <c r="D13" s="154" t="str">
        <f>IF(E13="","","③")</f>
        <v>③</v>
      </c>
      <c r="E13" s="575" t="str">
        <f>IF(入力シート!V45="発送費","",IF(ISNA(VLOOKUP(A13,入力シート!$B$51:$BF$53,3,FALSE)),"",VLOOKUP(A13,入力シート!$B$51:$BF$53,3,FALSE)))</f>
        <v>チラシ作成</v>
      </c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6"/>
      <c r="R13" s="576"/>
      <c r="S13" s="576"/>
      <c r="T13" s="577">
        <f>IF(E13="","",IF(ISNA(VLOOKUP(A13,入力シート!$B$51:$BF$53,22,FALSE)),"",VLOOKUP(A13,入力シート!$B$51:$BF$53,22,FALSE)))</f>
        <v>1</v>
      </c>
      <c r="U13" s="577"/>
      <c r="V13" s="577"/>
      <c r="W13" s="577"/>
      <c r="X13" s="577"/>
      <c r="Y13" s="578"/>
      <c r="Z13" s="578"/>
      <c r="AA13" s="578"/>
      <c r="AB13" s="578"/>
      <c r="AC13" s="578"/>
      <c r="AD13" s="578"/>
      <c r="AE13" s="578"/>
      <c r="AF13" s="578"/>
      <c r="AG13" s="579"/>
      <c r="AH13" s="579"/>
      <c r="AI13" s="579"/>
      <c r="AJ13" s="580">
        <f>IF(入力シート!V45="発送費","",IF(ISNA(VLOOKUP(A13,入力シート!$B$51:$BF$53,41,FALSE)),"",VLOOKUP(A13,入力シート!$B$51:$BF$53,41,FALSE)))</f>
        <v>110000</v>
      </c>
      <c r="AK13" s="580"/>
      <c r="AL13" s="580"/>
      <c r="AM13" s="580"/>
      <c r="AN13" s="580">
        <f>IF(入力シート!V45="発送費","",IF(ISNA(VLOOKUP(A13,入力シート!$B$51:$BF$53,35,FALSE)),"",VLOOKUP(A13,入力シート!$B$51:$BF$53,35,FALSE)))</f>
        <v>10000</v>
      </c>
      <c r="AO13" s="580"/>
      <c r="AP13" s="580"/>
      <c r="AQ13" s="580"/>
    </row>
    <row r="14" spans="1:43" ht="13.5" customHeight="1" x14ac:dyDescent="0.4">
      <c r="A14" s="153">
        <v>4</v>
      </c>
      <c r="D14" s="154" t="str">
        <f>IF(E14="","","④")</f>
        <v/>
      </c>
      <c r="E14" s="575" t="str">
        <f>IF(入力シート!V46="発送費","",IF(ISNA(VLOOKUP(A14,入力シート!$B$51:$BF$53,3,FALSE)),"",VLOOKUP(A14,入力シート!$B$51:$BF$53,3,FALSE)))</f>
        <v/>
      </c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6"/>
      <c r="R14" s="576"/>
      <c r="S14" s="576"/>
      <c r="T14" s="577" t="str">
        <f>IF(E14="","",IF(ISNA(VLOOKUP(A14,入力シート!$B$51:$BF$53,22,FALSE)),"",VLOOKUP(A14,入力シート!$B$51:$BF$53,22,FALSE)))</f>
        <v/>
      </c>
      <c r="U14" s="577"/>
      <c r="V14" s="577"/>
      <c r="W14" s="577"/>
      <c r="X14" s="577"/>
      <c r="Y14" s="578"/>
      <c r="Z14" s="578"/>
      <c r="AA14" s="578"/>
      <c r="AB14" s="578"/>
      <c r="AC14" s="578"/>
      <c r="AD14" s="578"/>
      <c r="AE14" s="578"/>
      <c r="AF14" s="578"/>
      <c r="AG14" s="579"/>
      <c r="AH14" s="579"/>
      <c r="AI14" s="579"/>
      <c r="AJ14" s="580" t="str">
        <f>IF(入力シート!V46="発送費","",IF(ISNA(VLOOKUP(A14,入力シート!$B$51:$BF$53,41,FALSE)),"",VLOOKUP(A14,入力シート!$B$51:$BF$53,41,FALSE)))</f>
        <v/>
      </c>
      <c r="AK14" s="580"/>
      <c r="AL14" s="580"/>
      <c r="AM14" s="580"/>
      <c r="AN14" s="580" t="str">
        <f>IF(入力シート!V46="発送費","",IF(ISNA(VLOOKUP(A14,入力シート!$B$51:$BF$53,35,FALSE)),"",VLOOKUP(A14,入力シート!$B$51:$BF$53,35,FALSE)))</f>
        <v/>
      </c>
      <c r="AO14" s="580"/>
      <c r="AP14" s="580"/>
      <c r="AQ14" s="580"/>
    </row>
    <row r="15" spans="1:43" ht="13.5" customHeight="1" x14ac:dyDescent="0.4">
      <c r="A15" s="153">
        <v>5</v>
      </c>
      <c r="D15" s="154" t="str">
        <f>IF(E15="","","⑤")</f>
        <v/>
      </c>
      <c r="E15" s="575" t="str">
        <f>IF(入力シート!V47="発送費","",IF(ISNA(VLOOKUP(A15,入力シート!$B$51:$BF$53,3,FALSE)),"",VLOOKUP(A15,入力シート!$B$51:$BF$53,3,FALSE)))</f>
        <v/>
      </c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6"/>
      <c r="R15" s="576"/>
      <c r="S15" s="576"/>
      <c r="T15" s="577" t="str">
        <f>IF(E15="","",IF(ISNA(VLOOKUP(A15,入力シート!$B$51:$BF$53,22,FALSE)),"",VLOOKUP(A15,入力シート!$B$51:$BF$53,22,FALSE)))</f>
        <v/>
      </c>
      <c r="U15" s="577"/>
      <c r="V15" s="577"/>
      <c r="W15" s="577"/>
      <c r="X15" s="577"/>
      <c r="Y15" s="578"/>
      <c r="Z15" s="578"/>
      <c r="AA15" s="578"/>
      <c r="AB15" s="578"/>
      <c r="AC15" s="578"/>
      <c r="AD15" s="578"/>
      <c r="AE15" s="578"/>
      <c r="AF15" s="578"/>
      <c r="AG15" s="579"/>
      <c r="AH15" s="579"/>
      <c r="AI15" s="579"/>
      <c r="AJ15" s="580" t="str">
        <f>IF(入力シート!V47="発送費","",IF(ISNA(VLOOKUP(A15,入力シート!$B$51:$BF$53,41,FALSE)),"",VLOOKUP(A15,入力シート!$B$51:$BF$53,41,FALSE)))</f>
        <v/>
      </c>
      <c r="AK15" s="580"/>
      <c r="AL15" s="580"/>
      <c r="AM15" s="580"/>
      <c r="AN15" s="580" t="str">
        <f>IF(入力シート!V47="発送費","",IF(ISNA(VLOOKUP(A15,入力シート!$B$51:$BF$53,35,FALSE)),"",VLOOKUP(A15,入力シート!$B$51:$BF$53,35,FALSE)))</f>
        <v/>
      </c>
      <c r="AO15" s="580"/>
      <c r="AP15" s="580"/>
      <c r="AQ15" s="580"/>
    </row>
    <row r="16" spans="1:43" ht="13.5" customHeight="1" x14ac:dyDescent="0.4">
      <c r="A16" s="153">
        <v>6</v>
      </c>
      <c r="D16" s="154" t="str">
        <f>IF(E16="","","⑥")</f>
        <v/>
      </c>
      <c r="E16" s="575" t="str">
        <f>IF(入力シート!V48="発送費","",IF(ISNA(VLOOKUP(A16,入力シート!$B$51:$BF$53,3,FALSE)),"",VLOOKUP(A16,入力シート!$B$51:$BF$53,3,FALSE)))</f>
        <v/>
      </c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6"/>
      <c r="R16" s="576"/>
      <c r="S16" s="576"/>
      <c r="T16" s="577" t="str">
        <f>IF(E16="","",IF(ISNA(VLOOKUP(A16,入力シート!$B$51:$BF$53,22,FALSE)),"",VLOOKUP(A16,入力シート!$B$51:$BF$53,22,FALSE)))</f>
        <v/>
      </c>
      <c r="U16" s="577"/>
      <c r="V16" s="577"/>
      <c r="W16" s="577"/>
      <c r="X16" s="577"/>
      <c r="Y16" s="578"/>
      <c r="Z16" s="578"/>
      <c r="AA16" s="578"/>
      <c r="AB16" s="578"/>
      <c r="AC16" s="578"/>
      <c r="AD16" s="578"/>
      <c r="AE16" s="578"/>
      <c r="AF16" s="578"/>
      <c r="AG16" s="579"/>
      <c r="AH16" s="579"/>
      <c r="AI16" s="579"/>
      <c r="AJ16" s="580" t="str">
        <f>IF(入力シート!V48="発送費","",IF(ISNA(VLOOKUP(A16,入力シート!$B$51:$BF$53,41,FALSE)),"",VLOOKUP(A16,入力シート!$B$51:$BF$53,41,FALSE)))</f>
        <v/>
      </c>
      <c r="AK16" s="580"/>
      <c r="AL16" s="580"/>
      <c r="AM16" s="580"/>
      <c r="AN16" s="580" t="str">
        <f>IF(入力シート!V48="発送費","",IF(ISNA(VLOOKUP(A16,入力シート!$B$51:$BF$53,35,FALSE)),"",VLOOKUP(A16,入力シート!$B$51:$BF$53,35,FALSE)))</f>
        <v/>
      </c>
      <c r="AO16" s="580"/>
      <c r="AP16" s="580"/>
      <c r="AQ16" s="580"/>
    </row>
    <row r="17" spans="1:43" ht="13.5" customHeight="1" x14ac:dyDescent="0.4">
      <c r="A17" s="153">
        <v>7</v>
      </c>
      <c r="D17" s="154" t="str">
        <f>IF(E17="","","⑦")</f>
        <v/>
      </c>
      <c r="E17" s="575" t="str">
        <f>IF(入力シート!V49="発送費","",IF(ISNA(VLOOKUP(A17,入力シート!$B$51:$BF$53,3,FALSE)),"",VLOOKUP(A17,入力シート!$B$51:$BF$53,3,FALSE)))</f>
        <v/>
      </c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6"/>
      <c r="R17" s="576"/>
      <c r="S17" s="576"/>
      <c r="T17" s="577" t="str">
        <f>IF(E17="","",IF(ISNA(VLOOKUP(A17,入力シート!$B$51:$BF$53,22,FALSE)),"",VLOOKUP(A17,入力シート!$B$51:$BF$53,22,FALSE)))</f>
        <v/>
      </c>
      <c r="U17" s="577"/>
      <c r="V17" s="577"/>
      <c r="W17" s="577"/>
      <c r="X17" s="577"/>
      <c r="Y17" s="578"/>
      <c r="Z17" s="578"/>
      <c r="AA17" s="578"/>
      <c r="AB17" s="578"/>
      <c r="AC17" s="578"/>
      <c r="AD17" s="578"/>
      <c r="AE17" s="578"/>
      <c r="AF17" s="578"/>
      <c r="AG17" s="579"/>
      <c r="AH17" s="579"/>
      <c r="AI17" s="579"/>
      <c r="AJ17" s="580" t="str">
        <f>IF(入力シート!V49="発送費","",IF(ISNA(VLOOKUP(A17,入力シート!$B$51:$BF$53,41,FALSE)),"",VLOOKUP(A17,入力シート!$B$51:$BF$53,41,FALSE)))</f>
        <v/>
      </c>
      <c r="AK17" s="580"/>
      <c r="AL17" s="580"/>
      <c r="AM17" s="580"/>
      <c r="AN17" s="580" t="str">
        <f>IF(入力シート!V49="発送費","",IF(ISNA(VLOOKUP(A17,入力シート!$B$51:$BF$53,35,FALSE)),"",VLOOKUP(A17,入力シート!$B$51:$BF$53,35,FALSE)))</f>
        <v/>
      </c>
      <c r="AO17" s="580"/>
      <c r="AP17" s="580"/>
      <c r="AQ17" s="580"/>
    </row>
    <row r="18" spans="1:43" ht="13.5" customHeight="1" x14ac:dyDescent="0.4">
      <c r="A18" s="153">
        <v>8</v>
      </c>
      <c r="D18" s="154" t="str">
        <f>IF(E18="","","⑧")</f>
        <v/>
      </c>
      <c r="E18" s="575" t="str">
        <f>IF(入力シート!V50="発送費","",IF(ISNA(VLOOKUP(A18,入力シート!$B$51:$BF$53,3,FALSE)),"",VLOOKUP(A18,入力シート!$B$51:$BF$53,3,FALSE)))</f>
        <v/>
      </c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6"/>
      <c r="R18" s="576"/>
      <c r="S18" s="576"/>
      <c r="T18" s="577" t="str">
        <f>IF(E18="","",IF(ISNA(VLOOKUP(A18,入力シート!$B$51:$BF$53,22,FALSE)),"",VLOOKUP(A18,入力シート!$B$51:$BF$53,22,FALSE)))</f>
        <v/>
      </c>
      <c r="U18" s="577"/>
      <c r="V18" s="577"/>
      <c r="W18" s="577"/>
      <c r="X18" s="577"/>
      <c r="Y18" s="578"/>
      <c r="Z18" s="578"/>
      <c r="AA18" s="578"/>
      <c r="AB18" s="578"/>
      <c r="AC18" s="578"/>
      <c r="AD18" s="578"/>
      <c r="AE18" s="578"/>
      <c r="AF18" s="578"/>
      <c r="AG18" s="579"/>
      <c r="AH18" s="579"/>
      <c r="AI18" s="579"/>
      <c r="AJ18" s="580" t="str">
        <f>IF(入力シート!V50="発送費","",IF(ISNA(VLOOKUP(A18,入力シート!$B$51:$BF$53,41,FALSE)),"",VLOOKUP(A18,入力シート!$B$51:$BF$53,41,FALSE)))</f>
        <v/>
      </c>
      <c r="AK18" s="580"/>
      <c r="AL18" s="580"/>
      <c r="AM18" s="580"/>
      <c r="AN18" s="580" t="str">
        <f>IF(入力シート!V50="発送費","",IF(ISNA(VLOOKUP(A18,入力シート!$B$51:$BF$53,35,FALSE)),"",VLOOKUP(A18,入力シート!$B$51:$BF$53,35,FALSE)))</f>
        <v/>
      </c>
      <c r="AO18" s="580"/>
      <c r="AP18" s="580"/>
      <c r="AQ18" s="580"/>
    </row>
    <row r="19" spans="1:43" ht="13.5" customHeight="1" x14ac:dyDescent="0.4">
      <c r="A19" s="153">
        <v>9</v>
      </c>
      <c r="D19" s="154" t="str">
        <f>IF(E19="","","⑨")</f>
        <v/>
      </c>
      <c r="E19" s="575" t="str">
        <f>IF(入力シート!V51="発送費","",IF(ISNA(VLOOKUP(A19,入力シート!$B$51:$BF$53,3,FALSE)),"",VLOOKUP(A19,入力シート!$B$51:$BF$53,3,FALSE)))</f>
        <v/>
      </c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6"/>
      <c r="R19" s="576"/>
      <c r="S19" s="576"/>
      <c r="T19" s="577" t="str">
        <f>IF(E19="","",IF(ISNA(VLOOKUP(A19,入力シート!$B$51:$BF$53,22,FALSE)),"",VLOOKUP(A19,入力シート!$B$51:$BF$53,22,FALSE)))</f>
        <v/>
      </c>
      <c r="U19" s="577"/>
      <c r="V19" s="577"/>
      <c r="W19" s="577"/>
      <c r="X19" s="577"/>
      <c r="Y19" s="578"/>
      <c r="Z19" s="578"/>
      <c r="AA19" s="578"/>
      <c r="AB19" s="578"/>
      <c r="AC19" s="578"/>
      <c r="AD19" s="578"/>
      <c r="AE19" s="578"/>
      <c r="AF19" s="578"/>
      <c r="AG19" s="579"/>
      <c r="AH19" s="579"/>
      <c r="AI19" s="579"/>
      <c r="AJ19" s="580" t="str">
        <f>IF(入力シート!V51="発送費","",IF(ISNA(VLOOKUP(A19,入力シート!$B$51:$BF$53,41,FALSE)),"",VLOOKUP(A19,入力シート!$B$51:$BF$53,41,FALSE)))</f>
        <v/>
      </c>
      <c r="AK19" s="580"/>
      <c r="AL19" s="580"/>
      <c r="AM19" s="580"/>
      <c r="AN19" s="580" t="str">
        <f>IF(入力シート!V51="発送費","",IF(ISNA(VLOOKUP(A19,入力シート!$B$51:$BF$53,35,FALSE)),"",VLOOKUP(A19,入力シート!$B$51:$BF$53,35,FALSE)))</f>
        <v/>
      </c>
      <c r="AO19" s="580"/>
      <c r="AP19" s="580"/>
      <c r="AQ19" s="580"/>
    </row>
    <row r="20" spans="1:43" ht="18.75" customHeight="1" x14ac:dyDescent="0.4">
      <c r="A20" s="153">
        <v>10</v>
      </c>
      <c r="D20" s="154" t="str">
        <f>IF(E20="","","⑩")</f>
        <v/>
      </c>
      <c r="E20" s="575" t="str">
        <f>IF(入力シート!V52="発送費","",IF(ISNA(VLOOKUP(A20,入力シート!$B$51:$BF$53,3,FALSE)),"",VLOOKUP(A20,入力シート!$B$51:$BF$53,3,FALSE)))</f>
        <v/>
      </c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6"/>
      <c r="R20" s="576"/>
      <c r="S20" s="576"/>
      <c r="T20" s="577" t="str">
        <f>IF(E20="","",IF(ISNA(VLOOKUP(A20,入力シート!$B$51:$BF$53,22,FALSE)),"",VLOOKUP(A20,入力シート!$B$51:$BF$53,22,FALSE)))</f>
        <v/>
      </c>
      <c r="U20" s="577"/>
      <c r="V20" s="577"/>
      <c r="W20" s="577"/>
      <c r="X20" s="577"/>
      <c r="Y20" s="578"/>
      <c r="Z20" s="578"/>
      <c r="AA20" s="578"/>
      <c r="AB20" s="578"/>
      <c r="AC20" s="578"/>
      <c r="AD20" s="578"/>
      <c r="AE20" s="578"/>
      <c r="AF20" s="578"/>
      <c r="AG20" s="579"/>
      <c r="AH20" s="579"/>
      <c r="AI20" s="579"/>
      <c r="AJ20" s="580" t="str">
        <f>IF(入力シート!V52="発送費","",IF(ISNA(VLOOKUP(A20,入力シート!$B$51:$BF$53,41,FALSE)),"",VLOOKUP(A20,入力シート!$B$51:$BF$53,41,FALSE)))</f>
        <v/>
      </c>
      <c r="AK20" s="580"/>
      <c r="AL20" s="580"/>
      <c r="AM20" s="580"/>
      <c r="AN20" s="580" t="str">
        <f>IF(入力シート!V52="発送費","",IF(ISNA(VLOOKUP(A20,入力シート!$B$51:$BF$53,35,FALSE)),"",VLOOKUP(A20,入力シート!$B$51:$BF$53,35,FALSE)))</f>
        <v/>
      </c>
      <c r="AO20" s="580"/>
      <c r="AP20" s="580"/>
      <c r="AQ20" s="580"/>
    </row>
    <row r="21" spans="1:43" x14ac:dyDescent="0.4"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AG21" s="579"/>
      <c r="AH21" s="579"/>
      <c r="AI21" s="579"/>
      <c r="AJ21" s="580" t="str">
        <f>IF(入力シート!V53="発送費","",IF(ISNA(VLOOKUP(A21,入力シート!$B$51:$BF$53,41,FALSE)),"",VLOOKUP(A21,入力シート!$B$51:$BF$53,41,FALSE)))</f>
        <v/>
      </c>
      <c r="AK21" s="580"/>
      <c r="AL21" s="580"/>
      <c r="AM21" s="580"/>
      <c r="AN21" s="580" t="str">
        <f>IF(入力シート!V53="発送費","",IF(ISNA(VLOOKUP(A21,入力シート!$B$51:$BF$53,35,FALSE)),"",VLOOKUP(A21,入力シート!$B$51:$BF$53,35,FALSE)))</f>
        <v/>
      </c>
      <c r="AO21" s="580"/>
      <c r="AP21" s="580"/>
      <c r="AQ21" s="580"/>
    </row>
    <row r="22" spans="1:43" x14ac:dyDescent="0.4">
      <c r="C22" s="36" t="s">
        <v>197</v>
      </c>
    </row>
    <row r="23" spans="1:43" x14ac:dyDescent="0.4">
      <c r="E23" s="151"/>
      <c r="F23" s="580">
        <f>SUM(AJ11:AM21)</f>
        <v>550000</v>
      </c>
      <c r="G23" s="580"/>
      <c r="H23" s="580"/>
      <c r="I23" s="580"/>
      <c r="J23" s="580"/>
      <c r="K23" s="580"/>
      <c r="L23" s="580"/>
      <c r="M23" s="580"/>
      <c r="N23" s="36" t="s">
        <v>198</v>
      </c>
      <c r="O23" s="574" t="s">
        <v>199</v>
      </c>
      <c r="P23" s="574"/>
      <c r="Q23" s="574"/>
      <c r="R23" s="574"/>
      <c r="S23" s="574"/>
      <c r="T23" s="574"/>
      <c r="U23" s="574"/>
      <c r="V23" s="581">
        <f>SUM(AN11:AQ21)</f>
        <v>50000</v>
      </c>
      <c r="W23" s="581"/>
      <c r="X23" s="581"/>
      <c r="Y23" s="581"/>
      <c r="Z23" s="581"/>
      <c r="AA23" s="581"/>
      <c r="AD23" s="156"/>
      <c r="AE23" s="156"/>
    </row>
    <row r="24" spans="1:43" x14ac:dyDescent="0.4">
      <c r="E24" s="151"/>
      <c r="F24" s="157"/>
      <c r="G24" s="157"/>
      <c r="H24" s="157"/>
      <c r="I24" s="157"/>
      <c r="J24" s="157"/>
      <c r="K24" s="157"/>
      <c r="L24" s="157"/>
      <c r="M24" s="157"/>
      <c r="V24" s="580"/>
      <c r="W24" s="580"/>
      <c r="X24" s="580"/>
      <c r="Y24" s="580"/>
      <c r="Z24" s="580"/>
      <c r="AA24" s="580"/>
      <c r="AB24" s="157"/>
      <c r="AC24" s="157"/>
      <c r="AD24" s="156"/>
      <c r="AE24" s="156"/>
    </row>
    <row r="25" spans="1:43" x14ac:dyDescent="0.4">
      <c r="C25" s="36" t="s">
        <v>200</v>
      </c>
    </row>
    <row r="26" spans="1:43" x14ac:dyDescent="0.4">
      <c r="F26" s="583">
        <f>IF(ISNA(VLOOKUP(A11,入力シート!$B$51:$BF$53,47,FALSE)),"",VLOOKUP(A11,入力シート!$B$51:$BF$53,47,FALSE))</f>
        <v>44593</v>
      </c>
      <c r="G26" s="583"/>
      <c r="H26" s="583"/>
      <c r="I26" s="583"/>
      <c r="J26" s="583"/>
      <c r="K26" s="583"/>
      <c r="L26" s="583"/>
      <c r="M26" s="583"/>
      <c r="N26" s="583"/>
    </row>
    <row r="27" spans="1:43" s="40" customFormat="1" x14ac:dyDescent="0.4"/>
    <row r="28" spans="1:43" x14ac:dyDescent="0.4">
      <c r="C28" s="36" t="s">
        <v>201</v>
      </c>
    </row>
    <row r="29" spans="1:43" x14ac:dyDescent="0.4">
      <c r="E29" s="154" t="str">
        <f>D11</f>
        <v>①</v>
      </c>
      <c r="F29" s="158"/>
      <c r="G29" s="582" t="str">
        <f>IF(E29="","",入力シート!Q109)</f>
        <v>XX/XXXX.XX</v>
      </c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2"/>
      <c r="AI29" s="582"/>
      <c r="AJ29" s="158"/>
    </row>
    <row r="30" spans="1:43" ht="18.75" customHeight="1" x14ac:dyDescent="0.4">
      <c r="E30" s="154" t="str">
        <f>D12</f>
        <v>②</v>
      </c>
      <c r="F30" s="158"/>
      <c r="G30" s="582" t="str">
        <f>IF(E30="","",入力シート!Q110)</f>
        <v>　○階（○○○○）</v>
      </c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158"/>
    </row>
    <row r="31" spans="1:43" ht="18.75" customHeight="1" x14ac:dyDescent="0.4">
      <c r="E31" s="154" t="str">
        <f>D13</f>
        <v>③</v>
      </c>
      <c r="F31" s="158"/>
      <c r="G31" s="582" t="str">
        <f>IF(E31="","",入力シート!Q111)</f>
        <v>　○階（○○○○）</v>
      </c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582"/>
      <c r="AJ31" s="158"/>
    </row>
    <row r="32" spans="1:43" ht="18.75" customHeight="1" x14ac:dyDescent="0.4">
      <c r="E32" s="154" t="str">
        <f>D14</f>
        <v/>
      </c>
      <c r="F32" s="158"/>
      <c r="G32" s="582" t="str">
        <f>IF(E32="","",入力シート!Q112)</f>
        <v/>
      </c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582"/>
      <c r="AJ32" s="158"/>
    </row>
    <row r="33" spans="3:36" s="40" customFormat="1" x14ac:dyDescent="0.4">
      <c r="E33" s="154" t="str">
        <f>D15</f>
        <v/>
      </c>
      <c r="F33" s="158"/>
      <c r="G33" s="582" t="str">
        <f>IF(E33="","",入力シート!Q113)</f>
        <v/>
      </c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582"/>
    </row>
    <row r="35" spans="3:36" x14ac:dyDescent="0.4">
      <c r="C35" s="36" t="s">
        <v>202</v>
      </c>
    </row>
    <row r="36" spans="3:36" x14ac:dyDescent="0.4">
      <c r="E36" s="154" t="str">
        <f>D11</f>
        <v>①</v>
      </c>
      <c r="F36" s="158"/>
      <c r="G36" s="582" t="str">
        <f>IF(E36="","",入力シート!Q117)</f>
        <v>　○○○（株）</v>
      </c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  <c r="AF36" s="582"/>
      <c r="AG36" s="582"/>
      <c r="AH36" s="582"/>
      <c r="AI36" s="582"/>
      <c r="AJ36" s="158"/>
    </row>
    <row r="37" spans="3:36" ht="18.75" customHeight="1" x14ac:dyDescent="0.4">
      <c r="E37" s="154" t="str">
        <f>D12</f>
        <v>②</v>
      </c>
      <c r="F37" s="158"/>
      <c r="G37" s="582" t="str">
        <f>IF(E37="","",入力シート!Q118)</f>
        <v>　○○○（株）</v>
      </c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158"/>
    </row>
    <row r="38" spans="3:36" ht="18.75" customHeight="1" x14ac:dyDescent="0.4">
      <c r="E38" s="154" t="str">
        <f>D13</f>
        <v>③</v>
      </c>
      <c r="F38" s="158"/>
      <c r="G38" s="582" t="str">
        <f>IF(E38="","",入力シート!Q119)</f>
        <v>　○○○（株）</v>
      </c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158"/>
    </row>
    <row r="39" spans="3:36" ht="18.75" customHeight="1" x14ac:dyDescent="0.4">
      <c r="E39" s="154" t="str">
        <f>D14</f>
        <v/>
      </c>
      <c r="F39" s="158"/>
      <c r="G39" s="582" t="str">
        <f>IF(E39="","",入力シート!Q120)</f>
        <v/>
      </c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  <c r="AF39" s="582"/>
      <c r="AG39" s="582"/>
      <c r="AH39" s="582"/>
      <c r="AI39" s="582"/>
      <c r="AJ39" s="158"/>
    </row>
    <row r="40" spans="3:36" s="40" customFormat="1" x14ac:dyDescent="0.4">
      <c r="E40" s="154" t="str">
        <f>D15</f>
        <v/>
      </c>
      <c r="F40" s="158"/>
      <c r="G40" s="582" t="str">
        <f>IF(E40="","",入力シート!Q121)</f>
        <v/>
      </c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582"/>
    </row>
    <row r="41" spans="3:36" s="40" customFormat="1" x14ac:dyDescent="0.4"/>
    <row r="42" spans="3:36" x14ac:dyDescent="0.4">
      <c r="C42" s="36" t="s">
        <v>203</v>
      </c>
    </row>
    <row r="43" spans="3:36" x14ac:dyDescent="0.4">
      <c r="F43" s="587" t="s">
        <v>204</v>
      </c>
      <c r="G43" s="587"/>
      <c r="H43" s="587"/>
      <c r="I43" s="587"/>
      <c r="J43" s="587"/>
      <c r="K43" s="587"/>
      <c r="L43" s="587"/>
      <c r="M43" s="587"/>
    </row>
    <row r="44" spans="3:36" x14ac:dyDescent="0.4">
      <c r="F44" s="159"/>
      <c r="G44" s="159"/>
      <c r="H44" s="159"/>
      <c r="I44" s="159"/>
      <c r="J44" s="159"/>
      <c r="K44" s="159"/>
      <c r="L44" s="159"/>
      <c r="M44" s="159"/>
    </row>
    <row r="46" spans="3:36" x14ac:dyDescent="0.4">
      <c r="D46" s="588" t="s">
        <v>205</v>
      </c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</row>
    <row r="47" spans="3:36" x14ac:dyDescent="0.4">
      <c r="D47" s="589">
        <f>入力シート!F123</f>
        <v>0</v>
      </c>
      <c r="E47" s="589"/>
      <c r="F47" s="589"/>
      <c r="G47" s="589"/>
      <c r="H47" s="589"/>
      <c r="I47" s="589"/>
      <c r="J47" s="589"/>
      <c r="K47" s="589"/>
      <c r="L47" s="574" t="s">
        <v>206</v>
      </c>
      <c r="M47" s="574"/>
      <c r="N47" s="574"/>
      <c r="O47" s="574"/>
    </row>
    <row r="48" spans="3:36" x14ac:dyDescent="0.4">
      <c r="E48" s="587" t="s">
        <v>207</v>
      </c>
      <c r="F48" s="587"/>
      <c r="G48" s="587"/>
      <c r="H48" s="587"/>
      <c r="I48" s="587"/>
      <c r="J48" s="587"/>
      <c r="K48" s="158"/>
      <c r="L48" s="158"/>
    </row>
    <row r="49" spans="2:35" x14ac:dyDescent="0.4">
      <c r="F49" s="584" t="s">
        <v>208</v>
      </c>
      <c r="G49" s="584"/>
      <c r="H49" s="584"/>
      <c r="I49" s="584"/>
      <c r="J49" s="574">
        <f>入力シート!F124</f>
        <v>0</v>
      </c>
      <c r="K49" s="574"/>
      <c r="L49" s="574"/>
      <c r="M49" s="574"/>
      <c r="N49" s="574"/>
      <c r="O49" s="574"/>
      <c r="P49" s="574"/>
      <c r="Q49" s="152"/>
      <c r="R49" s="152"/>
      <c r="S49" s="152"/>
      <c r="T49" s="584" t="s">
        <v>209</v>
      </c>
      <c r="U49" s="584"/>
      <c r="V49" s="584"/>
      <c r="W49" s="584"/>
      <c r="X49" s="574">
        <f>入力シート!Q124</f>
        <v>0</v>
      </c>
      <c r="Y49" s="574"/>
      <c r="Z49" s="574"/>
      <c r="AA49" s="574"/>
      <c r="AB49" s="574"/>
      <c r="AC49" s="574"/>
      <c r="AD49" s="574"/>
      <c r="AE49" s="574"/>
      <c r="AF49" s="160"/>
      <c r="AG49" s="161"/>
      <c r="AH49" s="161"/>
    </row>
    <row r="50" spans="2:35" x14ac:dyDescent="0.4">
      <c r="F50" s="162"/>
      <c r="G50" s="162"/>
      <c r="H50" s="162"/>
      <c r="I50" s="162"/>
      <c r="T50" s="162"/>
      <c r="U50" s="162"/>
      <c r="V50" s="162"/>
      <c r="W50" s="162"/>
      <c r="AF50" s="163"/>
    </row>
    <row r="51" spans="2:35" x14ac:dyDescent="0.4">
      <c r="F51" s="584" t="s">
        <v>208</v>
      </c>
      <c r="G51" s="584"/>
      <c r="H51" s="584"/>
      <c r="I51" s="584"/>
      <c r="J51" s="574">
        <f>入力シート!F125</f>
        <v>0</v>
      </c>
      <c r="K51" s="574"/>
      <c r="L51" s="574"/>
      <c r="M51" s="574"/>
      <c r="N51" s="574"/>
      <c r="O51" s="574"/>
      <c r="P51" s="574"/>
      <c r="Q51" s="152"/>
      <c r="R51" s="152"/>
      <c r="S51" s="152"/>
      <c r="T51" s="584" t="s">
        <v>209</v>
      </c>
      <c r="U51" s="584"/>
      <c r="V51" s="584"/>
      <c r="W51" s="584"/>
      <c r="X51" s="574">
        <f>入力シート!Q125</f>
        <v>0</v>
      </c>
      <c r="Y51" s="574"/>
      <c r="Z51" s="574"/>
      <c r="AA51" s="574"/>
      <c r="AB51" s="574"/>
      <c r="AC51" s="574"/>
      <c r="AD51" s="574"/>
      <c r="AE51" s="574"/>
      <c r="AF51" s="160"/>
      <c r="AG51" s="161"/>
      <c r="AH51" s="161"/>
    </row>
    <row r="52" spans="2:35" x14ac:dyDescent="0.4">
      <c r="F52" s="162"/>
      <c r="G52" s="162"/>
      <c r="H52" s="162"/>
      <c r="I52" s="16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62"/>
      <c r="U52" s="162"/>
      <c r="V52" s="162"/>
      <c r="W52" s="162"/>
      <c r="X52" s="152"/>
      <c r="Y52" s="152"/>
      <c r="Z52" s="152"/>
      <c r="AA52" s="152"/>
      <c r="AB52" s="152"/>
      <c r="AC52" s="152"/>
      <c r="AD52" s="152"/>
      <c r="AE52" s="152"/>
      <c r="AF52" s="161"/>
      <c r="AG52" s="161"/>
      <c r="AH52" s="161"/>
    </row>
    <row r="53" spans="2:35" x14ac:dyDescent="0.4">
      <c r="F53" s="162"/>
      <c r="G53" s="162"/>
      <c r="H53" s="162"/>
      <c r="I53" s="16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62"/>
      <c r="U53" s="162"/>
      <c r="V53" s="162"/>
      <c r="W53" s="162"/>
      <c r="X53" s="152"/>
      <c r="Y53" s="152"/>
      <c r="Z53" s="152"/>
      <c r="AA53" s="152"/>
      <c r="AB53" s="152"/>
      <c r="AC53" s="152"/>
      <c r="AD53" s="152"/>
      <c r="AE53" s="152"/>
      <c r="AF53" s="161"/>
      <c r="AG53" s="161"/>
      <c r="AH53" s="161"/>
    </row>
    <row r="54" spans="2:35" x14ac:dyDescent="0.4">
      <c r="F54" s="162"/>
      <c r="G54" s="162"/>
      <c r="H54" s="162"/>
      <c r="I54" s="16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62"/>
      <c r="U54" s="162"/>
      <c r="V54" s="162"/>
      <c r="W54" s="162"/>
      <c r="X54" s="152"/>
      <c r="Y54" s="152"/>
      <c r="Z54" s="152"/>
      <c r="AA54" s="152"/>
      <c r="AB54" s="152"/>
      <c r="AC54" s="152"/>
      <c r="AD54" s="152"/>
      <c r="AE54" s="152"/>
      <c r="AF54" s="161"/>
      <c r="AG54" s="161"/>
      <c r="AH54" s="161"/>
    </row>
    <row r="55" spans="2:35" x14ac:dyDescent="0.4">
      <c r="F55" s="162"/>
      <c r="G55" s="162"/>
      <c r="H55" s="162"/>
      <c r="I55" s="16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62"/>
      <c r="U55" s="162"/>
      <c r="V55" s="162"/>
      <c r="W55" s="162"/>
      <c r="X55" s="152"/>
      <c r="Y55" s="152"/>
      <c r="Z55" s="152"/>
      <c r="AA55" s="152"/>
      <c r="AB55" s="152"/>
      <c r="AC55" s="152"/>
      <c r="AD55" s="152"/>
      <c r="AE55" s="152"/>
      <c r="AF55" s="161"/>
      <c r="AG55" s="161"/>
      <c r="AH55" s="161"/>
    </row>
    <row r="56" spans="2:35" ht="13.5" customHeight="1" x14ac:dyDescent="0.4">
      <c r="B56" s="585" t="s">
        <v>210</v>
      </c>
      <c r="C56" s="585"/>
      <c r="D56" s="586" t="s">
        <v>211</v>
      </c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586"/>
    </row>
    <row r="57" spans="2:35" x14ac:dyDescent="0.4">
      <c r="B57" s="164"/>
      <c r="C57" s="164"/>
      <c r="D57" s="586"/>
      <c r="E57" s="586"/>
      <c r="F57" s="586"/>
      <c r="G57" s="586"/>
      <c r="H57" s="586"/>
      <c r="I57" s="586"/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6"/>
      <c r="U57" s="586"/>
      <c r="V57" s="586"/>
      <c r="W57" s="586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586"/>
    </row>
    <row r="58" spans="2:35" x14ac:dyDescent="0.4">
      <c r="B58" s="165"/>
      <c r="C58" s="165"/>
      <c r="D58" s="586"/>
      <c r="E58" s="586"/>
      <c r="F58" s="586"/>
      <c r="G58" s="586"/>
      <c r="H58" s="586"/>
      <c r="I58" s="586"/>
      <c r="J58" s="586"/>
      <c r="K58" s="586"/>
      <c r="L58" s="586"/>
      <c r="M58" s="586"/>
      <c r="N58" s="586"/>
      <c r="O58" s="586"/>
      <c r="P58" s="586"/>
      <c r="Q58" s="586"/>
      <c r="R58" s="586"/>
      <c r="S58" s="586"/>
      <c r="T58" s="586"/>
      <c r="U58" s="586"/>
      <c r="V58" s="586"/>
      <c r="W58" s="586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586"/>
    </row>
  </sheetData>
  <mergeCells count="108">
    <mergeCell ref="F51:I51"/>
    <mergeCell ref="J51:P51"/>
    <mergeCell ref="T51:W51"/>
    <mergeCell ref="X51:AE51"/>
    <mergeCell ref="B56:C56"/>
    <mergeCell ref="D56:AI58"/>
    <mergeCell ref="F43:M43"/>
    <mergeCell ref="D46:AI46"/>
    <mergeCell ref="D47:K47"/>
    <mergeCell ref="L47:O47"/>
    <mergeCell ref="E48:J48"/>
    <mergeCell ref="F49:I49"/>
    <mergeCell ref="J49:P49"/>
    <mergeCell ref="T49:W49"/>
    <mergeCell ref="X49:AE49"/>
    <mergeCell ref="G33:AI33"/>
    <mergeCell ref="G36:AI36"/>
    <mergeCell ref="G37:AI37"/>
    <mergeCell ref="G38:AI38"/>
    <mergeCell ref="G39:AI39"/>
    <mergeCell ref="G40:AI40"/>
    <mergeCell ref="V24:AA24"/>
    <mergeCell ref="F26:N26"/>
    <mergeCell ref="G29:AI29"/>
    <mergeCell ref="G30:AI30"/>
    <mergeCell ref="G31:AI31"/>
    <mergeCell ref="G32:AI32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32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実績報告書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2022-02-28T06:35:07Z</cp:lastPrinted>
  <dcterms:created xsi:type="dcterms:W3CDTF">2020-12-14T04:29:59Z</dcterms:created>
  <dcterms:modified xsi:type="dcterms:W3CDTF">2022-03-09T09:29:51Z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2021-01-22T10:17:12Z</vt:filetime>
  </property>
</Properties>
</file>