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3_備品類導入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入力シート!$A$1:$BF$109</definedName>
    <definedName name="_xlnm.Print_Area" localSheetId="2">別紙!$B$1:$BB$56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X51" i="15"/>
  <c r="J51" i="15"/>
  <c r="X49" i="15"/>
  <c r="J49" i="15"/>
  <c r="D47" i="15"/>
  <c r="F26" i="15"/>
  <c r="AN21" i="15"/>
  <c r="AJ21" i="15"/>
  <c r="E21" i="15"/>
  <c r="AN20" i="15"/>
  <c r="AJ20" i="15"/>
  <c r="Y20" i="15"/>
  <c r="T20" i="15"/>
  <c r="Q20" i="15"/>
  <c r="E20" i="15"/>
  <c r="D20" i="15" s="1"/>
  <c r="AN19" i="15"/>
  <c r="AJ19" i="15"/>
  <c r="Y19" i="15"/>
  <c r="T19" i="15"/>
  <c r="E19" i="15"/>
  <c r="D19" i="15" s="1"/>
  <c r="AN18" i="15"/>
  <c r="AJ18" i="15"/>
  <c r="Y18" i="15"/>
  <c r="T18" i="15"/>
  <c r="E18" i="15"/>
  <c r="Q18" i="15" s="1"/>
  <c r="D18" i="15"/>
  <c r="AN17" i="15"/>
  <c r="AJ17" i="15"/>
  <c r="Y17" i="15"/>
  <c r="T17" i="15"/>
  <c r="Q17" i="15"/>
  <c r="E17" i="15"/>
  <c r="D17" i="15"/>
  <c r="AN16" i="15"/>
  <c r="AJ16" i="15"/>
  <c r="Y16" i="15"/>
  <c r="T16" i="15"/>
  <c r="Q16" i="15"/>
  <c r="E16" i="15"/>
  <c r="D16" i="15" s="1"/>
  <c r="AN15" i="15"/>
  <c r="AJ15" i="15"/>
  <c r="Y15" i="15"/>
  <c r="T15" i="15"/>
  <c r="E15" i="15"/>
  <c r="D15" i="15" s="1"/>
  <c r="AN14" i="15"/>
  <c r="AJ14" i="15"/>
  <c r="Y14" i="15"/>
  <c r="T14" i="15"/>
  <c r="E14" i="15"/>
  <c r="Q14" i="15" s="1"/>
  <c r="D14" i="15"/>
  <c r="E39" i="15" s="1"/>
  <c r="G39" i="15" s="1"/>
  <c r="AN13" i="15"/>
  <c r="AJ13" i="15"/>
  <c r="Y13" i="15"/>
  <c r="T13" i="15"/>
  <c r="Q13" i="15"/>
  <c r="E13" i="15"/>
  <c r="D13" i="15"/>
  <c r="E31" i="15" s="1"/>
  <c r="G31" i="15" s="1"/>
  <c r="AN12" i="15"/>
  <c r="AJ12" i="15"/>
  <c r="Y12" i="15"/>
  <c r="T12" i="15"/>
  <c r="Q12" i="15"/>
  <c r="E12" i="15"/>
  <c r="D12" i="15" s="1"/>
  <c r="AN11" i="15"/>
  <c r="V23" i="15" s="1"/>
  <c r="AJ11" i="15"/>
  <c r="Y11" i="15"/>
  <c r="T11" i="15"/>
  <c r="E11" i="15"/>
  <c r="D11" i="15" s="1"/>
  <c r="X51" i="14"/>
  <c r="J51" i="14"/>
  <c r="X49" i="14"/>
  <c r="J49" i="14"/>
  <c r="D47" i="14"/>
  <c r="F26" i="14"/>
  <c r="AN21" i="14"/>
  <c r="AJ21" i="14"/>
  <c r="E21" i="14"/>
  <c r="AN20" i="14"/>
  <c r="AJ20" i="14"/>
  <c r="Y20" i="14"/>
  <c r="T20" i="14"/>
  <c r="Q20" i="14"/>
  <c r="E20" i="14"/>
  <c r="D20" i="14" s="1"/>
  <c r="AN19" i="14"/>
  <c r="AJ19" i="14"/>
  <c r="Y19" i="14"/>
  <c r="T19" i="14"/>
  <c r="E19" i="14"/>
  <c r="D19" i="14" s="1"/>
  <c r="AN18" i="14"/>
  <c r="AJ18" i="14"/>
  <c r="Y18" i="14"/>
  <c r="T18" i="14"/>
  <c r="E18" i="14"/>
  <c r="Q18" i="14" s="1"/>
  <c r="D18" i="14"/>
  <c r="AN17" i="14"/>
  <c r="AJ17" i="14"/>
  <c r="Y17" i="14"/>
  <c r="T17" i="14"/>
  <c r="Q17" i="14"/>
  <c r="E17" i="14"/>
  <c r="D17" i="14" s="1"/>
  <c r="AN16" i="14"/>
  <c r="AJ16" i="14"/>
  <c r="Y16" i="14"/>
  <c r="T16" i="14"/>
  <c r="Q16" i="14"/>
  <c r="E16" i="14"/>
  <c r="D16" i="14" s="1"/>
  <c r="AN15" i="14"/>
  <c r="AJ15" i="14"/>
  <c r="Y15" i="14"/>
  <c r="T15" i="14"/>
  <c r="E15" i="14"/>
  <c r="D15" i="14" s="1"/>
  <c r="AN14" i="14"/>
  <c r="AJ14" i="14"/>
  <c r="Y14" i="14"/>
  <c r="T14" i="14"/>
  <c r="E14" i="14"/>
  <c r="Q14" i="14" s="1"/>
  <c r="D14" i="14"/>
  <c r="E39" i="14" s="1"/>
  <c r="G39" i="14" s="1"/>
  <c r="AN13" i="14"/>
  <c r="AJ13" i="14"/>
  <c r="Y13" i="14"/>
  <c r="T13" i="14"/>
  <c r="Q13" i="14"/>
  <c r="E13" i="14"/>
  <c r="D13" i="14" s="1"/>
  <c r="AN12" i="14"/>
  <c r="V23" i="14" s="1"/>
  <c r="AJ12" i="14"/>
  <c r="Y12" i="14"/>
  <c r="T12" i="14"/>
  <c r="Q12" i="14"/>
  <c r="E12" i="14"/>
  <c r="D12" i="14" s="1"/>
  <c r="AN11" i="14"/>
  <c r="AJ11" i="14"/>
  <c r="Y11" i="14"/>
  <c r="T11" i="14"/>
  <c r="E11" i="14"/>
  <c r="D11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AU56" i="1"/>
  <c r="AP56" i="1"/>
  <c r="AK56" i="1"/>
  <c r="AC56" i="1"/>
  <c r="X56" i="1"/>
  <c r="S56" i="1"/>
  <c r="K56" i="1"/>
  <c r="AU55" i="1"/>
  <c r="AP55" i="1"/>
  <c r="AK55" i="1"/>
  <c r="AC55" i="1"/>
  <c r="X55" i="1"/>
  <c r="S55" i="1"/>
  <c r="K55" i="1"/>
  <c r="K53" i="1"/>
  <c r="K52" i="1"/>
  <c r="M35" i="1"/>
  <c r="C35" i="1"/>
  <c r="M33" i="1"/>
  <c r="C33" i="1"/>
  <c r="M31" i="1"/>
  <c r="C31" i="1"/>
  <c r="BA26" i="1"/>
  <c r="AV26" i="1"/>
  <c r="AQ26" i="1"/>
  <c r="AG26" i="1"/>
  <c r="AB26" i="1"/>
  <c r="V26" i="1"/>
  <c r="P26" i="1"/>
  <c r="D26" i="1"/>
  <c r="AT25" i="1"/>
  <c r="AB25" i="1"/>
  <c r="P25" i="1"/>
  <c r="AF20" i="1"/>
  <c r="Q44" i="1" s="1"/>
  <c r="AS19" i="1"/>
  <c r="AN19" i="1"/>
  <c r="AJ19" i="1"/>
  <c r="V19" i="1"/>
  <c r="U19" i="1"/>
  <c r="X19" i="1" s="1"/>
  <c r="Q19" i="1"/>
  <c r="M19" i="1"/>
  <c r="D19" i="1"/>
  <c r="AS18" i="1"/>
  <c r="AN18" i="1"/>
  <c r="AJ18" i="1"/>
  <c r="V18" i="1"/>
  <c r="U18" i="1" s="1"/>
  <c r="X18" i="1" s="1"/>
  <c r="Q18" i="1"/>
  <c r="M18" i="1"/>
  <c r="D18" i="1"/>
  <c r="AS17" i="1"/>
  <c r="AN17" i="1"/>
  <c r="AJ17" i="1"/>
  <c r="V17" i="1"/>
  <c r="U17" i="1" s="1"/>
  <c r="X17" i="1" s="1"/>
  <c r="Q17" i="1"/>
  <c r="M17" i="1"/>
  <c r="D17" i="1"/>
  <c r="AS16" i="1"/>
  <c r="AN16" i="1"/>
  <c r="AJ16" i="1"/>
  <c r="V16" i="1"/>
  <c r="U16" i="1" s="1"/>
  <c r="X16" i="1" s="1"/>
  <c r="Q16" i="1"/>
  <c r="M16" i="1"/>
  <c r="D16" i="1"/>
  <c r="AS15" i="1"/>
  <c r="AN15" i="1"/>
  <c r="AJ15" i="1"/>
  <c r="V15" i="1"/>
  <c r="U15" i="1"/>
  <c r="X15" i="1" s="1"/>
  <c r="Q15" i="1"/>
  <c r="M15" i="1"/>
  <c r="D15" i="1"/>
  <c r="AS14" i="1"/>
  <c r="AN14" i="1"/>
  <c r="AJ14" i="1"/>
  <c r="V14" i="1"/>
  <c r="U14" i="1" s="1"/>
  <c r="X14" i="1" s="1"/>
  <c r="Q14" i="1"/>
  <c r="M14" i="1"/>
  <c r="D14" i="1"/>
  <c r="AS13" i="1"/>
  <c r="AN13" i="1"/>
  <c r="AJ13" i="1"/>
  <c r="V13" i="1"/>
  <c r="U13" i="1" s="1"/>
  <c r="X13" i="1" s="1"/>
  <c r="Q13" i="1"/>
  <c r="M13" i="1"/>
  <c r="D13" i="1"/>
  <c r="AS12" i="1"/>
  <c r="AN12" i="1"/>
  <c r="AJ12" i="1"/>
  <c r="V12" i="1"/>
  <c r="U12" i="1" s="1"/>
  <c r="X12" i="1" s="1"/>
  <c r="Q12" i="1"/>
  <c r="M12" i="1"/>
  <c r="D12" i="1"/>
  <c r="AS11" i="1"/>
  <c r="AN11" i="1"/>
  <c r="AJ11" i="1"/>
  <c r="V11" i="1"/>
  <c r="U11" i="1"/>
  <c r="X11" i="1" s="1"/>
  <c r="Q11" i="1"/>
  <c r="M11" i="1"/>
  <c r="D11" i="1"/>
  <c r="AS10" i="1"/>
  <c r="AN10" i="1"/>
  <c r="AJ10" i="1"/>
  <c r="V10" i="1"/>
  <c r="U10" i="1" s="1"/>
  <c r="X10" i="1" s="1"/>
  <c r="Q10" i="1"/>
  <c r="M10" i="1"/>
  <c r="M20" i="1" s="1"/>
  <c r="D10" i="1"/>
  <c r="U14" i="10"/>
  <c r="U12" i="10"/>
  <c r="U12" i="11" s="1"/>
  <c r="U11" i="10"/>
  <c r="U11" i="11" s="1"/>
  <c r="Z3" i="10"/>
  <c r="Z2" i="10"/>
  <c r="E99" i="13"/>
  <c r="E98" i="13"/>
  <c r="E97" i="13"/>
  <c r="E96" i="13"/>
  <c r="E95" i="13"/>
  <c r="E91" i="13"/>
  <c r="E90" i="13"/>
  <c r="E89" i="13"/>
  <c r="E88" i="13"/>
  <c r="E87" i="13"/>
  <c r="E78" i="13"/>
  <c r="E77" i="13"/>
  <c r="E76" i="13"/>
  <c r="E75" i="13"/>
  <c r="E74" i="13"/>
  <c r="E70" i="13"/>
  <c r="E69" i="13"/>
  <c r="E68" i="13"/>
  <c r="E67" i="13"/>
  <c r="E66" i="13"/>
  <c r="C51" i="13"/>
  <c r="C49" i="13"/>
  <c r="BE44" i="13"/>
  <c r="BB44" i="13"/>
  <c r="AY44" i="13"/>
  <c r="AV44" i="13"/>
  <c r="AP44" i="13"/>
  <c r="AM44" i="13"/>
  <c r="AJ44" i="13"/>
  <c r="AG44" i="13"/>
  <c r="AD44" i="13"/>
  <c r="BE43" i="13"/>
  <c r="BB43" i="13"/>
  <c r="AY43" i="13"/>
  <c r="AV43" i="13"/>
  <c r="AP43" i="13"/>
  <c r="AM43" i="13"/>
  <c r="AJ43" i="13"/>
  <c r="AG43" i="13"/>
  <c r="AD43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F23" i="15" l="1"/>
  <c r="X20" i="1"/>
  <c r="E29" i="15"/>
  <c r="G29" i="15" s="1"/>
  <c r="E36" i="15"/>
  <c r="G36" i="15" s="1"/>
  <c r="E33" i="15"/>
  <c r="G33" i="15" s="1"/>
  <c r="E40" i="15"/>
  <c r="G40" i="15" s="1"/>
  <c r="E31" i="14"/>
  <c r="G31" i="14" s="1"/>
  <c r="E38" i="14"/>
  <c r="G38" i="14" s="1"/>
  <c r="E33" i="14"/>
  <c r="G33" i="14" s="1"/>
  <c r="E40" i="14"/>
  <c r="G40" i="14" s="1"/>
  <c r="E37" i="15"/>
  <c r="G37" i="15" s="1"/>
  <c r="E30" i="15"/>
  <c r="G30" i="15" s="1"/>
  <c r="E37" i="14"/>
  <c r="G37" i="14" s="1"/>
  <c r="E30" i="14"/>
  <c r="G30" i="14" s="1"/>
  <c r="AB20" i="1"/>
  <c r="Q43" i="1" s="1"/>
  <c r="AL44" i="1"/>
  <c r="AL48" i="1" s="1"/>
  <c r="E29" i="14"/>
  <c r="G29" i="14" s="1"/>
  <c r="E36" i="14"/>
  <c r="G36" i="14" s="1"/>
  <c r="E32" i="14"/>
  <c r="G32" i="14" s="1"/>
  <c r="Q11" i="14"/>
  <c r="Q15" i="14"/>
  <c r="Q19" i="14"/>
  <c r="Q11" i="15"/>
  <c r="Q15" i="15"/>
  <c r="Q19" i="15"/>
  <c r="E32" i="15"/>
  <c r="G32" i="15" s="1"/>
  <c r="E38" i="15"/>
  <c r="G38" i="15" s="1"/>
  <c r="F23" i="14"/>
  <c r="Q42" i="1" l="1"/>
  <c r="Q48" i="1" s="1"/>
  <c r="AS48" i="1" s="1"/>
  <c r="O31" i="10"/>
  <c r="Q26" i="1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<sst xmlns="http://schemas.openxmlformats.org/spreadsheetml/2006/main" count="371" uniqueCount="219">
  <si>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</si>
  <si>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</si>
  <si>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</si>
  <si>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</si>
  <si>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納品日</t>
    <rPh sb="0" eb="3">
      <t>ノウヒンビ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</si>
  <si>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</si>
  <si>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</si>
  <si>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</si>
  <si>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</si>
  <si>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</si>
  <si>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</si>
  <si>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</si>
  <si>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</si>
  <si>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</si>
  <si>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</si>
  <si>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</si>
  <si>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</si>
  <si>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</si>
  <si>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</si>
  <si>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住所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</si>
  <si>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</si>
  <si>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</si>
  <si>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収入の部</t>
    <rPh sb="0" eb="2">
      <t>シュウニュウ</t>
    </rPh>
    <rPh sb="3" eb="4">
      <t>ブ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</si>
  <si>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</si>
  <si>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</si>
  <si>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</si>
  <si>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</si>
  <si>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</si>
  <si>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</si>
  <si>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</si>
  <si>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</si>
  <si>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</si>
  <si>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</si>
  <si>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</si>
  <si>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</si>
  <si>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</si>
  <si>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</si>
  <si>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</si>
  <si>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</si>
  <si>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</si>
  <si>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</si>
  <si>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　短期入院プラン作成費</t>
    <rPh sb="1" eb="5">
      <t>タンキニュウイン</t>
    </rPh>
    <rPh sb="8" eb="10">
      <t>サクセイ</t>
    </rPh>
    <rPh sb="10" eb="11">
      <t>ヒ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</si>
  <si>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</si>
  <si>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</si>
  <si>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</si>
  <si>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</si>
  <si>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</si>
  <si>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</si>
  <si>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</si>
  <si>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</si>
  <si>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</si>
  <si>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</si>
  <si>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</si>
  <si>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</si>
  <si>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</si>
  <si>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</si>
  <si>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</si>
  <si>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</si>
  <si>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</si>
  <si>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</si>
  <si>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</si>
  <si>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</si>
  <si>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</si>
  <si>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</si>
  <si>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</si>
  <si>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</si>
  <si>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</si>
  <si>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</si>
  <si>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</si>
  <si>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</si>
  <si>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6.検収成績</t>
    <rPh sb="2" eb="4">
      <t>ケンシュウ</t>
    </rPh>
    <rPh sb="4" eb="6">
      <t>セイセキ</t>
    </rPh>
    <phoneticPr fontId="2"/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</si>
  <si>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</si>
  <si>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</si>
  <si>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</si>
  <si>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（注）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</si>
  <si>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</si>
  <si>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</si>
  <si>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</si>
  <si>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</si>
  <si>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</si>
  <si>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</si>
  <si>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</si>
  <si>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</si>
  <si>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</si>
  <si>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</si>
  <si>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</si>
  <si>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</si>
  <si>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</si>
  <si>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</si>
  <si>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</si>
  <si>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</si>
  <si>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</si>
  <si>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</si>
  <si>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</si>
  <si>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</si>
  <si>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</si>
  <si>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</si>
  <si>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</si>
  <si>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</si>
  <si>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</si>
  <si>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</si>
  <si>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</si>
  <si>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</si>
  <si>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</si>
  <si>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</si>
  <si>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</si>
  <si>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</si>
  <si>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</si>
  <si>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</si>
  <si>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</si>
  <si>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</si>
  <si>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</si>
  <si>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型番(図書コード)</t>
    <rPh sb="0" eb="2">
      <t>カタバン</t>
    </rPh>
    <rPh sb="3" eb="5">
      <t>トショ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</si>
  <si>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</si>
  <si>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</si>
  <si>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</si>
  <si>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</si>
  <si>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</si>
  <si>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</si>
  <si>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</si>
  <si>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</si>
  <si>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</si>
  <si>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</si>
  <si>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</si>
  <si>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</si>
  <si>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</si>
  <si>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円</t>
    <rPh sb="0" eb="1">
      <t>エン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</si>
  <si>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</si>
  <si>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</si>
  <si>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</si>
  <si>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（氏名）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</si>
  <si>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</si>
  <si>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</si>
  <si>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</si>
  <si>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</si>
  <si>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</si>
  <si>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</si>
  <si>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</si>
  <si>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</si>
  <si>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</si>
  <si>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</si>
  <si>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</si>
  <si>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</si>
  <si>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</si>
  <si>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</si>
  <si>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</si>
  <si>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</si>
  <si>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34" eb="36">
      <t>ニュウショ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</si>
  <si>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脳損傷</t>
    <rPh sb="0" eb="1">
      <t>ノウ</t>
    </rPh>
    <rPh sb="1" eb="3">
      <t>ソンショウ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</si>
  <si>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</si>
  <si>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</si>
  <si>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</si>
  <si>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</si>
  <si>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</si>
  <si>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</si>
  <si>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</si>
  <si>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</si>
  <si>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</si>
  <si>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</si>
  <si>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メーカー・出版社名</t>
    <rPh sb="5" eb="8">
      <t>シュッパンシャ</t>
    </rPh>
    <rPh sb="8" eb="9">
      <t>メイ</t>
    </rPh>
    <phoneticPr fontId="2"/>
  </si>
  <si>
    <t>XX-XXXX</t>
  </si>
  <si>
    <t>冊</t>
    <rPh sb="0" eb="1">
      <t>サツ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</si>
  <si>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</si>
  <si>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</si>
  <si>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</si>
  <si>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短期入院受入期間</t>
    <rPh sb="3" eb="4">
      <t>イン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</si>
  <si>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</si>
  <si>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</si>
  <si>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</si>
  <si>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</si>
  <si>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</si>
  <si>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</si>
  <si>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</si>
  <si>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</si>
  <si>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</si>
  <si>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</si>
  <si>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</si>
  <si>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</si>
  <si>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</si>
  <si>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</si>
  <si>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①</t>
  </si>
  <si>
    <t>　○階（○○○○）</t>
    <rPh sb="2" eb="3">
      <t>カイ</t>
    </rPh>
    <phoneticPr fontId="2"/>
  </si>
  <si>
    <t>③</t>
  </si>
  <si>
    <t>1.　補助対象事業の内容　　別紙　令和３年度自動車事故医療体制整備事業</t>
    <rPh sb="17" eb="19">
      <t>レイワ</t>
    </rPh>
    <phoneticPr fontId="2"/>
  </si>
  <si>
    <t>④</t>
  </si>
  <si>
    <t>　○○○（株）</t>
    <rPh sb="4" eb="7">
      <t>カブ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</si>
  <si>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</si>
  <si>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</si>
  <si>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</si>
  <si>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</si>
  <si>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</si>
  <si>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</si>
  <si>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</si>
  <si>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</si>
  <si>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NO</t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</si>
  <si>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</si>
  <si>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</si>
  <si>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</si>
  <si>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</si>
  <si>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</si>
  <si>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t>（役職）</t>
    <rPh sb="1" eb="3">
      <t>ヤクショク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</si>
  <si>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</si>
  <si>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</si>
  <si>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</si>
  <si>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入所開始日</t>
    <rPh sb="0" eb="2">
      <t>ニュウショ</t>
    </rPh>
    <rPh sb="2" eb="5">
      <t>カイシビ</t>
    </rPh>
    <phoneticPr fontId="2"/>
  </si>
  <si>
    <t>介護図書</t>
    <rPh sb="0" eb="2">
      <t>カイゴ</t>
    </rPh>
    <rPh sb="2" eb="4">
      <t>トショ</t>
    </rPh>
    <phoneticPr fontId="2"/>
  </si>
  <si>
    <t>○○○</t>
  </si>
  <si>
    <t>　（実施要領（１）入所施設支援費　オ.関係）</t>
    <rPh sb="2" eb="4">
      <t>ジッシ</t>
    </rPh>
    <rPh sb="4" eb="6">
      <t>ヨウリョウ</t>
    </rPh>
    <rPh sb="9" eb="11">
      <t>ニュウショ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</si>
  <si>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</si>
  <si>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令和３年度自動車事故医療体制整備事業（短期入院協力事業（利用促進等事務費））実施・経費報告書兼収支計算書</t>
    <rPh sb="28" eb="30">
      <t>リヨウ</t>
    </rPh>
    <rPh sb="30" eb="32">
      <t>ソクシン</t>
    </rPh>
    <rPh sb="32" eb="33">
      <t>トウ</t>
    </rPh>
    <rPh sb="33" eb="36">
      <t>ジムヒ</t>
    </rPh>
    <rPh sb="46" eb="47">
      <t>ケン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</si>
  <si>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1" eb="43">
      <t>タンキ</t>
    </rPh>
    <rPh sb="43" eb="45">
      <t>ニュウショ</t>
    </rPh>
    <rPh sb="45" eb="47">
      <t>キョウリョク</t>
    </rPh>
    <rPh sb="47" eb="49">
      <t>ジギョウ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</si>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</sst>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円&quot;"/>
    <numFmt numFmtId="178" formatCode="#,##0&quot;円）&quot;"/>
    <numFmt numFmtId="179" formatCode="[$-411]ggge&quot;年&quot;m&quot;月&quot;d&quot;日&quot;;\-;\-;@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</numFmts>
  <fonts count="3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12"/>
      <name val="HGS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5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7" fontId="10" fillId="0" borderId="0" xfId="0" applyNumberFormat="1" applyFont="1" applyFill="1" applyBorder="1" applyAlignment="1" applyProtection="1">
      <alignment vertical="center"/>
    </xf>
    <xf numFmtId="177" fontId="17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3" fillId="0" borderId="1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 wrapText="1"/>
    </xf>
    <xf numFmtId="0" fontId="20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5" fillId="0" borderId="0" xfId="0" applyFont="1" applyFill="1" applyBorder="1">
      <alignment vertical="center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vertical="center" shrinkToFit="1"/>
    </xf>
    <xf numFmtId="0" fontId="20" fillId="0" borderId="19" xfId="0" applyNumberFormat="1" applyFont="1" applyFill="1" applyBorder="1" applyAlignment="1" applyProtection="1">
      <alignment vertical="center" shrinkToFit="1"/>
    </xf>
    <xf numFmtId="0" fontId="20" fillId="0" borderId="50" xfId="0" applyFont="1" applyFill="1" applyBorder="1" applyAlignment="1">
      <alignment horizontal="left" vertical="center"/>
    </xf>
    <xf numFmtId="0" fontId="20" fillId="0" borderId="34" xfId="0" applyNumberFormat="1" applyFont="1" applyFill="1" applyBorder="1" applyAlignment="1" applyProtection="1">
      <alignment vertical="center"/>
    </xf>
    <xf numFmtId="0" fontId="20" fillId="0" borderId="19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left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48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5" fillId="0" borderId="19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5" fillId="0" borderId="26" xfId="0" applyFont="1" applyFill="1" applyBorder="1">
      <alignment vertical="center"/>
    </xf>
    <xf numFmtId="0" fontId="20" fillId="0" borderId="55" xfId="0" applyNumberFormat="1" applyFont="1" applyFill="1" applyBorder="1" applyAlignment="1" applyProtection="1">
      <alignment vertical="center"/>
    </xf>
    <xf numFmtId="0" fontId="20" fillId="0" borderId="26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0" fontId="20" fillId="0" borderId="0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7" fontId="29" fillId="0" borderId="0" xfId="0" applyNumberFormat="1" applyFont="1" applyFill="1" applyBorder="1" applyAlignment="1" applyProtection="1">
      <alignment vertical="center"/>
    </xf>
    <xf numFmtId="179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distributed" vertical="center"/>
    </xf>
    <xf numFmtId="0" fontId="30" fillId="0" borderId="38" xfId="1" applyFont="1" applyBorder="1" applyAlignment="1">
      <alignment vertical="center"/>
    </xf>
    <xf numFmtId="0" fontId="30" fillId="0" borderId="12" xfId="1" applyFont="1" applyBorder="1" applyAlignment="1">
      <alignment vertical="center"/>
    </xf>
    <xf numFmtId="0" fontId="30" fillId="0" borderId="70" xfId="1" applyFont="1" applyBorder="1" applyAlignment="1">
      <alignment vertical="center"/>
    </xf>
    <xf numFmtId="0" fontId="30" fillId="0" borderId="13" xfId="1" applyFont="1" applyBorder="1" applyAlignment="1">
      <alignment vertical="center"/>
    </xf>
    <xf numFmtId="0" fontId="30" fillId="0" borderId="71" xfId="1" applyFont="1" applyBorder="1" applyAlignment="1">
      <alignment vertical="center"/>
    </xf>
    <xf numFmtId="0" fontId="30" fillId="0" borderId="44" xfId="1" applyFont="1" applyBorder="1" applyAlignment="1">
      <alignment vertical="center"/>
    </xf>
    <xf numFmtId="0" fontId="30" fillId="0" borderId="14" xfId="1" applyFont="1" applyBorder="1" applyAlignment="1">
      <alignment vertical="center"/>
    </xf>
    <xf numFmtId="0" fontId="30" fillId="0" borderId="39" xfId="1" applyFont="1" applyBorder="1" applyAlignment="1">
      <alignment vertical="center" wrapText="1"/>
    </xf>
    <xf numFmtId="0" fontId="30" fillId="0" borderId="39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40" xfId="1" applyFont="1" applyBorder="1" applyAlignment="1">
      <alignment vertical="center"/>
    </xf>
    <xf numFmtId="0" fontId="30" fillId="0" borderId="29" xfId="1" applyFont="1" applyBorder="1" applyAlignment="1">
      <alignment vertical="center"/>
    </xf>
    <xf numFmtId="0" fontId="30" fillId="0" borderId="74" xfId="1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0" fontId="30" fillId="0" borderId="75" xfId="1" applyFont="1" applyBorder="1" applyAlignment="1">
      <alignment vertical="center"/>
    </xf>
    <xf numFmtId="0" fontId="30" fillId="0" borderId="48" xfId="1" applyFont="1" applyBorder="1" applyAlignment="1">
      <alignment vertical="center"/>
    </xf>
    <xf numFmtId="0" fontId="30" fillId="0" borderId="23" xfId="1" applyFont="1" applyBorder="1" applyAlignment="1">
      <alignment vertical="center"/>
    </xf>
    <xf numFmtId="0" fontId="30" fillId="0" borderId="56" xfId="1" applyFont="1" applyBorder="1" applyAlignment="1">
      <alignment vertical="center"/>
    </xf>
    <xf numFmtId="0" fontId="30" fillId="0" borderId="76" xfId="1" applyFont="1" applyFill="1" applyBorder="1" applyAlignment="1">
      <alignment vertical="center" shrinkToFit="1"/>
    </xf>
    <xf numFmtId="0" fontId="30" fillId="0" borderId="77" xfId="1" applyFont="1" applyFill="1" applyBorder="1" applyAlignment="1">
      <alignment vertical="center" shrinkToFit="1"/>
    </xf>
    <xf numFmtId="0" fontId="30" fillId="0" borderId="32" xfId="1" applyFont="1" applyFill="1" applyBorder="1" applyAlignment="1">
      <alignment vertical="center" shrinkToFit="1"/>
    </xf>
    <xf numFmtId="0" fontId="30" fillId="0" borderId="78" xfId="1" applyFont="1" applyFill="1" applyBorder="1" applyAlignment="1">
      <alignment vertical="center"/>
    </xf>
    <xf numFmtId="0" fontId="30" fillId="0" borderId="77" xfId="1" applyFont="1" applyFill="1" applyBorder="1" applyAlignment="1">
      <alignment vertical="center"/>
    </xf>
    <xf numFmtId="0" fontId="30" fillId="0" borderId="32" xfId="1" applyFont="1" applyFill="1" applyBorder="1" applyAlignment="1">
      <alignment vertical="center"/>
    </xf>
    <xf numFmtId="0" fontId="30" fillId="0" borderId="31" xfId="1" applyFont="1" applyBorder="1" applyAlignment="1">
      <alignment vertical="center"/>
    </xf>
    <xf numFmtId="0" fontId="30" fillId="0" borderId="50" xfId="1" applyFont="1" applyFill="1" applyBorder="1" applyAlignment="1">
      <alignment vertical="center"/>
    </xf>
    <xf numFmtId="0" fontId="30" fillId="0" borderId="9" xfId="1" applyFont="1" applyBorder="1" applyAlignment="1">
      <alignment vertical="center"/>
    </xf>
    <xf numFmtId="0" fontId="30" fillId="0" borderId="0" xfId="1" applyFont="1" applyBorder="1" applyAlignment="1">
      <alignment horizontal="center" vertical="center"/>
    </xf>
    <xf numFmtId="0" fontId="30" fillId="0" borderId="34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41" xfId="1" applyFont="1" applyBorder="1" applyAlignment="1">
      <alignment vertical="center"/>
    </xf>
    <xf numFmtId="0" fontId="30" fillId="0" borderId="55" xfId="1" applyFont="1" applyBorder="1" applyAlignment="1">
      <alignment vertical="center"/>
    </xf>
    <xf numFmtId="0" fontId="30" fillId="0" borderId="26" xfId="1" applyFont="1" applyBorder="1" applyAlignment="1">
      <alignment vertical="center"/>
    </xf>
    <xf numFmtId="0" fontId="30" fillId="0" borderId="50" xfId="1" applyFont="1" applyBorder="1" applyAlignment="1">
      <alignment horizontal="center" vertical="center"/>
    </xf>
    <xf numFmtId="0" fontId="30" fillId="0" borderId="80" xfId="1" applyFont="1" applyFill="1" applyBorder="1" applyAlignment="1">
      <alignment vertical="center" shrinkToFit="1"/>
    </xf>
    <xf numFmtId="0" fontId="30" fillId="0" borderId="81" xfId="1" applyFont="1" applyFill="1" applyBorder="1" applyAlignment="1">
      <alignment vertical="center" shrinkToFit="1"/>
    </xf>
    <xf numFmtId="0" fontId="30" fillId="0" borderId="43" xfId="1" applyFont="1" applyFill="1" applyBorder="1" applyAlignment="1">
      <alignment vertical="center" shrinkToFit="1"/>
    </xf>
    <xf numFmtId="0" fontId="30" fillId="0" borderId="82" xfId="1" applyFont="1" applyFill="1" applyBorder="1" applyAlignment="1">
      <alignment vertical="center"/>
    </xf>
    <xf numFmtId="0" fontId="30" fillId="0" borderId="81" xfId="1" applyFont="1" applyFill="1" applyBorder="1" applyAlignment="1">
      <alignment vertical="center"/>
    </xf>
    <xf numFmtId="0" fontId="30" fillId="0" borderId="43" xfId="1" applyFont="1" applyFill="1" applyBorder="1" applyAlignment="1">
      <alignment vertical="center"/>
    </xf>
    <xf numFmtId="0" fontId="30" fillId="0" borderId="42" xfId="1" applyFont="1" applyBorder="1" applyAlignment="1">
      <alignment vertical="center"/>
    </xf>
    <xf numFmtId="0" fontId="0" fillId="0" borderId="55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2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NumberFormat="1" applyFont="1" applyFill="1" applyBorder="1" applyAlignment="1" applyProtection="1">
      <alignment horizontal="left" vertical="center" wrapText="1" shrinkToFit="1"/>
    </xf>
    <xf numFmtId="0" fontId="8" fillId="0" borderId="34" xfId="0" applyNumberFormat="1" applyFont="1" applyFill="1" applyBorder="1" applyAlignment="1" applyProtection="1">
      <alignment horizontal="left" vertical="center" wrapText="1" shrinkToFit="1"/>
    </xf>
    <xf numFmtId="0" fontId="8" fillId="0" borderId="42" xfId="0" applyNumberFormat="1" applyFont="1" applyFill="1" applyBorder="1" applyAlignment="1" applyProtection="1">
      <alignment horizontal="left" vertical="center" wrapText="1" shrinkToFit="1"/>
    </xf>
    <xf numFmtId="0" fontId="8" fillId="0" borderId="32" xfId="0" applyNumberFormat="1" applyFont="1" applyFill="1" applyBorder="1" applyAlignment="1" applyProtection="1">
      <alignment horizontal="left" vertical="center" wrapText="1" shrinkToFit="1"/>
    </xf>
    <xf numFmtId="0" fontId="8" fillId="0" borderId="20" xfId="0" applyNumberFormat="1" applyFont="1" applyFill="1" applyBorder="1" applyAlignment="1" applyProtection="1">
      <alignment horizontal="left" vertical="center" wrapText="1" shrinkToFit="1"/>
    </xf>
    <xf numFmtId="0" fontId="8" fillId="0" borderId="43" xfId="0" applyNumberFormat="1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 shrinkToFit="1"/>
    </xf>
    <xf numFmtId="0" fontId="8" fillId="0" borderId="19" xfId="0" applyNumberFormat="1" applyFont="1" applyFill="1" applyBorder="1" applyAlignment="1" applyProtection="1">
      <alignment horizontal="left" vertical="center" wrapText="1" shrinkToFit="1"/>
    </xf>
    <xf numFmtId="0" fontId="8" fillId="0" borderId="26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0" fontId="3" fillId="2" borderId="17" xfId="0" applyNumberFormat="1" applyFont="1" applyFill="1" applyBorder="1" applyAlignment="1">
      <alignment horizontal="center" vertical="center"/>
    </xf>
    <xf numFmtId="180" fontId="3" fillId="2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7" xfId="0" applyNumberFormat="1" applyFont="1" applyBorder="1" applyAlignment="1">
      <alignment horizontal="right" vertical="center" shrinkToFit="1"/>
    </xf>
    <xf numFmtId="42" fontId="8" fillId="0" borderId="10" xfId="0" applyNumberFormat="1" applyFont="1" applyBorder="1" applyAlignment="1">
      <alignment horizontal="right" vertical="center" shrinkToFit="1"/>
    </xf>
    <xf numFmtId="183" fontId="8" fillId="2" borderId="1" xfId="0" applyNumberFormat="1" applyFont="1" applyFill="1" applyBorder="1" applyAlignment="1">
      <alignment horizontal="center" vertical="center" shrinkToFit="1"/>
    </xf>
    <xf numFmtId="183" fontId="8" fillId="2" borderId="7" xfId="0" applyNumberFormat="1" applyFont="1" applyFill="1" applyBorder="1" applyAlignment="1">
      <alignment horizontal="center" vertical="center" shrinkToFit="1"/>
    </xf>
    <xf numFmtId="183" fontId="8" fillId="2" borderId="10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181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7" xfId="0" applyNumberFormat="1" applyFont="1" applyFill="1" applyBorder="1" applyAlignment="1">
      <alignment horizontal="right" vertical="center" shrinkToFit="1"/>
    </xf>
    <xf numFmtId="42" fontId="8" fillId="2" borderId="10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9" fontId="8" fillId="2" borderId="9" xfId="0" applyNumberFormat="1" applyFont="1" applyFill="1" applyBorder="1" applyAlignment="1" applyProtection="1">
      <alignment horizontal="center" vertical="center" shrinkToFit="1"/>
    </xf>
    <xf numFmtId="179" fontId="8" fillId="2" borderId="19" xfId="0" applyNumberFormat="1" applyFont="1" applyFill="1" applyBorder="1" applyAlignment="1" applyProtection="1">
      <alignment horizontal="center" vertical="center" shrinkToFit="1"/>
    </xf>
    <xf numFmtId="179" fontId="8" fillId="2" borderId="23" xfId="0" applyNumberFormat="1" applyFont="1" applyFill="1" applyBorder="1" applyAlignment="1" applyProtection="1">
      <alignment horizontal="center" vertical="center" shrinkToFit="1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179" fontId="8" fillId="2" borderId="1" xfId="0" applyNumberFormat="1" applyFont="1" applyFill="1" applyBorder="1" applyAlignment="1" applyProtection="1">
      <alignment horizontal="center" vertical="center" shrinkToFit="1"/>
    </xf>
    <xf numFmtId="179" fontId="8" fillId="2" borderId="7" xfId="0" applyNumberFormat="1" applyFont="1" applyFill="1" applyBorder="1" applyAlignment="1" applyProtection="1">
      <alignment horizontal="center" vertical="center" shrinkToFit="1"/>
    </xf>
    <xf numFmtId="179" fontId="8" fillId="2" borderId="10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9" fontId="8" fillId="2" borderId="1" xfId="0" applyNumberFormat="1" applyFont="1" applyFill="1" applyBorder="1" applyAlignment="1">
      <alignment horizontal="center" vertical="center" shrinkToFit="1"/>
    </xf>
    <xf numFmtId="179" fontId="8" fillId="2" borderId="7" xfId="0" applyNumberFormat="1" applyFont="1" applyFill="1" applyBorder="1" applyAlignment="1">
      <alignment horizontal="center" vertical="center" shrinkToFit="1"/>
    </xf>
    <xf numFmtId="179" fontId="8" fillId="2" borderId="10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2" fontId="13" fillId="0" borderId="0" xfId="0" applyNumberFormat="1" applyFont="1" applyFill="1" applyBorder="1" applyAlignment="1" applyProtection="1">
      <alignment horizontal="distributed" vertical="center" shrinkToFit="1"/>
    </xf>
    <xf numFmtId="179" fontId="13" fillId="0" borderId="0" xfId="0" applyNumberFormat="1" applyFont="1" applyFill="1" applyBorder="1" applyAlignment="1" applyProtection="1">
      <alignment horizontal="distributed" vertical="center" shrinkToFit="1"/>
    </xf>
    <xf numFmtId="0" fontId="20" fillId="0" borderId="14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4" fillId="0" borderId="31" xfId="0" applyNumberFormat="1" applyFont="1" applyFill="1" applyBorder="1" applyAlignment="1" applyProtection="1">
      <alignment horizontal="left" vertical="center" wrapText="1" shrinkToFit="1"/>
    </xf>
    <xf numFmtId="0" fontId="24" fillId="0" borderId="34" xfId="0" applyNumberFormat="1" applyFont="1" applyFill="1" applyBorder="1" applyAlignment="1" applyProtection="1">
      <alignment horizontal="left" vertical="center" wrapText="1" shrinkToFit="1"/>
    </xf>
    <xf numFmtId="0" fontId="24" fillId="0" borderId="42" xfId="0" applyNumberFormat="1" applyFont="1" applyFill="1" applyBorder="1" applyAlignment="1" applyProtection="1">
      <alignment horizontal="left" vertical="center" wrapText="1" shrinkToFit="1"/>
    </xf>
    <xf numFmtId="0" fontId="24" fillId="0" borderId="32" xfId="0" applyNumberFormat="1" applyFont="1" applyFill="1" applyBorder="1" applyAlignment="1" applyProtection="1">
      <alignment horizontal="left" vertical="center" wrapText="1" shrinkToFit="1"/>
    </xf>
    <xf numFmtId="0" fontId="24" fillId="0" borderId="20" xfId="0" applyNumberFormat="1" applyFont="1" applyFill="1" applyBorder="1" applyAlignment="1" applyProtection="1">
      <alignment horizontal="left" vertical="center" wrapText="1" shrinkToFit="1"/>
    </xf>
    <xf numFmtId="0" fontId="24" fillId="0" borderId="43" xfId="0" applyNumberFormat="1" applyFont="1" applyFill="1" applyBorder="1" applyAlignment="1" applyProtection="1">
      <alignment horizontal="left" vertical="center" wrapText="1" shrinkToFi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4" fillId="0" borderId="9" xfId="0" applyNumberFormat="1" applyFont="1" applyFill="1" applyBorder="1" applyAlignment="1" applyProtection="1">
      <alignment horizontal="left" vertical="center" wrapText="1" shrinkToFit="1"/>
    </xf>
    <xf numFmtId="0" fontId="24" fillId="0" borderId="19" xfId="0" applyNumberFormat="1" applyFont="1" applyFill="1" applyBorder="1" applyAlignment="1" applyProtection="1">
      <alignment horizontal="left" vertical="center" wrapText="1" shrinkToFit="1"/>
    </xf>
    <xf numFmtId="0" fontId="24" fillId="0" borderId="26" xfId="0" applyNumberFormat="1" applyFont="1" applyFill="1" applyBorder="1" applyAlignment="1" applyProtection="1">
      <alignment horizontal="left" vertical="center" wrapText="1" shrinkToFit="1"/>
    </xf>
    <xf numFmtId="0" fontId="1" fillId="0" borderId="4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2" fontId="22" fillId="0" borderId="19" xfId="0" applyNumberFormat="1" applyFont="1" applyFill="1" applyBorder="1" applyAlignment="1">
      <alignment horizontal="right" vertical="center"/>
    </xf>
    <xf numFmtId="42" fontId="22" fillId="0" borderId="26" xfId="0" applyNumberFormat="1" applyFont="1" applyFill="1" applyBorder="1" applyAlignment="1">
      <alignment horizontal="right" vertical="center"/>
    </xf>
    <xf numFmtId="176" fontId="22" fillId="0" borderId="19" xfId="0" applyNumberFormat="1" applyFont="1" applyFill="1" applyBorder="1" applyAlignment="1">
      <alignment horizontal="right" vertical="center"/>
    </xf>
    <xf numFmtId="176" fontId="22" fillId="0" borderId="26" xfId="0" applyNumberFormat="1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9" xfId="0" applyFont="1" applyFill="1" applyBorder="1" applyAlignment="1">
      <alignment horizontal="lef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2" fillId="0" borderId="11" xfId="0" applyNumberFormat="1" applyFont="1" applyFill="1" applyBorder="1" applyAlignment="1" applyProtection="1">
      <alignment horizontal="center" vertical="center" shrinkToFit="1"/>
    </xf>
    <xf numFmtId="0" fontId="22" fillId="0" borderId="18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18" xfId="0" applyNumberFormat="1" applyFont="1" applyFill="1" applyBorder="1" applyAlignment="1" applyProtection="1">
      <alignment horizontal="center" vertical="center"/>
    </xf>
    <xf numFmtId="0" fontId="22" fillId="0" borderId="25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9" fontId="20" fillId="0" borderId="44" xfId="0" applyNumberFormat="1" applyFont="1" applyFill="1" applyBorder="1" applyAlignment="1" applyProtection="1">
      <alignment horizontal="center" vertical="center" shrinkToFit="1"/>
    </xf>
    <xf numFmtId="179" fontId="20" fillId="0" borderId="34" xfId="0" applyNumberFormat="1" applyFont="1" applyFill="1" applyBorder="1" applyAlignment="1" applyProtection="1">
      <alignment horizontal="center" vertical="center" shrinkToFit="1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0" fillId="0" borderId="48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left" vertical="center"/>
    </xf>
    <xf numFmtId="0" fontId="20" fillId="0" borderId="34" xfId="0" applyNumberFormat="1" applyFont="1" applyFill="1" applyBorder="1" applyAlignment="1" applyProtection="1">
      <alignment horizontal="left" vertical="center"/>
    </xf>
    <xf numFmtId="0" fontId="20" fillId="0" borderId="34" xfId="0" applyNumberFormat="1" applyFont="1" applyFill="1" applyBorder="1" applyAlignment="1" applyProtection="1">
      <alignment horizontal="right" vertical="center" shrinkToFit="1"/>
    </xf>
    <xf numFmtId="179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23" xfId="0" applyNumberFormat="1" applyFont="1" applyFill="1" applyBorder="1" applyAlignment="1" applyProtection="1">
      <alignment horizontal="center" vertical="center" shrinkToFit="1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right" vertical="center"/>
    </xf>
    <xf numFmtId="0" fontId="20" fillId="0" borderId="19" xfId="0" applyNumberFormat="1" applyFont="1" applyFill="1" applyBorder="1" applyAlignment="1" applyProtection="1">
      <alignment horizontal="right" vertical="center"/>
    </xf>
    <xf numFmtId="0" fontId="24" fillId="0" borderId="45" xfId="0" applyFont="1" applyFill="1" applyBorder="1" applyAlignment="1">
      <alignment horizontal="center" vertical="top" wrapText="1"/>
    </xf>
    <xf numFmtId="0" fontId="24" fillId="0" borderId="46" xfId="0" applyFont="1" applyFill="1" applyBorder="1" applyAlignment="1">
      <alignment horizontal="center" vertical="top" wrapText="1"/>
    </xf>
    <xf numFmtId="0" fontId="24" fillId="0" borderId="49" xfId="0" applyFont="1" applyFill="1" applyBorder="1" applyAlignment="1">
      <alignment horizontal="center" vertical="top" wrapText="1"/>
    </xf>
    <xf numFmtId="42" fontId="23" fillId="0" borderId="51" xfId="0" applyNumberFormat="1" applyFont="1" applyFill="1" applyBorder="1" applyAlignment="1">
      <alignment horizontal="center" vertical="center"/>
    </xf>
    <xf numFmtId="42" fontId="23" fillId="0" borderId="46" xfId="0" applyNumberFormat="1" applyFont="1" applyFill="1" applyBorder="1" applyAlignment="1">
      <alignment horizontal="center" vertical="center"/>
    </xf>
    <xf numFmtId="42" fontId="23" fillId="0" borderId="49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42" fontId="27" fillId="0" borderId="51" xfId="0" applyNumberFormat="1" applyFont="1" applyFill="1" applyBorder="1" applyAlignment="1">
      <alignment horizontal="right" vertical="center"/>
    </xf>
    <xf numFmtId="0" fontId="27" fillId="0" borderId="46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42" fontId="20" fillId="0" borderId="51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49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0" fontId="20" fillId="0" borderId="11" xfId="0" applyNumberFormat="1" applyFont="1" applyFill="1" applyBorder="1" applyAlignment="1" applyProtection="1">
      <alignment horizontal="center" vertical="center" shrinkToFi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0" fontId="20" fillId="0" borderId="25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left" vertical="center" shrinkToFit="1"/>
    </xf>
    <xf numFmtId="0" fontId="23" fillId="0" borderId="29" xfId="0" applyFont="1" applyFill="1" applyBorder="1" applyAlignment="1">
      <alignment horizontal="left" vertical="center" shrinkToFit="1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42" fontId="20" fillId="0" borderId="50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181" fontId="20" fillId="0" borderId="66" xfId="0" applyNumberFormat="1" applyFont="1" applyFill="1" applyBorder="1" applyAlignment="1">
      <alignment horizontal="right" vertical="center"/>
    </xf>
    <xf numFmtId="181" fontId="20" fillId="0" borderId="67" xfId="0" applyNumberFormat="1" applyFont="1" applyFill="1" applyBorder="1" applyAlignment="1">
      <alignment horizontal="right" vertical="center"/>
    </xf>
    <xf numFmtId="181" fontId="20" fillId="0" borderId="68" xfId="0" applyNumberFormat="1" applyFont="1" applyFill="1" applyBorder="1" applyAlignment="1">
      <alignment horizontal="right" vertical="center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left" vertical="center" shrinkToFit="1"/>
    </xf>
    <xf numFmtId="0" fontId="23" fillId="0" borderId="67" xfId="0" applyFont="1" applyFill="1" applyBorder="1" applyAlignment="1">
      <alignment horizontal="left" vertical="center" shrinkToFit="1"/>
    </xf>
    <xf numFmtId="0" fontId="23" fillId="0" borderId="69" xfId="0" applyFont="1" applyFill="1" applyBorder="1" applyAlignment="1">
      <alignment horizontal="left" vertical="center" shrinkToFit="1"/>
    </xf>
    <xf numFmtId="0" fontId="20" fillId="0" borderId="5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181" fontId="20" fillId="0" borderId="50" xfId="0" applyNumberFormat="1" applyFont="1" applyFill="1" applyBorder="1" applyAlignment="1">
      <alignment horizontal="right" vertical="center"/>
    </xf>
    <xf numFmtId="181" fontId="20" fillId="0" borderId="0" xfId="0" applyNumberFormat="1" applyFont="1" applyFill="1" applyBorder="1" applyAlignment="1">
      <alignment horizontal="right" vertical="center"/>
    </xf>
    <xf numFmtId="181" fontId="20" fillId="0" borderId="29" xfId="0" applyNumberFormat="1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left" vertical="center" shrinkToFit="1"/>
    </xf>
    <xf numFmtId="0" fontId="23" fillId="0" borderId="55" xfId="0" applyFont="1" applyFill="1" applyBorder="1" applyAlignment="1">
      <alignment horizontal="left" vertical="center" shrinkToFit="1"/>
    </xf>
    <xf numFmtId="0" fontId="23" fillId="0" borderId="44" xfId="0" applyFont="1" applyFill="1" applyBorder="1" applyAlignment="1">
      <alignment horizontal="left" vertical="center"/>
    </xf>
    <xf numFmtId="0" fontId="23" fillId="0" borderId="34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42" fontId="23" fillId="0" borderId="31" xfId="0" applyNumberFormat="1" applyFont="1" applyFill="1" applyBorder="1" applyAlignment="1">
      <alignment horizontal="right" vertical="center"/>
    </xf>
    <xf numFmtId="42" fontId="23" fillId="0" borderId="34" xfId="0" applyNumberFormat="1" applyFont="1" applyFill="1" applyBorder="1" applyAlignment="1">
      <alignment horizontal="right" vertical="center"/>
    </xf>
    <xf numFmtId="42" fontId="23" fillId="0" borderId="4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left" vertical="center"/>
    </xf>
    <xf numFmtId="42" fontId="20" fillId="0" borderId="31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right" vertical="center"/>
    </xf>
    <xf numFmtId="0" fontId="20" fillId="0" borderId="48" xfId="0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0" fontId="22" fillId="0" borderId="1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20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177" fontId="13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182" fontId="17" fillId="0" borderId="0" xfId="0" applyNumberFormat="1" applyFont="1" applyFill="1" applyBorder="1" applyAlignment="1" applyProtection="1">
      <alignment horizontal="distributed" vertical="center" shrinkToFit="1"/>
    </xf>
    <xf numFmtId="179" fontId="10" fillId="0" borderId="0" xfId="0" applyNumberFormat="1" applyFont="1" applyFill="1" applyBorder="1" applyAlignment="1" applyProtection="1">
      <alignment horizontal="distributed" vertical="center" shrinkToFit="1"/>
    </xf>
    <xf numFmtId="0" fontId="30" fillId="0" borderId="34" xfId="1" applyFont="1" applyBorder="1" applyAlignment="1">
      <alignment horizontal="distributed" vertical="center"/>
    </xf>
    <xf numFmtId="0" fontId="30" fillId="0" borderId="0" xfId="1" applyFont="1" applyBorder="1" applyAlignment="1">
      <alignment horizontal="distributed" vertical="center"/>
    </xf>
    <xf numFmtId="0" fontId="30" fillId="0" borderId="20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/>
    </xf>
    <xf numFmtId="0" fontId="30" fillId="0" borderId="19" xfId="1" applyFont="1" applyBorder="1" applyAlignment="1">
      <alignment horizontal="distributed" vertical="center"/>
    </xf>
    <xf numFmtId="0" fontId="32" fillId="0" borderId="0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55" xfId="1" applyFont="1" applyFill="1" applyBorder="1" applyAlignment="1">
      <alignment horizontal="center" vertical="center"/>
    </xf>
    <xf numFmtId="0" fontId="30" fillId="0" borderId="73" xfId="1" applyFont="1" applyBorder="1" applyAlignment="1">
      <alignment horizontal="distributed" vertical="center"/>
    </xf>
    <xf numFmtId="0" fontId="30" fillId="0" borderId="73" xfId="1" applyFont="1" applyFill="1" applyBorder="1" applyAlignment="1">
      <alignment horizontal="left" vertical="center" shrinkToFit="1"/>
    </xf>
    <xf numFmtId="0" fontId="30" fillId="0" borderId="72" xfId="1" applyFont="1" applyFill="1" applyBorder="1" applyAlignment="1">
      <alignment horizontal="left" vertical="center" shrinkToFit="1"/>
    </xf>
    <xf numFmtId="0" fontId="30" fillId="0" borderId="20" xfId="1" applyFont="1" applyFill="1" applyBorder="1" applyAlignment="1">
      <alignment horizontal="left" vertical="center" shrinkToFit="1"/>
    </xf>
    <xf numFmtId="0" fontId="30" fillId="0" borderId="79" xfId="1" applyFont="1" applyFill="1" applyBorder="1" applyAlignment="1">
      <alignment horizontal="left" vertical="center" shrinkToFit="1"/>
    </xf>
    <xf numFmtId="0" fontId="30" fillId="0" borderId="72" xfId="1" applyFont="1" applyBorder="1" applyAlignment="1">
      <alignment horizontal="distributed" vertical="center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distributed" vertical="center"/>
    </xf>
    <xf numFmtId="0" fontId="30" fillId="0" borderId="0" xfId="1" applyFont="1" applyFill="1" applyAlignment="1">
      <alignment horizontal="left" vertical="center"/>
    </xf>
    <xf numFmtId="0" fontId="30" fillId="0" borderId="0" xfId="1" applyFont="1" applyFill="1" applyAlignment="1">
      <alignment horizontal="left" vertical="center" shrinkToFit="1"/>
    </xf>
    <xf numFmtId="0" fontId="30" fillId="0" borderId="0" xfId="1" applyFont="1" applyFill="1" applyBorder="1" applyAlignment="1">
      <alignment horizontal="left" vertical="center" shrinkToFit="1"/>
    </xf>
    <xf numFmtId="0" fontId="30" fillId="0" borderId="0" xfId="1" applyFont="1" applyAlignment="1">
      <alignment horizontal="center" vertical="center"/>
    </xf>
    <xf numFmtId="0" fontId="30" fillId="0" borderId="39" xfId="1" applyFont="1" applyBorder="1" applyAlignment="1">
      <alignment horizontal="left" vertical="center"/>
    </xf>
    <xf numFmtId="0" fontId="33" fillId="0" borderId="0" xfId="0" applyFont="1" applyFill="1" applyAlignment="1">
      <alignment horizontal="right" vertical="top" shrinkToFit="1"/>
    </xf>
    <xf numFmtId="0" fontId="33" fillId="0" borderId="0" xfId="0" applyFont="1" applyFill="1" applyAlignment="1">
      <alignment horizontal="justify" vertical="top" wrapText="1"/>
    </xf>
    <xf numFmtId="18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82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center" vertical="center" shrinkToFit="1"/>
    </xf>
    <xf numFmtId="38" fontId="10" fillId="0" borderId="0" xfId="2" applyFont="1" applyFill="1" applyAlignment="1">
      <alignment horizontal="right" vertical="center"/>
    </xf>
    <xf numFmtId="178" fontId="10" fillId="0" borderId="0" xfId="0" applyNumberFormat="1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109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40" t="s">
        <v>115</v>
      </c>
      <c r="AB2" s="140"/>
      <c r="AC2" s="140"/>
      <c r="AD2" s="140"/>
      <c r="AE2" s="140"/>
      <c r="AF2" s="140"/>
      <c r="AG2" s="291" t="s">
        <v>149</v>
      </c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</row>
    <row r="3" spans="2:55" x14ac:dyDescent="0.15">
      <c r="B3" s="228" t="s">
        <v>106</v>
      </c>
      <c r="C3" s="229"/>
      <c r="D3" s="229"/>
      <c r="E3" s="230"/>
      <c r="F3" s="293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5"/>
      <c r="AA3" s="140" t="s">
        <v>116</v>
      </c>
      <c r="AB3" s="140"/>
      <c r="AC3" s="140"/>
      <c r="AD3" s="140"/>
      <c r="AE3" s="140" t="s">
        <v>109</v>
      </c>
      <c r="AF3" s="140"/>
      <c r="AG3" s="291" t="s">
        <v>150</v>
      </c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</row>
    <row r="4" spans="2:55" x14ac:dyDescent="0.15">
      <c r="B4" s="228" t="s">
        <v>107</v>
      </c>
      <c r="C4" s="229"/>
      <c r="D4" s="229"/>
      <c r="E4" s="230"/>
      <c r="F4" s="297">
        <v>44408</v>
      </c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5"/>
      <c r="AA4" s="140"/>
      <c r="AB4" s="140"/>
      <c r="AC4" s="140"/>
      <c r="AD4" s="140"/>
      <c r="AE4" s="140" t="s">
        <v>78</v>
      </c>
      <c r="AF4" s="140"/>
      <c r="AG4" s="296" t="s">
        <v>151</v>
      </c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</row>
    <row r="5" spans="2:55" x14ac:dyDescent="0.15">
      <c r="B5" s="228" t="s">
        <v>109</v>
      </c>
      <c r="C5" s="229"/>
      <c r="D5" s="229"/>
      <c r="E5" s="230"/>
      <c r="F5" s="293" t="s">
        <v>150</v>
      </c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5"/>
      <c r="AA5" s="140" t="s">
        <v>117</v>
      </c>
      <c r="AB5" s="140"/>
      <c r="AC5" s="140"/>
      <c r="AD5" s="140"/>
      <c r="AE5" s="140" t="s">
        <v>60</v>
      </c>
      <c r="AF5" s="140"/>
      <c r="AG5" s="291" t="s">
        <v>179</v>
      </c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</row>
    <row r="6" spans="2:55" x14ac:dyDescent="0.15">
      <c r="B6" s="228" t="s">
        <v>110</v>
      </c>
      <c r="C6" s="229"/>
      <c r="D6" s="229"/>
      <c r="E6" s="230"/>
      <c r="F6" s="293" t="s">
        <v>202</v>
      </c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5"/>
      <c r="AA6" s="140"/>
      <c r="AB6" s="140"/>
      <c r="AC6" s="140"/>
      <c r="AD6" s="140"/>
      <c r="AE6" s="140" t="s">
        <v>78</v>
      </c>
      <c r="AF6" s="140"/>
      <c r="AG6" s="296" t="s">
        <v>203</v>
      </c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</row>
    <row r="7" spans="2:55" x14ac:dyDescent="0.15">
      <c r="B7" s="140" t="s">
        <v>113</v>
      </c>
      <c r="C7" s="140"/>
      <c r="D7" s="140"/>
      <c r="E7" s="140"/>
      <c r="F7" s="291" t="s">
        <v>152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AA7" s="140" t="s">
        <v>118</v>
      </c>
      <c r="AB7" s="140"/>
      <c r="AC7" s="140"/>
      <c r="AD7" s="140"/>
      <c r="AE7" s="140"/>
      <c r="AF7" s="140"/>
      <c r="AG7" s="291" t="s">
        <v>83</v>
      </c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</row>
    <row r="8" spans="2:55" x14ac:dyDescent="0.15"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AA8" s="140" t="s">
        <v>119</v>
      </c>
      <c r="AB8" s="140"/>
      <c r="AC8" s="140"/>
      <c r="AD8" s="140"/>
      <c r="AE8" s="140"/>
      <c r="AF8" s="140"/>
      <c r="AG8" s="291" t="s">
        <v>153</v>
      </c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</row>
    <row r="9" spans="2:55" x14ac:dyDescent="0.15">
      <c r="AA9" s="140" t="s">
        <v>100</v>
      </c>
      <c r="AB9" s="140"/>
      <c r="AC9" s="140"/>
      <c r="AD9" s="140"/>
      <c r="AE9" s="140"/>
      <c r="AF9" s="140"/>
      <c r="AG9" s="291" t="s">
        <v>154</v>
      </c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</row>
    <row r="10" spans="2:55" x14ac:dyDescent="0.15">
      <c r="AA10" s="140" t="s">
        <v>101</v>
      </c>
      <c r="AB10" s="140"/>
      <c r="AC10" s="140"/>
      <c r="AD10" s="140"/>
      <c r="AE10" s="140"/>
      <c r="AF10" s="140"/>
      <c r="AG10" s="291">
        <v>123456</v>
      </c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</row>
    <row r="12" spans="2:55" x14ac:dyDescent="0.15">
      <c r="B12" s="287" t="s">
        <v>127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92" t="s">
        <v>135</v>
      </c>
      <c r="U12" s="292"/>
      <c r="V12" s="292"/>
      <c r="W12" s="292"/>
      <c r="X12" s="292"/>
      <c r="BC12" s="1" t="s">
        <v>134</v>
      </c>
    </row>
    <row r="13" spans="2:55" x14ac:dyDescent="0.15">
      <c r="B13" s="287" t="s">
        <v>125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8"/>
      <c r="U13" s="288"/>
      <c r="V13" s="288"/>
      <c r="W13" s="288"/>
      <c r="X13" s="288"/>
      <c r="Z13" s="287" t="s">
        <v>45</v>
      </c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8">
        <v>4000000</v>
      </c>
      <c r="AS13" s="288"/>
      <c r="AT13" s="288"/>
      <c r="AU13" s="288"/>
      <c r="AV13" s="288"/>
      <c r="BC13" s="1" t="s">
        <v>135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186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89" t="s">
        <v>120</v>
      </c>
      <c r="D17" s="212"/>
      <c r="E17" s="213"/>
      <c r="F17" s="212" t="s">
        <v>204</v>
      </c>
      <c r="G17" s="212"/>
      <c r="H17" s="212"/>
      <c r="I17" s="213"/>
      <c r="J17" s="212" t="s">
        <v>122</v>
      </c>
      <c r="K17" s="212"/>
      <c r="L17" s="212"/>
      <c r="M17" s="213"/>
      <c r="N17" s="214" t="s">
        <v>56</v>
      </c>
      <c r="O17" s="290"/>
      <c r="P17" s="214" t="s">
        <v>121</v>
      </c>
      <c r="Q17" s="215"/>
      <c r="R17" s="216"/>
    </row>
    <row r="18" spans="2:29" x14ac:dyDescent="0.15">
      <c r="B18" s="9">
        <v>1</v>
      </c>
      <c r="C18" s="270" t="s">
        <v>139</v>
      </c>
      <c r="D18" s="271"/>
      <c r="E18" s="272"/>
      <c r="F18" s="284">
        <v>44296</v>
      </c>
      <c r="G18" s="285"/>
      <c r="H18" s="285"/>
      <c r="I18" s="286"/>
      <c r="J18" s="284">
        <v>44309</v>
      </c>
      <c r="K18" s="285"/>
      <c r="L18" s="285"/>
      <c r="M18" s="286"/>
      <c r="N18" s="273">
        <f t="shared" ref="N18:N37" si="0">IF(F18="","",J18-F18+1)</f>
        <v>14</v>
      </c>
      <c r="O18" s="274"/>
      <c r="P18" s="275" t="s">
        <v>132</v>
      </c>
      <c r="Q18" s="276"/>
      <c r="R18" s="277"/>
    </row>
    <row r="19" spans="2:29" x14ac:dyDescent="0.15">
      <c r="B19" s="9">
        <v>2</v>
      </c>
      <c r="C19" s="270" t="s">
        <v>140</v>
      </c>
      <c r="D19" s="271"/>
      <c r="E19" s="272"/>
      <c r="F19" s="284">
        <v>44301</v>
      </c>
      <c r="G19" s="285"/>
      <c r="H19" s="285"/>
      <c r="I19" s="286"/>
      <c r="J19" s="284">
        <v>44306</v>
      </c>
      <c r="K19" s="285"/>
      <c r="L19" s="285"/>
      <c r="M19" s="286"/>
      <c r="N19" s="273">
        <f t="shared" si="0"/>
        <v>6</v>
      </c>
      <c r="O19" s="274"/>
      <c r="P19" s="275" t="s">
        <v>132</v>
      </c>
      <c r="Q19" s="276"/>
      <c r="R19" s="277"/>
    </row>
    <row r="20" spans="2:29" x14ac:dyDescent="0.15">
      <c r="B20" s="9">
        <v>3</v>
      </c>
      <c r="C20" s="270" t="s">
        <v>141</v>
      </c>
      <c r="D20" s="271"/>
      <c r="E20" s="272"/>
      <c r="F20" s="284">
        <v>44321</v>
      </c>
      <c r="G20" s="285"/>
      <c r="H20" s="285"/>
      <c r="I20" s="286"/>
      <c r="J20" s="284">
        <v>44331</v>
      </c>
      <c r="K20" s="285"/>
      <c r="L20" s="285"/>
      <c r="M20" s="286"/>
      <c r="N20" s="273">
        <f t="shared" si="0"/>
        <v>11</v>
      </c>
      <c r="O20" s="274"/>
      <c r="P20" s="275" t="s">
        <v>133</v>
      </c>
      <c r="Q20" s="276"/>
      <c r="R20" s="277"/>
    </row>
    <row r="21" spans="2:29" x14ac:dyDescent="0.15">
      <c r="B21" s="9">
        <v>4</v>
      </c>
      <c r="C21" s="270" t="s">
        <v>139</v>
      </c>
      <c r="D21" s="271"/>
      <c r="E21" s="272"/>
      <c r="F21" s="284">
        <v>44326</v>
      </c>
      <c r="G21" s="285"/>
      <c r="H21" s="285"/>
      <c r="I21" s="286"/>
      <c r="J21" s="284">
        <v>44339</v>
      </c>
      <c r="K21" s="285"/>
      <c r="L21" s="285"/>
      <c r="M21" s="286"/>
      <c r="N21" s="273">
        <f t="shared" si="0"/>
        <v>14</v>
      </c>
      <c r="O21" s="274"/>
      <c r="P21" s="275" t="s">
        <v>132</v>
      </c>
      <c r="Q21" s="276"/>
      <c r="R21" s="277"/>
    </row>
    <row r="22" spans="2:29" x14ac:dyDescent="0.15">
      <c r="B22" s="9">
        <v>5</v>
      </c>
      <c r="C22" s="270" t="s">
        <v>141</v>
      </c>
      <c r="D22" s="271"/>
      <c r="E22" s="272"/>
      <c r="F22" s="284">
        <v>44352</v>
      </c>
      <c r="G22" s="285"/>
      <c r="H22" s="285"/>
      <c r="I22" s="286"/>
      <c r="J22" s="284">
        <v>44357</v>
      </c>
      <c r="K22" s="285"/>
      <c r="L22" s="285"/>
      <c r="M22" s="286"/>
      <c r="N22" s="273">
        <f t="shared" si="0"/>
        <v>6</v>
      </c>
      <c r="O22" s="274"/>
      <c r="P22" s="275" t="s">
        <v>133</v>
      </c>
      <c r="Q22" s="276"/>
      <c r="R22" s="277"/>
    </row>
    <row r="23" spans="2:29" x14ac:dyDescent="0.15">
      <c r="B23" s="9">
        <v>6</v>
      </c>
      <c r="C23" s="270" t="s">
        <v>139</v>
      </c>
      <c r="D23" s="271"/>
      <c r="E23" s="272"/>
      <c r="F23" s="284">
        <v>44357</v>
      </c>
      <c r="G23" s="285"/>
      <c r="H23" s="285"/>
      <c r="I23" s="286"/>
      <c r="J23" s="284">
        <v>44370</v>
      </c>
      <c r="K23" s="285"/>
      <c r="L23" s="285"/>
      <c r="M23" s="286"/>
      <c r="N23" s="273">
        <f t="shared" si="0"/>
        <v>14</v>
      </c>
      <c r="O23" s="274"/>
      <c r="P23" s="275" t="s">
        <v>132</v>
      </c>
      <c r="Q23" s="276"/>
      <c r="R23" s="277"/>
    </row>
    <row r="24" spans="2:29" x14ac:dyDescent="0.15">
      <c r="B24" s="9">
        <v>7</v>
      </c>
      <c r="C24" s="270" t="s">
        <v>142</v>
      </c>
      <c r="D24" s="271"/>
      <c r="E24" s="272"/>
      <c r="F24" s="284">
        <v>44362</v>
      </c>
      <c r="G24" s="285"/>
      <c r="H24" s="285"/>
      <c r="I24" s="286"/>
      <c r="J24" s="284">
        <v>44364</v>
      </c>
      <c r="K24" s="285"/>
      <c r="L24" s="285"/>
      <c r="M24" s="286"/>
      <c r="N24" s="273">
        <f t="shared" si="0"/>
        <v>3</v>
      </c>
      <c r="O24" s="274"/>
      <c r="P24" s="275" t="s">
        <v>133</v>
      </c>
      <c r="Q24" s="276"/>
      <c r="R24" s="277"/>
    </row>
    <row r="25" spans="2:29" x14ac:dyDescent="0.15">
      <c r="B25" s="9">
        <v>8</v>
      </c>
      <c r="C25" s="270" t="s">
        <v>143</v>
      </c>
      <c r="D25" s="271"/>
      <c r="E25" s="272"/>
      <c r="F25" s="284">
        <v>44367</v>
      </c>
      <c r="G25" s="285"/>
      <c r="H25" s="285"/>
      <c r="I25" s="286"/>
      <c r="J25" s="284">
        <v>44378</v>
      </c>
      <c r="K25" s="285"/>
      <c r="L25" s="285"/>
      <c r="M25" s="286"/>
      <c r="N25" s="273">
        <f t="shared" si="0"/>
        <v>12</v>
      </c>
      <c r="O25" s="274"/>
      <c r="P25" s="275" t="s">
        <v>132</v>
      </c>
      <c r="Q25" s="276"/>
      <c r="R25" s="277"/>
    </row>
    <row r="26" spans="2:29" x14ac:dyDescent="0.15">
      <c r="B26" s="9">
        <v>9</v>
      </c>
      <c r="C26" s="270" t="s">
        <v>141</v>
      </c>
      <c r="D26" s="271"/>
      <c r="E26" s="272"/>
      <c r="F26" s="284">
        <v>44382</v>
      </c>
      <c r="G26" s="285"/>
      <c r="H26" s="285"/>
      <c r="I26" s="286"/>
      <c r="J26" s="284">
        <v>44387</v>
      </c>
      <c r="K26" s="285"/>
      <c r="L26" s="285"/>
      <c r="M26" s="286"/>
      <c r="N26" s="273">
        <f t="shared" si="0"/>
        <v>6</v>
      </c>
      <c r="O26" s="274"/>
      <c r="P26" s="275" t="s">
        <v>133</v>
      </c>
      <c r="Q26" s="276"/>
      <c r="R26" s="277"/>
    </row>
    <row r="27" spans="2:29" x14ac:dyDescent="0.15">
      <c r="B27" s="9">
        <v>10</v>
      </c>
      <c r="C27" s="270"/>
      <c r="D27" s="271"/>
      <c r="E27" s="272"/>
      <c r="F27" s="270"/>
      <c r="G27" s="271"/>
      <c r="H27" s="271"/>
      <c r="I27" s="272"/>
      <c r="J27" s="270"/>
      <c r="K27" s="271"/>
      <c r="L27" s="271"/>
      <c r="M27" s="272"/>
      <c r="N27" s="273" t="str">
        <f t="shared" si="0"/>
        <v/>
      </c>
      <c r="O27" s="274"/>
      <c r="P27" s="275"/>
      <c r="Q27" s="276"/>
      <c r="R27" s="277"/>
    </row>
    <row r="28" spans="2:29" x14ac:dyDescent="0.15">
      <c r="B28" s="9">
        <v>11</v>
      </c>
      <c r="C28" s="270"/>
      <c r="D28" s="271"/>
      <c r="E28" s="272"/>
      <c r="F28" s="270"/>
      <c r="G28" s="271"/>
      <c r="H28" s="271"/>
      <c r="I28" s="272"/>
      <c r="J28" s="270"/>
      <c r="K28" s="271"/>
      <c r="L28" s="271"/>
      <c r="M28" s="272"/>
      <c r="N28" s="273" t="str">
        <f t="shared" si="0"/>
        <v/>
      </c>
      <c r="O28" s="274"/>
      <c r="P28" s="275"/>
      <c r="Q28" s="276"/>
      <c r="R28" s="277"/>
    </row>
    <row r="29" spans="2:29" x14ac:dyDescent="0.15">
      <c r="B29" s="9">
        <v>12</v>
      </c>
      <c r="C29" s="270"/>
      <c r="D29" s="271"/>
      <c r="E29" s="272"/>
      <c r="F29" s="270"/>
      <c r="G29" s="271"/>
      <c r="H29" s="271"/>
      <c r="I29" s="272"/>
      <c r="J29" s="270"/>
      <c r="K29" s="271"/>
      <c r="L29" s="271"/>
      <c r="M29" s="272"/>
      <c r="N29" s="273" t="str">
        <f t="shared" si="0"/>
        <v/>
      </c>
      <c r="O29" s="274"/>
      <c r="P29" s="275"/>
      <c r="Q29" s="276"/>
      <c r="R29" s="277"/>
    </row>
    <row r="30" spans="2:29" x14ac:dyDescent="0.15">
      <c r="B30" s="9">
        <v>13</v>
      </c>
      <c r="C30" s="270"/>
      <c r="D30" s="271"/>
      <c r="E30" s="272"/>
      <c r="F30" s="270"/>
      <c r="G30" s="271"/>
      <c r="H30" s="271"/>
      <c r="I30" s="272"/>
      <c r="J30" s="270"/>
      <c r="K30" s="271"/>
      <c r="L30" s="271"/>
      <c r="M30" s="272"/>
      <c r="N30" s="273" t="str">
        <f t="shared" si="0"/>
        <v/>
      </c>
      <c r="O30" s="274"/>
      <c r="P30" s="275"/>
      <c r="Q30" s="276"/>
      <c r="R30" s="277"/>
      <c r="U30" s="140" t="s">
        <v>121</v>
      </c>
      <c r="V30" s="140"/>
      <c r="W30" s="140"/>
      <c r="X30" s="140" t="s">
        <v>38</v>
      </c>
      <c r="Y30" s="140"/>
      <c r="Z30" s="140"/>
      <c r="AA30" s="140" t="s">
        <v>144</v>
      </c>
      <c r="AB30" s="140"/>
      <c r="AC30" s="140"/>
    </row>
    <row r="31" spans="2:29" x14ac:dyDescent="0.15">
      <c r="B31" s="9">
        <v>14</v>
      </c>
      <c r="C31" s="270"/>
      <c r="D31" s="271"/>
      <c r="E31" s="272"/>
      <c r="F31" s="270"/>
      <c r="G31" s="271"/>
      <c r="H31" s="271"/>
      <c r="I31" s="272"/>
      <c r="J31" s="270"/>
      <c r="K31" s="271"/>
      <c r="L31" s="271"/>
      <c r="M31" s="272"/>
      <c r="N31" s="273" t="str">
        <f t="shared" si="0"/>
        <v/>
      </c>
      <c r="O31" s="274"/>
      <c r="P31" s="275"/>
      <c r="Q31" s="276"/>
      <c r="R31" s="277"/>
      <c r="U31" s="17" t="s">
        <v>132</v>
      </c>
      <c r="V31" s="17"/>
      <c r="W31" s="17"/>
      <c r="X31" s="283">
        <f>COUNTIF(P18:R37,"脳損傷")</f>
        <v>5</v>
      </c>
      <c r="Y31" s="283"/>
      <c r="Z31" s="283"/>
      <c r="AA31" s="283">
        <f>SUMIF(P18:R37,"脳損傷",N18:O37)</f>
        <v>60</v>
      </c>
      <c r="AB31" s="283"/>
      <c r="AC31" s="283"/>
    </row>
    <row r="32" spans="2:29" x14ac:dyDescent="0.15">
      <c r="B32" s="9">
        <v>15</v>
      </c>
      <c r="C32" s="270"/>
      <c r="D32" s="271"/>
      <c r="E32" s="272"/>
      <c r="F32" s="270"/>
      <c r="G32" s="271"/>
      <c r="H32" s="271"/>
      <c r="I32" s="272"/>
      <c r="J32" s="270"/>
      <c r="K32" s="271"/>
      <c r="L32" s="271"/>
      <c r="M32" s="272"/>
      <c r="N32" s="273" t="str">
        <f t="shared" si="0"/>
        <v/>
      </c>
      <c r="O32" s="274"/>
      <c r="P32" s="275"/>
      <c r="Q32" s="276"/>
      <c r="R32" s="277"/>
      <c r="U32" s="17" t="s">
        <v>133</v>
      </c>
      <c r="V32" s="17"/>
      <c r="W32" s="17"/>
      <c r="X32" s="283">
        <f>COUNTIF(P18:R37,"脊髄損傷")</f>
        <v>4</v>
      </c>
      <c r="Y32" s="283"/>
      <c r="Z32" s="283"/>
      <c r="AA32" s="283">
        <f>SUMIF(P18:R37,"脊髄損傷",N18:O37)</f>
        <v>26</v>
      </c>
      <c r="AB32" s="283"/>
      <c r="AC32" s="283"/>
    </row>
    <row r="33" spans="2:58" x14ac:dyDescent="0.15">
      <c r="B33" s="9">
        <v>16</v>
      </c>
      <c r="C33" s="270"/>
      <c r="D33" s="271"/>
      <c r="E33" s="272"/>
      <c r="F33" s="270"/>
      <c r="G33" s="271"/>
      <c r="H33" s="271"/>
      <c r="I33" s="272"/>
      <c r="J33" s="270"/>
      <c r="K33" s="271"/>
      <c r="L33" s="271"/>
      <c r="M33" s="272"/>
      <c r="N33" s="273" t="str">
        <f t="shared" si="0"/>
        <v/>
      </c>
      <c r="O33" s="274"/>
      <c r="P33" s="275"/>
      <c r="Q33" s="276"/>
      <c r="R33" s="277"/>
      <c r="U33" s="17" t="s">
        <v>44</v>
      </c>
      <c r="V33" s="17"/>
      <c r="W33" s="17"/>
      <c r="X33" s="283">
        <f>COUNTIF(P18:R37,"その他")</f>
        <v>0</v>
      </c>
      <c r="Y33" s="283"/>
      <c r="Z33" s="283"/>
      <c r="AA33" s="283">
        <f>SUMIF(P18:R37,"その他",N18:O37)</f>
        <v>0</v>
      </c>
      <c r="AB33" s="283"/>
      <c r="AC33" s="283"/>
    </row>
    <row r="34" spans="2:58" x14ac:dyDescent="0.15">
      <c r="B34" s="9">
        <v>17</v>
      </c>
      <c r="C34" s="270"/>
      <c r="D34" s="271"/>
      <c r="E34" s="272"/>
      <c r="F34" s="270"/>
      <c r="G34" s="271"/>
      <c r="H34" s="271"/>
      <c r="I34" s="272"/>
      <c r="J34" s="270"/>
      <c r="K34" s="271"/>
      <c r="L34" s="271"/>
      <c r="M34" s="272"/>
      <c r="N34" s="273" t="str">
        <f t="shared" si="0"/>
        <v/>
      </c>
      <c r="O34" s="274"/>
      <c r="P34" s="275"/>
      <c r="Q34" s="276"/>
      <c r="R34" s="277"/>
    </row>
    <row r="35" spans="2:58" x14ac:dyDescent="0.15">
      <c r="B35" s="9">
        <v>18</v>
      </c>
      <c r="C35" s="270"/>
      <c r="D35" s="271"/>
      <c r="E35" s="272"/>
      <c r="F35" s="270"/>
      <c r="G35" s="271"/>
      <c r="H35" s="271"/>
      <c r="I35" s="272"/>
      <c r="J35" s="270"/>
      <c r="K35" s="271"/>
      <c r="L35" s="271"/>
      <c r="M35" s="272"/>
      <c r="N35" s="273" t="str">
        <f t="shared" si="0"/>
        <v/>
      </c>
      <c r="O35" s="274"/>
      <c r="P35" s="275"/>
      <c r="Q35" s="276"/>
      <c r="R35" s="277"/>
      <c r="U35" s="262" t="s">
        <v>111</v>
      </c>
      <c r="V35" s="263"/>
      <c r="W35" s="263"/>
      <c r="X35" s="263"/>
      <c r="Y35" s="263"/>
      <c r="Z35" s="263"/>
      <c r="AA35" s="263"/>
      <c r="AB35" s="264"/>
      <c r="AC35" s="265" t="s">
        <v>145</v>
      </c>
      <c r="AD35" s="266"/>
      <c r="AE35" s="267"/>
      <c r="AF35" s="268">
        <f>SUM(AF36:AH38)</f>
        <v>0</v>
      </c>
      <c r="AG35" s="268"/>
      <c r="AH35" s="268"/>
      <c r="AI35" s="266" t="s">
        <v>146</v>
      </c>
      <c r="AJ35" s="266"/>
      <c r="AK35" s="269"/>
    </row>
    <row r="36" spans="2:58" x14ac:dyDescent="0.15">
      <c r="B36" s="9">
        <v>19</v>
      </c>
      <c r="C36" s="270"/>
      <c r="D36" s="271"/>
      <c r="E36" s="272"/>
      <c r="F36" s="270"/>
      <c r="G36" s="271"/>
      <c r="H36" s="271"/>
      <c r="I36" s="272"/>
      <c r="J36" s="270"/>
      <c r="K36" s="271"/>
      <c r="L36" s="271"/>
      <c r="M36" s="272"/>
      <c r="N36" s="273" t="str">
        <f t="shared" si="0"/>
        <v/>
      </c>
      <c r="O36" s="274"/>
      <c r="P36" s="275"/>
      <c r="Q36" s="276"/>
      <c r="R36" s="277"/>
      <c r="U36" s="2"/>
      <c r="AC36" s="278" t="s">
        <v>148</v>
      </c>
      <c r="AD36" s="279"/>
      <c r="AE36" s="280"/>
      <c r="AF36" s="281"/>
      <c r="AG36" s="281"/>
      <c r="AH36" s="281"/>
      <c r="AI36" s="279" t="s">
        <v>146</v>
      </c>
      <c r="AJ36" s="279"/>
      <c r="AK36" s="282"/>
    </row>
    <row r="37" spans="2:58" x14ac:dyDescent="0.15">
      <c r="B37" s="10">
        <v>20</v>
      </c>
      <c r="C37" s="234"/>
      <c r="D37" s="235"/>
      <c r="E37" s="236"/>
      <c r="F37" s="237"/>
      <c r="G37" s="238"/>
      <c r="H37" s="238"/>
      <c r="I37" s="239"/>
      <c r="J37" s="237"/>
      <c r="K37" s="238"/>
      <c r="L37" s="238"/>
      <c r="M37" s="239"/>
      <c r="N37" s="240" t="str">
        <f t="shared" si="0"/>
        <v/>
      </c>
      <c r="O37" s="241"/>
      <c r="P37" s="242"/>
      <c r="Q37" s="243"/>
      <c r="R37" s="244"/>
      <c r="U37" s="2"/>
      <c r="AC37" s="245" t="s">
        <v>76</v>
      </c>
      <c r="AD37" s="246"/>
      <c r="AE37" s="247"/>
      <c r="AF37" s="248"/>
      <c r="AG37" s="248"/>
      <c r="AH37" s="248"/>
      <c r="AI37" s="246" t="s">
        <v>146</v>
      </c>
      <c r="AJ37" s="246"/>
      <c r="AK37" s="249"/>
    </row>
    <row r="38" spans="2:58" x14ac:dyDescent="0.15">
      <c r="B38" s="10" t="s">
        <v>131</v>
      </c>
      <c r="C38" s="250">
        <f>COUNTA(C18:E37)</f>
        <v>9</v>
      </c>
      <c r="D38" s="251"/>
      <c r="E38" s="252"/>
      <c r="F38" s="250"/>
      <c r="G38" s="251"/>
      <c r="H38" s="251"/>
      <c r="I38" s="252"/>
      <c r="J38" s="250"/>
      <c r="K38" s="251"/>
      <c r="L38" s="251"/>
      <c r="M38" s="252"/>
      <c r="N38" s="253">
        <f>SUM(N18:O37)</f>
        <v>86</v>
      </c>
      <c r="O38" s="254"/>
      <c r="P38" s="253"/>
      <c r="Q38" s="255"/>
      <c r="R38" s="256"/>
      <c r="AC38" s="257" t="s">
        <v>44</v>
      </c>
      <c r="AD38" s="258"/>
      <c r="AE38" s="259"/>
      <c r="AF38" s="260"/>
      <c r="AG38" s="260"/>
      <c r="AH38" s="260"/>
      <c r="AI38" s="258" t="s">
        <v>146</v>
      </c>
      <c r="AJ38" s="258"/>
      <c r="AK38" s="261"/>
    </row>
    <row r="40" spans="2:58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15">
      <c r="B41" s="7" t="s">
        <v>156</v>
      </c>
      <c r="AA41" s="228" t="s">
        <v>10</v>
      </c>
      <c r="AB41" s="229"/>
      <c r="AC41" s="229"/>
      <c r="AD41" s="229"/>
      <c r="AE41" s="229"/>
      <c r="AF41" s="230"/>
      <c r="AG41" s="228" t="s">
        <v>14</v>
      </c>
      <c r="AH41" s="229"/>
      <c r="AI41" s="229"/>
      <c r="AJ41" s="229"/>
      <c r="AK41" s="229"/>
      <c r="AL41" s="230"/>
      <c r="AM41" s="228" t="s">
        <v>9</v>
      </c>
      <c r="AN41" s="229"/>
      <c r="AO41" s="229"/>
      <c r="AP41" s="229"/>
      <c r="AQ41" s="229"/>
      <c r="AR41" s="230"/>
      <c r="AY41" s="140" t="s">
        <v>93</v>
      </c>
      <c r="AZ41" s="140"/>
      <c r="BA41" s="140"/>
      <c r="BB41" s="140"/>
      <c r="BC41" s="140"/>
      <c r="BD41" s="140"/>
    </row>
    <row r="42" spans="2:58" x14ac:dyDescent="0.15">
      <c r="B42" s="228" t="s">
        <v>21</v>
      </c>
      <c r="C42" s="230"/>
      <c r="D42" s="228" t="s">
        <v>157</v>
      </c>
      <c r="E42" s="229"/>
      <c r="F42" s="229"/>
      <c r="G42" s="229"/>
      <c r="H42" s="229"/>
      <c r="I42" s="229"/>
      <c r="J42" s="229"/>
      <c r="K42" s="229"/>
      <c r="L42" s="230"/>
      <c r="M42" s="231" t="s">
        <v>159</v>
      </c>
      <c r="N42" s="232"/>
      <c r="O42" s="232"/>
      <c r="P42" s="232"/>
      <c r="Q42" s="233"/>
      <c r="R42" s="231" t="s">
        <v>112</v>
      </c>
      <c r="S42" s="232"/>
      <c r="T42" s="232"/>
      <c r="U42" s="232"/>
      <c r="V42" s="233"/>
      <c r="W42" s="228" t="s">
        <v>2</v>
      </c>
      <c r="X42" s="230"/>
      <c r="Y42" s="228" t="s">
        <v>6</v>
      </c>
      <c r="Z42" s="230"/>
      <c r="AA42" s="228" t="s">
        <v>15</v>
      </c>
      <c r="AB42" s="229"/>
      <c r="AC42" s="230"/>
      <c r="AD42" s="228" t="s">
        <v>18</v>
      </c>
      <c r="AE42" s="229"/>
      <c r="AF42" s="230"/>
      <c r="AG42" s="228" t="s">
        <v>15</v>
      </c>
      <c r="AH42" s="229"/>
      <c r="AI42" s="230"/>
      <c r="AJ42" s="228" t="s">
        <v>18</v>
      </c>
      <c r="AK42" s="229"/>
      <c r="AL42" s="230"/>
      <c r="AM42" s="228" t="s">
        <v>15</v>
      </c>
      <c r="AN42" s="229"/>
      <c r="AO42" s="230"/>
      <c r="AP42" s="228" t="s">
        <v>18</v>
      </c>
      <c r="AQ42" s="229"/>
      <c r="AR42" s="230"/>
      <c r="AS42" s="228" t="s">
        <v>4</v>
      </c>
      <c r="AT42" s="229"/>
      <c r="AU42" s="230"/>
      <c r="AV42" s="228" t="s">
        <v>1</v>
      </c>
      <c r="AW42" s="229"/>
      <c r="AX42" s="230"/>
      <c r="AY42" s="140" t="s">
        <v>15</v>
      </c>
      <c r="AZ42" s="140"/>
      <c r="BA42" s="140"/>
      <c r="BB42" s="140" t="s">
        <v>18</v>
      </c>
      <c r="BC42" s="140"/>
      <c r="BD42" s="140"/>
      <c r="BE42" s="140" t="s">
        <v>6</v>
      </c>
      <c r="BF42" s="140"/>
    </row>
    <row r="43" spans="2:58" x14ac:dyDescent="0.15">
      <c r="B43" s="12">
        <v>1</v>
      </c>
      <c r="C43" s="14"/>
      <c r="D43" s="217" t="s">
        <v>205</v>
      </c>
      <c r="E43" s="218"/>
      <c r="F43" s="218"/>
      <c r="G43" s="218"/>
      <c r="H43" s="218"/>
      <c r="I43" s="218"/>
      <c r="J43" s="218"/>
      <c r="K43" s="218"/>
      <c r="L43" s="219"/>
      <c r="M43" s="220" t="s">
        <v>128</v>
      </c>
      <c r="N43" s="221"/>
      <c r="O43" s="221"/>
      <c r="P43" s="221"/>
      <c r="Q43" s="222"/>
      <c r="R43" s="220" t="s">
        <v>160</v>
      </c>
      <c r="S43" s="221"/>
      <c r="T43" s="221"/>
      <c r="U43" s="221"/>
      <c r="V43" s="222"/>
      <c r="W43" s="223">
        <v>1</v>
      </c>
      <c r="X43" s="224"/>
      <c r="Y43" s="223" t="s">
        <v>161</v>
      </c>
      <c r="Z43" s="224"/>
      <c r="AA43" s="225">
        <v>20000</v>
      </c>
      <c r="AB43" s="226"/>
      <c r="AC43" s="227"/>
      <c r="AD43" s="201">
        <f>AA43*W43</f>
        <v>20000</v>
      </c>
      <c r="AE43" s="202"/>
      <c r="AF43" s="203"/>
      <c r="AG43" s="201">
        <f>AA43*10/100</f>
        <v>2000</v>
      </c>
      <c r="AH43" s="202"/>
      <c r="AI43" s="203"/>
      <c r="AJ43" s="201">
        <f>AG43*10/100</f>
        <v>200</v>
      </c>
      <c r="AK43" s="202"/>
      <c r="AL43" s="203"/>
      <c r="AM43" s="201">
        <f>AA43+AG43</f>
        <v>22000</v>
      </c>
      <c r="AN43" s="202"/>
      <c r="AO43" s="203"/>
      <c r="AP43" s="201">
        <f>AD43+AJ43</f>
        <v>20200</v>
      </c>
      <c r="AQ43" s="202"/>
      <c r="AR43" s="203"/>
      <c r="AS43" s="204">
        <v>43936</v>
      </c>
      <c r="AT43" s="205"/>
      <c r="AU43" s="206"/>
      <c r="AV43" s="207">
        <f>IF(AS43="","",AS43)</f>
        <v>43936</v>
      </c>
      <c r="AW43" s="208"/>
      <c r="AX43" s="209"/>
      <c r="AY43" s="210">
        <f>IF($T$12="税込み",AM43,AA43)</f>
        <v>20000</v>
      </c>
      <c r="AZ43" s="210"/>
      <c r="BA43" s="210"/>
      <c r="BB43" s="210">
        <f>IF($T$12="税込み",AP43,AD43)</f>
        <v>20000</v>
      </c>
      <c r="BC43" s="210"/>
      <c r="BD43" s="210"/>
      <c r="BE43" s="140" t="str">
        <f>IF(Y43="式",W43&amp;Y43,W43&amp;Y43)</f>
        <v>1冊</v>
      </c>
      <c r="BF43" s="140"/>
    </row>
    <row r="44" spans="2:58" x14ac:dyDescent="0.15">
      <c r="B44" s="12">
        <v>2</v>
      </c>
      <c r="C44" s="14"/>
      <c r="D44" s="217" t="s">
        <v>206</v>
      </c>
      <c r="E44" s="218"/>
      <c r="F44" s="218"/>
      <c r="G44" s="218"/>
      <c r="H44" s="218"/>
      <c r="I44" s="218"/>
      <c r="J44" s="218"/>
      <c r="K44" s="218"/>
      <c r="L44" s="219"/>
      <c r="M44" s="220" t="s">
        <v>128</v>
      </c>
      <c r="N44" s="221"/>
      <c r="O44" s="221"/>
      <c r="P44" s="221"/>
      <c r="Q44" s="222"/>
      <c r="R44" s="220" t="s">
        <v>160</v>
      </c>
      <c r="S44" s="221"/>
      <c r="T44" s="221"/>
      <c r="U44" s="221"/>
      <c r="V44" s="222"/>
      <c r="W44" s="223">
        <v>1</v>
      </c>
      <c r="X44" s="224"/>
      <c r="Y44" s="223" t="s">
        <v>129</v>
      </c>
      <c r="Z44" s="224"/>
      <c r="AA44" s="225">
        <v>300000</v>
      </c>
      <c r="AB44" s="226"/>
      <c r="AC44" s="227"/>
      <c r="AD44" s="201">
        <f>AA44*W44</f>
        <v>300000</v>
      </c>
      <c r="AE44" s="202"/>
      <c r="AF44" s="203"/>
      <c r="AG44" s="201">
        <f>AA44*10/100</f>
        <v>30000</v>
      </c>
      <c r="AH44" s="202"/>
      <c r="AI44" s="203"/>
      <c r="AJ44" s="201">
        <f>AG44*10/100</f>
        <v>3000</v>
      </c>
      <c r="AK44" s="202"/>
      <c r="AL44" s="203"/>
      <c r="AM44" s="201">
        <f>AA44+AG44</f>
        <v>330000</v>
      </c>
      <c r="AN44" s="202"/>
      <c r="AO44" s="203"/>
      <c r="AP44" s="201">
        <f>AD44+AJ44</f>
        <v>303000</v>
      </c>
      <c r="AQ44" s="202"/>
      <c r="AR44" s="203"/>
      <c r="AS44" s="204">
        <v>43936</v>
      </c>
      <c r="AT44" s="205"/>
      <c r="AU44" s="206"/>
      <c r="AV44" s="207">
        <f>IF(AS44="","",AS44)</f>
        <v>43936</v>
      </c>
      <c r="AW44" s="208"/>
      <c r="AX44" s="209"/>
      <c r="AY44" s="210">
        <f>IF($T$12="税込み",AM44,AA44)</f>
        <v>300000</v>
      </c>
      <c r="AZ44" s="210"/>
      <c r="BA44" s="210"/>
      <c r="BB44" s="210">
        <f>IF($T$12="税込み",AP44,AD44)</f>
        <v>300000</v>
      </c>
      <c r="BC44" s="210"/>
      <c r="BD44" s="210"/>
      <c r="BE44" s="140" t="str">
        <f>IF(Y44="式",W44&amp;Y44,W44&amp;Y44)</f>
        <v>1台</v>
      </c>
      <c r="BF44" s="140"/>
    </row>
    <row r="45" spans="2:58" s="3" customFormat="1" ht="4.5" customHeight="1" x14ac:dyDescent="0.15">
      <c r="B45" s="4"/>
    </row>
    <row r="46" spans="2:58" s="3" customFormat="1" ht="15" customHeight="1" x14ac:dyDescent="0.15">
      <c r="B46" s="4" t="s">
        <v>164</v>
      </c>
    </row>
    <row r="47" spans="2:58" s="3" customFormat="1" ht="4.5" customHeight="1" x14ac:dyDescent="0.15">
      <c r="B47" s="4"/>
    </row>
    <row r="48" spans="2:58" s="4" customFormat="1" ht="15" customHeight="1" x14ac:dyDescent="0.15">
      <c r="C48" s="211" t="s">
        <v>34</v>
      </c>
      <c r="D48" s="212"/>
      <c r="E48" s="212"/>
      <c r="F48" s="212"/>
      <c r="G48" s="212"/>
      <c r="H48" s="212"/>
      <c r="I48" s="212"/>
      <c r="J48" s="212"/>
      <c r="K48" s="212"/>
      <c r="L48" s="213"/>
      <c r="M48" s="214" t="s">
        <v>163</v>
      </c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6"/>
    </row>
    <row r="49" spans="1:53" s="4" customFormat="1" ht="15" customHeight="1" x14ac:dyDescent="0.15">
      <c r="C49" s="142" t="str">
        <f>D43</f>
        <v>介護図書</v>
      </c>
      <c r="D49" s="143"/>
      <c r="E49" s="143"/>
      <c r="F49" s="143"/>
      <c r="G49" s="143"/>
      <c r="H49" s="143"/>
      <c r="I49" s="143"/>
      <c r="J49" s="143"/>
      <c r="K49" s="143"/>
      <c r="L49" s="144"/>
      <c r="M49" s="148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50"/>
    </row>
    <row r="50" spans="1:53" s="4" customFormat="1" ht="15" customHeight="1" x14ac:dyDescent="0.15">
      <c r="C50" s="145"/>
      <c r="D50" s="146"/>
      <c r="E50" s="146"/>
      <c r="F50" s="146"/>
      <c r="G50" s="146"/>
      <c r="H50" s="146"/>
      <c r="I50" s="146"/>
      <c r="J50" s="146"/>
      <c r="K50" s="146"/>
      <c r="L50" s="147"/>
      <c r="M50" s="151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3"/>
    </row>
    <row r="51" spans="1:53" s="4" customFormat="1" ht="15" customHeight="1" x14ac:dyDescent="0.15">
      <c r="C51" s="142" t="str">
        <f>D44</f>
        <v>○○○</v>
      </c>
      <c r="D51" s="143"/>
      <c r="E51" s="143"/>
      <c r="F51" s="143"/>
      <c r="G51" s="143"/>
      <c r="H51" s="143"/>
      <c r="I51" s="143"/>
      <c r="J51" s="143"/>
      <c r="K51" s="143"/>
      <c r="L51" s="144"/>
      <c r="M51" s="148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50"/>
    </row>
    <row r="52" spans="1:53" s="4" customFormat="1" ht="15" customHeight="1" x14ac:dyDescent="0.15">
      <c r="C52" s="145"/>
      <c r="D52" s="146"/>
      <c r="E52" s="146"/>
      <c r="F52" s="146"/>
      <c r="G52" s="146"/>
      <c r="H52" s="146"/>
      <c r="I52" s="146"/>
      <c r="J52" s="146"/>
      <c r="K52" s="146"/>
      <c r="L52" s="147"/>
      <c r="M52" s="151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3"/>
    </row>
    <row r="53" spans="1:53" s="4" customFormat="1" ht="15" customHeight="1" x14ac:dyDescent="0.15">
      <c r="C53" s="142"/>
      <c r="D53" s="143"/>
      <c r="E53" s="143"/>
      <c r="F53" s="143"/>
      <c r="G53" s="143"/>
      <c r="H53" s="143"/>
      <c r="I53" s="143"/>
      <c r="J53" s="143"/>
      <c r="K53" s="143"/>
      <c r="L53" s="144"/>
      <c r="M53" s="148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50"/>
    </row>
    <row r="54" spans="1:53" s="4" customFormat="1" ht="15" customHeight="1" x14ac:dyDescent="0.15">
      <c r="C54" s="154"/>
      <c r="D54" s="155"/>
      <c r="E54" s="155"/>
      <c r="F54" s="155"/>
      <c r="G54" s="155"/>
      <c r="H54" s="155"/>
      <c r="I54" s="155"/>
      <c r="J54" s="155"/>
      <c r="K54" s="155"/>
      <c r="L54" s="156"/>
      <c r="M54" s="157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9"/>
    </row>
    <row r="55" spans="1:53" s="5" customFormat="1" ht="4.5" customHeight="1" x14ac:dyDescent="0.15">
      <c r="B55" s="13"/>
    </row>
    <row r="56" spans="1:53" s="4" customFormat="1" ht="15" customHeight="1" x14ac:dyDescent="0.15">
      <c r="A56" s="4" t="s">
        <v>136</v>
      </c>
    </row>
    <row r="57" spans="1:53" s="3" customFormat="1" ht="4.5" customHeight="1" x14ac:dyDescent="0.15">
      <c r="B57" s="4"/>
    </row>
    <row r="58" spans="1:53" s="4" customFormat="1" ht="15" customHeight="1" x14ac:dyDescent="0.15">
      <c r="C58" s="189" t="s">
        <v>48</v>
      </c>
      <c r="D58" s="190"/>
      <c r="E58" s="190"/>
      <c r="F58" s="190"/>
      <c r="G58" s="190"/>
      <c r="H58" s="190"/>
      <c r="I58" s="190"/>
      <c r="J58" s="191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3"/>
    </row>
    <row r="59" spans="1:53" s="4" customFormat="1" ht="15" customHeight="1" x14ac:dyDescent="0.15">
      <c r="C59" s="181" t="s">
        <v>50</v>
      </c>
      <c r="D59" s="182"/>
      <c r="E59" s="182"/>
      <c r="F59" s="182"/>
      <c r="G59" s="182"/>
      <c r="H59" s="182"/>
      <c r="I59" s="182"/>
      <c r="J59" s="183"/>
      <c r="K59" s="194" t="s">
        <v>57</v>
      </c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5"/>
    </row>
    <row r="60" spans="1:53" s="4" customFormat="1" ht="15" customHeight="1" x14ac:dyDescent="0.15">
      <c r="C60" s="196"/>
      <c r="D60" s="197"/>
      <c r="E60" s="197"/>
      <c r="F60" s="197"/>
      <c r="G60" s="197"/>
      <c r="H60" s="197"/>
      <c r="I60" s="197"/>
      <c r="J60" s="198"/>
      <c r="K60" s="189" t="s">
        <v>58</v>
      </c>
      <c r="L60" s="190"/>
      <c r="M60" s="190"/>
      <c r="N60" s="190"/>
      <c r="O60" s="190"/>
      <c r="P60" s="190"/>
      <c r="Q60" s="190"/>
      <c r="R60" s="199"/>
      <c r="S60" s="200" t="s">
        <v>13</v>
      </c>
      <c r="T60" s="190"/>
      <c r="U60" s="190"/>
      <c r="V60" s="190"/>
      <c r="W60" s="199"/>
      <c r="X60" s="200" t="s">
        <v>60</v>
      </c>
      <c r="Y60" s="190"/>
      <c r="Z60" s="190"/>
      <c r="AA60" s="190"/>
      <c r="AB60" s="199"/>
      <c r="AC60" s="200" t="s">
        <v>51</v>
      </c>
      <c r="AD60" s="190"/>
      <c r="AE60" s="190"/>
      <c r="AF60" s="190"/>
      <c r="AG60" s="190"/>
      <c r="AH60" s="190"/>
      <c r="AI60" s="190"/>
      <c r="AJ60" s="199"/>
      <c r="AK60" s="200" t="s">
        <v>52</v>
      </c>
      <c r="AL60" s="190"/>
      <c r="AM60" s="190"/>
      <c r="AN60" s="190"/>
      <c r="AO60" s="199"/>
      <c r="AP60" s="200" t="s">
        <v>25</v>
      </c>
      <c r="AQ60" s="190"/>
      <c r="AR60" s="190"/>
      <c r="AS60" s="190"/>
      <c r="AT60" s="199"/>
      <c r="AU60" s="190" t="s">
        <v>55</v>
      </c>
      <c r="AV60" s="190"/>
      <c r="AW60" s="190"/>
      <c r="AX60" s="190"/>
      <c r="AY60" s="190"/>
      <c r="AZ60" s="190"/>
      <c r="BA60" s="191"/>
    </row>
    <row r="61" spans="1:53" s="4" customFormat="1" ht="15" customHeight="1" x14ac:dyDescent="0.15">
      <c r="C61" s="173" t="s">
        <v>53</v>
      </c>
      <c r="D61" s="174"/>
      <c r="E61" s="174"/>
      <c r="F61" s="174"/>
      <c r="G61" s="174"/>
      <c r="H61" s="174"/>
      <c r="I61" s="174"/>
      <c r="J61" s="175"/>
      <c r="K61" s="176"/>
      <c r="L61" s="177"/>
      <c r="M61" s="177"/>
      <c r="N61" s="177"/>
      <c r="O61" s="177"/>
      <c r="P61" s="177"/>
      <c r="Q61" s="177"/>
      <c r="R61" s="178"/>
      <c r="S61" s="179"/>
      <c r="T61" s="177"/>
      <c r="U61" s="177"/>
      <c r="V61" s="177"/>
      <c r="W61" s="178"/>
      <c r="X61" s="179"/>
      <c r="Y61" s="177"/>
      <c r="Z61" s="177"/>
      <c r="AA61" s="177"/>
      <c r="AB61" s="178"/>
      <c r="AC61" s="179"/>
      <c r="AD61" s="177"/>
      <c r="AE61" s="177"/>
      <c r="AF61" s="177"/>
      <c r="AG61" s="177"/>
      <c r="AH61" s="177"/>
      <c r="AI61" s="177"/>
      <c r="AJ61" s="178"/>
      <c r="AK61" s="179"/>
      <c r="AL61" s="177"/>
      <c r="AM61" s="177"/>
      <c r="AN61" s="177"/>
      <c r="AO61" s="178"/>
      <c r="AP61" s="179"/>
      <c r="AQ61" s="177"/>
      <c r="AR61" s="177"/>
      <c r="AS61" s="177"/>
      <c r="AT61" s="178"/>
      <c r="AU61" s="177"/>
      <c r="AV61" s="177"/>
      <c r="AW61" s="177"/>
      <c r="AX61" s="177"/>
      <c r="AY61" s="177"/>
      <c r="AZ61" s="177"/>
      <c r="BA61" s="180"/>
    </row>
    <row r="62" spans="1:53" s="4" customFormat="1" ht="15" customHeight="1" x14ac:dyDescent="0.15">
      <c r="C62" s="181" t="s">
        <v>54</v>
      </c>
      <c r="D62" s="182"/>
      <c r="E62" s="182"/>
      <c r="F62" s="182"/>
      <c r="G62" s="182"/>
      <c r="H62" s="182"/>
      <c r="I62" s="182"/>
      <c r="J62" s="183"/>
      <c r="K62" s="184"/>
      <c r="L62" s="185"/>
      <c r="M62" s="185"/>
      <c r="N62" s="185"/>
      <c r="O62" s="185"/>
      <c r="P62" s="185"/>
      <c r="Q62" s="185"/>
      <c r="R62" s="186"/>
      <c r="S62" s="187"/>
      <c r="T62" s="185"/>
      <c r="U62" s="185"/>
      <c r="V62" s="185"/>
      <c r="W62" s="186"/>
      <c r="X62" s="187"/>
      <c r="Y62" s="185"/>
      <c r="Z62" s="185"/>
      <c r="AA62" s="185"/>
      <c r="AB62" s="186"/>
      <c r="AC62" s="187"/>
      <c r="AD62" s="185"/>
      <c r="AE62" s="185"/>
      <c r="AF62" s="185"/>
      <c r="AG62" s="185"/>
      <c r="AH62" s="185"/>
      <c r="AI62" s="185"/>
      <c r="AJ62" s="186"/>
      <c r="AK62" s="187"/>
      <c r="AL62" s="185"/>
      <c r="AM62" s="185"/>
      <c r="AN62" s="185"/>
      <c r="AO62" s="186"/>
      <c r="AP62" s="187"/>
      <c r="AQ62" s="185"/>
      <c r="AR62" s="185"/>
      <c r="AS62" s="185"/>
      <c r="AT62" s="186"/>
      <c r="AU62" s="185"/>
      <c r="AV62" s="185"/>
      <c r="AW62" s="185"/>
      <c r="AX62" s="185"/>
      <c r="AY62" s="185"/>
      <c r="AZ62" s="185"/>
      <c r="BA62" s="188"/>
    </row>
    <row r="63" spans="1:53" s="4" customFormat="1" ht="15" customHeight="1" x14ac:dyDescent="0.15">
      <c r="A63" s="4" t="s">
        <v>5</v>
      </c>
    </row>
    <row r="64" spans="1:53" s="4" customFormat="1" ht="15" customHeight="1" x14ac:dyDescent="0.15">
      <c r="A64" s="4" t="s">
        <v>178</v>
      </c>
    </row>
    <row r="65" spans="1:53" s="3" customFormat="1" ht="4.5" customHeight="1" x14ac:dyDescent="0.15">
      <c r="B65" s="4"/>
    </row>
    <row r="66" spans="1:53" x14ac:dyDescent="0.15">
      <c r="A66" s="1">
        <v>1</v>
      </c>
      <c r="C66" s="2" t="s">
        <v>180</v>
      </c>
      <c r="D66" s="15"/>
      <c r="E66" s="161" t="str">
        <f>IF(ISNA(VLOOKUP(A66,$B$43:$BF$44,3,FALSE)),"",VLOOKUP(A66,$B$43:$BF$44,3,FALSE))</f>
        <v>介護図書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" t="s">
        <v>181</v>
      </c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</row>
    <row r="67" spans="1:53" x14ac:dyDescent="0.15">
      <c r="A67" s="1">
        <v>2</v>
      </c>
      <c r="B67" s="7"/>
      <c r="C67" s="2" t="s">
        <v>108</v>
      </c>
      <c r="D67" s="15"/>
      <c r="E67" s="161" t="str">
        <f>IF(ISNA(VLOOKUP(A67,$B$43:$BF$44,3,FALSE)),"",VLOOKUP(A67,$B$43:$BF$44,3,FALSE))</f>
        <v>○○○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" t="s">
        <v>181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</row>
    <row r="68" spans="1:53" x14ac:dyDescent="0.15">
      <c r="A68" s="1">
        <v>3</v>
      </c>
      <c r="C68" s="15" t="s">
        <v>182</v>
      </c>
      <c r="D68" s="15"/>
      <c r="E68" s="161" t="str">
        <f>IF(ISNA(VLOOKUP(A68,$B$43:$BF$44,3,FALSE)),"",VLOOKUP(A68,$B$43:$BF$44,3,FALSE))</f>
        <v/>
      </c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" t="s">
        <v>181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4</v>
      </c>
      <c r="C69" s="15" t="s">
        <v>184</v>
      </c>
      <c r="D69" s="15"/>
      <c r="E69" s="161" t="str">
        <f>IF(ISNA(VLOOKUP(A69,$B$43:$BF$44,3,FALSE)),"",VLOOKUP(A69,$B$43:$BF$44,3,FALSE))</f>
        <v/>
      </c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" t="s">
        <v>181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5</v>
      </c>
      <c r="C70" s="15" t="s">
        <v>49</v>
      </c>
      <c r="D70" s="15"/>
      <c r="E70" s="161" t="str">
        <f>IF(ISNA(VLOOKUP(A70,$B$43:$BF$44,3,FALSE)),"",VLOOKUP(A70,$B$43:$BF$44,3,FALSE))</f>
        <v/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" t="s">
        <v>181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2" spans="1:53" s="4" customFormat="1" ht="15" customHeight="1" x14ac:dyDescent="0.15">
      <c r="A72" s="4" t="s">
        <v>81</v>
      </c>
    </row>
    <row r="73" spans="1:53" s="3" customFormat="1" ht="4.5" customHeight="1" x14ac:dyDescent="0.15">
      <c r="B73" s="4"/>
    </row>
    <row r="74" spans="1:53" x14ac:dyDescent="0.15">
      <c r="A74" s="1">
        <v>1</v>
      </c>
      <c r="C74" s="2" t="s">
        <v>180</v>
      </c>
      <c r="D74" s="15"/>
      <c r="E74" s="161" t="str">
        <f>IF(ISNA(VLOOKUP(A74,$B$43:$BF$44,3,FALSE)),"",VLOOKUP(A74,$B$43:$BF$44,3,FALSE))</f>
        <v>介護図書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" t="s">
        <v>185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</row>
    <row r="75" spans="1:53" x14ac:dyDescent="0.15">
      <c r="A75" s="1">
        <v>2</v>
      </c>
      <c r="B75" s="7"/>
      <c r="C75" s="2" t="s">
        <v>108</v>
      </c>
      <c r="D75" s="15"/>
      <c r="E75" s="161" t="str">
        <f>IF(ISNA(VLOOKUP(A75,$B$43:$BF$44,3,FALSE)),"",VLOOKUP(A75,$B$43:$BF$44,3,FALSE))</f>
        <v>○○○</v>
      </c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" t="s">
        <v>185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</row>
    <row r="76" spans="1:53" x14ac:dyDescent="0.15">
      <c r="A76" s="1">
        <v>3</v>
      </c>
      <c r="C76" s="15" t="s">
        <v>182</v>
      </c>
      <c r="D76" s="15"/>
      <c r="E76" s="161" t="str">
        <f>IF(ISNA(VLOOKUP(A76,$B$43:$BF$44,3,FALSE)),"",VLOOKUP(A76,$B$43:$BF$44,3,FALSE))</f>
        <v/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" t="s">
        <v>185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4</v>
      </c>
      <c r="C77" s="15" t="s">
        <v>184</v>
      </c>
      <c r="D77" s="15"/>
      <c r="E77" s="161" t="str">
        <f>IF(ISNA(VLOOKUP(A77,$B$43:$BF$44,3,FALSE)),"",VLOOKUP(A77,$B$43:$BF$44,3,FALSE))</f>
        <v/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" t="s">
        <v>185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5</v>
      </c>
      <c r="C78" s="15" t="s">
        <v>49</v>
      </c>
      <c r="D78" s="15"/>
      <c r="E78" s="161" t="str">
        <f>IF(ISNA(VLOOKUP(A78,$B$43:$BF$44,3,FALSE)),"",VLOOKUP(A78,$B$43:$BF$44,3,FALSE))</f>
        <v/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" t="s">
        <v>185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80" spans="1:53" x14ac:dyDescent="0.15">
      <c r="B80" s="162" t="s">
        <v>187</v>
      </c>
      <c r="C80" s="163"/>
      <c r="D80" s="163"/>
      <c r="E80" s="164"/>
      <c r="F80" s="165"/>
      <c r="G80" s="165"/>
      <c r="H80" s="165"/>
      <c r="I80" s="165"/>
      <c r="J80" s="165"/>
      <c r="K80" s="165"/>
      <c r="L80" s="166"/>
    </row>
    <row r="81" spans="1:53" x14ac:dyDescent="0.15">
      <c r="B81" s="167" t="s">
        <v>188</v>
      </c>
      <c r="C81" s="168"/>
      <c r="D81" s="168"/>
      <c r="E81" s="169"/>
      <c r="F81" s="170"/>
      <c r="G81" s="171"/>
      <c r="H81" s="171"/>
      <c r="I81" s="171"/>
      <c r="J81" s="171"/>
      <c r="K81" s="171"/>
      <c r="L81" s="172"/>
      <c r="M81" s="167" t="s">
        <v>189</v>
      </c>
      <c r="N81" s="168"/>
      <c r="O81" s="168"/>
      <c r="P81" s="169"/>
      <c r="Q81" s="170"/>
      <c r="R81" s="171"/>
      <c r="S81" s="171"/>
      <c r="T81" s="171"/>
      <c r="U81" s="171"/>
      <c r="V81" s="171"/>
      <c r="W81" s="172"/>
    </row>
    <row r="82" spans="1:53" x14ac:dyDescent="0.15">
      <c r="B82" s="167" t="s">
        <v>190</v>
      </c>
      <c r="C82" s="168"/>
      <c r="D82" s="168"/>
      <c r="E82" s="169"/>
      <c r="F82" s="170"/>
      <c r="G82" s="171"/>
      <c r="H82" s="171"/>
      <c r="I82" s="171"/>
      <c r="J82" s="171"/>
      <c r="K82" s="171"/>
      <c r="L82" s="172"/>
      <c r="M82" s="167" t="s">
        <v>191</v>
      </c>
      <c r="N82" s="168"/>
      <c r="O82" s="168"/>
      <c r="P82" s="169"/>
      <c r="Q82" s="170"/>
      <c r="R82" s="171"/>
      <c r="S82" s="171"/>
      <c r="T82" s="171"/>
      <c r="U82" s="171"/>
      <c r="V82" s="171"/>
      <c r="W82" s="172"/>
    </row>
    <row r="84" spans="1:53" s="4" customFormat="1" ht="15" customHeight="1" x14ac:dyDescent="0.15">
      <c r="A84" s="4" t="s">
        <v>192</v>
      </c>
    </row>
    <row r="85" spans="1:53" s="4" customFormat="1" ht="15" customHeight="1" x14ac:dyDescent="0.15">
      <c r="A85" s="4" t="s">
        <v>158</v>
      </c>
    </row>
    <row r="86" spans="1:53" s="3" customFormat="1" ht="4.5" customHeight="1" x14ac:dyDescent="0.15">
      <c r="B86" s="4"/>
    </row>
    <row r="87" spans="1:53" x14ac:dyDescent="0.15">
      <c r="A87" s="1">
        <v>1</v>
      </c>
      <c r="C87" s="2" t="s">
        <v>180</v>
      </c>
      <c r="D87" s="15"/>
      <c r="E87" s="161" t="str">
        <f>IF(ISNA(VLOOKUP(A87,$B$43:$BF$44,3,FALSE)),"",VLOOKUP(A87,$B$43:$BF$44,3,FALSE))</f>
        <v>介護図書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" t="s">
        <v>181</v>
      </c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</row>
    <row r="88" spans="1:53" x14ac:dyDescent="0.15">
      <c r="A88" s="1">
        <v>2</v>
      </c>
      <c r="B88" s="7"/>
      <c r="C88" s="2" t="s">
        <v>108</v>
      </c>
      <c r="D88" s="15"/>
      <c r="E88" s="161" t="str">
        <f>IF(ISNA(VLOOKUP(A88,$B$43:$BF$44,3,FALSE)),"",VLOOKUP(A88,$B$43:$BF$44,3,FALSE))</f>
        <v>○○○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" t="s">
        <v>181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1:53" x14ac:dyDescent="0.15">
      <c r="A89" s="1">
        <v>3</v>
      </c>
      <c r="C89" s="15" t="s">
        <v>182</v>
      </c>
      <c r="D89" s="15"/>
      <c r="E89" s="161" t="str">
        <f>IF(ISNA(VLOOKUP(A89,$B$43:$BF$44,3,FALSE)),"",VLOOKUP(A89,$B$43:$BF$44,3,FALSE))</f>
        <v/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" t="s">
        <v>181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4</v>
      </c>
      <c r="C90" s="15" t="s">
        <v>184</v>
      </c>
      <c r="D90" s="15"/>
      <c r="E90" s="161" t="str">
        <f>IF(ISNA(VLOOKUP(A90,$B$43:$BF$44,3,FALSE)),"",VLOOKUP(A90,$B$43:$BF$44,3,FALSE))</f>
        <v/>
      </c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" t="s">
        <v>181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5</v>
      </c>
      <c r="C91" s="15" t="s">
        <v>49</v>
      </c>
      <c r="D91" s="15"/>
      <c r="E91" s="161" t="str">
        <f>IF(ISNA(VLOOKUP(A91,$B$43:$BF$44,3,FALSE)),"",VLOOKUP(A91,$B$43:$BF$44,3,FALSE))</f>
        <v/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" t="s">
        <v>181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3" spans="1:53" s="4" customFormat="1" ht="15" customHeight="1" x14ac:dyDescent="0.15">
      <c r="A93" s="4" t="s">
        <v>193</v>
      </c>
    </row>
    <row r="94" spans="1:53" s="3" customFormat="1" ht="4.5" customHeight="1" x14ac:dyDescent="0.15">
      <c r="B94" s="4"/>
    </row>
    <row r="95" spans="1:53" x14ac:dyDescent="0.15">
      <c r="A95" s="1">
        <v>1</v>
      </c>
      <c r="C95" s="2" t="s">
        <v>180</v>
      </c>
      <c r="D95" s="15"/>
      <c r="E95" s="161" t="str">
        <f>IF(ISNA(VLOOKUP(A95,$B$43:$BF$44,3,FALSE)),"",VLOOKUP(A95,$B$43:$BF$44,3,FALSE))</f>
        <v>介護図書</v>
      </c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" t="s">
        <v>185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</row>
    <row r="96" spans="1:53" x14ac:dyDescent="0.15">
      <c r="A96" s="1">
        <v>2</v>
      </c>
      <c r="B96" s="7"/>
      <c r="C96" s="2" t="s">
        <v>108</v>
      </c>
      <c r="D96" s="15"/>
      <c r="E96" s="161" t="str">
        <f>IF(ISNA(VLOOKUP(A96,$B$43:$BF$44,3,FALSE)),"",VLOOKUP(A96,$B$43:$BF$44,3,FALSE))</f>
        <v>○○○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" t="s">
        <v>185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</row>
    <row r="97" spans="1:53" x14ac:dyDescent="0.15">
      <c r="A97" s="1">
        <v>3</v>
      </c>
      <c r="C97" s="15" t="s">
        <v>182</v>
      </c>
      <c r="D97" s="15"/>
      <c r="E97" s="161" t="str">
        <f>IF(ISNA(VLOOKUP(A97,$B$43:$BF$44,3,FALSE)),"",VLOOKUP(A97,$B$43:$BF$44,3,FALSE))</f>
        <v/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" t="s">
        <v>185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4</v>
      </c>
      <c r="C98" s="15" t="s">
        <v>184</v>
      </c>
      <c r="D98" s="15"/>
      <c r="E98" s="161" t="str">
        <f>IF(ISNA(VLOOKUP(A98,$B$43:$BF$44,3,FALSE)),"",VLOOKUP(A98,$B$43:$BF$44,3,FALSE))</f>
        <v/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" t="s">
        <v>185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5</v>
      </c>
      <c r="C99" s="15" t="s">
        <v>49</v>
      </c>
      <c r="D99" s="15"/>
      <c r="E99" s="161" t="str">
        <f>IF(ISNA(VLOOKUP(A99,$B$43:$BF$44,3,FALSE)),"",VLOOKUP(A99,$B$43:$BF$44,3,FALSE))</f>
        <v/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" t="s">
        <v>185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1" spans="1:53" x14ac:dyDescent="0.15">
      <c r="B101" s="162" t="s">
        <v>187</v>
      </c>
      <c r="C101" s="163"/>
      <c r="D101" s="163"/>
      <c r="E101" s="164"/>
      <c r="F101" s="165"/>
      <c r="G101" s="165"/>
      <c r="H101" s="165"/>
      <c r="I101" s="165"/>
      <c r="J101" s="165"/>
      <c r="K101" s="165"/>
      <c r="L101" s="166"/>
    </row>
    <row r="102" spans="1:53" x14ac:dyDescent="0.15">
      <c r="B102" s="167" t="s">
        <v>188</v>
      </c>
      <c r="C102" s="168"/>
      <c r="D102" s="168"/>
      <c r="E102" s="169"/>
      <c r="F102" s="170"/>
      <c r="G102" s="171"/>
      <c r="H102" s="171"/>
      <c r="I102" s="171"/>
      <c r="J102" s="171"/>
      <c r="K102" s="171"/>
      <c r="L102" s="172"/>
      <c r="M102" s="167" t="s">
        <v>189</v>
      </c>
      <c r="N102" s="168"/>
      <c r="O102" s="168"/>
      <c r="P102" s="169"/>
      <c r="Q102" s="170"/>
      <c r="R102" s="171"/>
      <c r="S102" s="171"/>
      <c r="T102" s="171"/>
      <c r="U102" s="171"/>
      <c r="V102" s="171"/>
      <c r="W102" s="172"/>
    </row>
    <row r="103" spans="1:53" x14ac:dyDescent="0.15">
      <c r="B103" s="167" t="s">
        <v>190</v>
      </c>
      <c r="C103" s="168"/>
      <c r="D103" s="168"/>
      <c r="E103" s="169"/>
      <c r="F103" s="170"/>
      <c r="G103" s="171"/>
      <c r="H103" s="171"/>
      <c r="I103" s="171"/>
      <c r="J103" s="171"/>
      <c r="K103" s="171"/>
      <c r="L103" s="172"/>
      <c r="M103" s="167" t="s">
        <v>191</v>
      </c>
      <c r="N103" s="168"/>
      <c r="O103" s="168"/>
      <c r="P103" s="169"/>
      <c r="Q103" s="170"/>
      <c r="R103" s="171"/>
      <c r="S103" s="171"/>
      <c r="T103" s="171"/>
      <c r="U103" s="171"/>
      <c r="V103" s="171"/>
      <c r="W103" s="172"/>
    </row>
    <row r="105" spans="1:53" x14ac:dyDescent="0.15">
      <c r="A105" s="160" t="s">
        <v>214</v>
      </c>
      <c r="B105" s="160"/>
      <c r="C105" s="160"/>
      <c r="D105" s="160"/>
      <c r="E105" s="160"/>
    </row>
    <row r="107" spans="1:53" x14ac:dyDescent="0.15">
      <c r="B107" s="140" t="s">
        <v>215</v>
      </c>
      <c r="C107" s="140"/>
      <c r="D107" s="140"/>
      <c r="E107" s="140"/>
      <c r="F107" s="140"/>
      <c r="G107" s="141"/>
      <c r="H107" s="141"/>
      <c r="I107" s="141"/>
      <c r="J107" s="141"/>
      <c r="K107" s="141"/>
      <c r="L107" s="141"/>
      <c r="M107" s="141"/>
      <c r="N107" s="140" t="s">
        <v>212</v>
      </c>
      <c r="O107" s="140"/>
      <c r="P107" s="140"/>
      <c r="Q107" s="140"/>
      <c r="R107" s="141"/>
      <c r="S107" s="141"/>
      <c r="T107" s="141"/>
      <c r="U107" s="141"/>
      <c r="V107" s="141"/>
      <c r="W107" s="141"/>
      <c r="X107" s="141"/>
    </row>
    <row r="108" spans="1:53" x14ac:dyDescent="0.15">
      <c r="C108" s="140" t="s">
        <v>213</v>
      </c>
      <c r="D108" s="140"/>
      <c r="E108" s="140"/>
      <c r="F108" s="140"/>
      <c r="G108" s="141"/>
      <c r="H108" s="141"/>
      <c r="I108" s="141"/>
      <c r="J108" s="141"/>
      <c r="K108" s="141"/>
      <c r="L108" s="141"/>
      <c r="M108" s="141"/>
      <c r="N108" s="140" t="s">
        <v>212</v>
      </c>
      <c r="O108" s="140"/>
      <c r="P108" s="140"/>
      <c r="Q108" s="140"/>
      <c r="R108" s="141"/>
      <c r="S108" s="141"/>
      <c r="T108" s="141"/>
      <c r="U108" s="141"/>
      <c r="V108" s="141"/>
      <c r="W108" s="141"/>
      <c r="X108" s="141"/>
    </row>
    <row r="109" spans="1:53" x14ac:dyDescent="0.15">
      <c r="B109" s="7"/>
    </row>
  </sheetData>
  <mergeCells count="308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Z13:AQ13"/>
    <mergeCell ref="AR13:AV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M103:P103"/>
    <mergeCell ref="Q103:W103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C108:F108"/>
    <mergeCell ref="G108:M108"/>
    <mergeCell ref="N108:Q108"/>
    <mergeCell ref="R108:X108"/>
    <mergeCell ref="C49:L50"/>
    <mergeCell ref="M49:BA50"/>
    <mergeCell ref="C51:L52"/>
    <mergeCell ref="M51:BA52"/>
    <mergeCell ref="C53:L54"/>
    <mergeCell ref="M53:BA54"/>
    <mergeCell ref="A105:E105"/>
    <mergeCell ref="B107:F107"/>
    <mergeCell ref="G107:M107"/>
    <mergeCell ref="N107:Q107"/>
    <mergeCell ref="R107:X107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</mergeCells>
  <phoneticPr fontId="2"/>
  <dataValidations count="2">
    <dataValidation type="list" allowBlank="1" showInputMessage="1" showErrorMessage="1" sqref="P18:R37">
      <formula1>$U$31:$U$33</formula1>
    </dataValidation>
    <dataValidation type="list" allowBlank="1" showInputMessage="1" showErrorMessage="1" sqref="T12:X12">
      <formula1>$BC$12:$BC$13</formula1>
    </dataValidation>
  </dataValidations>
  <pageMargins left="0.7" right="0.7" top="0.75" bottom="0.75" header="0.3" footer="0.3"/>
  <pageSetup paperSize="9" scale="67" orientation="landscape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313" t="s">
        <v>62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05"/>
      <c r="AF1" s="305"/>
      <c r="AG1" s="305"/>
      <c r="AH1" s="305"/>
      <c r="AI1" s="31"/>
    </row>
    <row r="2" spans="1:43" ht="18.75" customHeight="1" x14ac:dyDescent="0.15">
      <c r="Z2" s="314">
        <f>入力シート!F3</f>
        <v>0</v>
      </c>
      <c r="AA2" s="314"/>
      <c r="AB2" s="314"/>
      <c r="AC2" s="314"/>
      <c r="AD2" s="314"/>
      <c r="AE2" s="314"/>
      <c r="AF2" s="314"/>
      <c r="AG2" s="314"/>
      <c r="AH2" s="314"/>
    </row>
    <row r="3" spans="1:43" ht="18.75" customHeight="1" x14ac:dyDescent="0.15">
      <c r="Z3" s="315">
        <f>入力シート!F4</f>
        <v>44408</v>
      </c>
      <c r="AA3" s="315"/>
      <c r="AB3" s="315"/>
      <c r="AC3" s="315"/>
      <c r="AD3" s="315"/>
      <c r="AE3" s="315"/>
      <c r="AF3" s="315"/>
      <c r="AG3" s="315"/>
      <c r="AH3" s="315"/>
    </row>
    <row r="4" spans="1:43" ht="18.75" customHeight="1" x14ac:dyDescent="0.15">
      <c r="Z4" s="30"/>
    </row>
    <row r="5" spans="1:43" ht="18.75" customHeight="1" x14ac:dyDescent="0.15">
      <c r="B5" s="20"/>
    </row>
    <row r="6" spans="1:43" ht="18.75" customHeight="1" x14ac:dyDescent="0.15">
      <c r="B6" s="20"/>
      <c r="AQ6" s="32"/>
    </row>
    <row r="7" spans="1:43" ht="18.75" customHeight="1" x14ac:dyDescent="0.15">
      <c r="B7" s="20"/>
      <c r="C7" s="298" t="s">
        <v>64</v>
      </c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309" t="s">
        <v>65</v>
      </c>
      <c r="S11" s="309"/>
      <c r="T11" s="309"/>
      <c r="U11" s="310" t="str">
        <f>入力シート!F5</f>
        <v>東京都千代田区霞が関2-1-3</v>
      </c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</row>
    <row r="12" spans="1:43" ht="18.75" customHeight="1" x14ac:dyDescent="0.15">
      <c r="B12" s="20"/>
      <c r="U12" s="299" t="str">
        <f>入力シート!F6</f>
        <v>社会福祉法人国交会 自動車苑</v>
      </c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</row>
    <row r="13" spans="1:43" ht="18.75" customHeight="1" x14ac:dyDescent="0.15">
      <c r="B13" s="20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</row>
    <row r="14" spans="1:43" ht="18.75" customHeight="1" x14ac:dyDescent="0.15">
      <c r="B14" s="20"/>
      <c r="U14" s="310" t="str">
        <f>入力シート!F7</f>
        <v>理事長　国土　太郎</v>
      </c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1"/>
      <c r="AH14" s="311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12" t="s">
        <v>59</v>
      </c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300" t="s">
        <v>147</v>
      </c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</row>
    <row r="21" spans="2:34" ht="18.75" customHeight="1" x14ac:dyDescent="0.15"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</row>
    <row r="22" spans="2:34" ht="18.75" customHeight="1" x14ac:dyDescent="0.15"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</row>
    <row r="23" spans="2:34" s="19" customFormat="1" ht="22.5" customHeight="1" x14ac:dyDescent="0.15"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</row>
    <row r="24" spans="2:34" ht="18.75" customHeight="1" x14ac:dyDescent="0.15"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</row>
    <row r="25" spans="2:34" ht="18.75" customHeight="1" x14ac:dyDescent="0.15">
      <c r="B25" s="308" t="s">
        <v>183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8.75" customHeight="1" x14ac:dyDescent="0.15">
      <c r="B26" s="303" t="s">
        <v>114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</row>
    <row r="27" spans="2:34" ht="18.75" customHeight="1" x14ac:dyDescent="0.15"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</row>
    <row r="28" spans="2:34" ht="18.75" customHeight="1" x14ac:dyDescent="0.15">
      <c r="B28" s="308" t="s">
        <v>208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</row>
    <row r="29" spans="2:34" ht="18.75" customHeight="1" x14ac:dyDescent="0.15">
      <c r="B29" s="303" t="s">
        <v>114</v>
      </c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</row>
    <row r="30" spans="2:34" ht="18.75" customHeight="1" x14ac:dyDescent="0.15"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</row>
    <row r="31" spans="2:34" ht="18.75" customHeight="1" x14ac:dyDescent="0.15">
      <c r="B31" s="298" t="s">
        <v>66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305" t="s">
        <v>67</v>
      </c>
      <c r="N31" s="305"/>
      <c r="O31" s="306">
        <f>別紙!X20</f>
        <v>320000</v>
      </c>
      <c r="P31" s="306"/>
      <c r="Q31" s="306"/>
      <c r="R31" s="306"/>
      <c r="S31" s="306"/>
      <c r="T31" s="306"/>
      <c r="U31" s="306"/>
      <c r="V31" s="28" t="s">
        <v>126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2:34" ht="18.75" customHeight="1" x14ac:dyDescent="0.1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301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</row>
    <row r="33" spans="2:34" ht="18.75" customHeight="1" x14ac:dyDescent="0.15">
      <c r="B33" s="298" t="s">
        <v>68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</row>
    <row r="34" spans="2:34" ht="18.75" customHeight="1" x14ac:dyDescent="0.15">
      <c r="B34" s="298" t="s">
        <v>69</v>
      </c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</row>
    <row r="35" spans="2:34" ht="18.75" customHeight="1" x14ac:dyDescent="0.15">
      <c r="B35" s="298" t="s">
        <v>26</v>
      </c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</row>
    <row r="36" spans="2:34" ht="18.75" customHeight="1" x14ac:dyDescent="0.15">
      <c r="B36" s="298" t="s">
        <v>11</v>
      </c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</row>
    <row r="37" spans="2:34" ht="18.75" customHeight="1" x14ac:dyDescent="0.15">
      <c r="B37" s="298" t="s">
        <v>35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56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27" width="2.5" style="33"/>
    <col min="28" max="28" width="3" style="33" bestFit="1" customWidth="1"/>
    <col min="29" max="49" width="2.5" style="33"/>
    <col min="50" max="50" width="2.75" style="33" bestFit="1" customWidth="1"/>
    <col min="51" max="16384" width="2.5" style="33"/>
  </cols>
  <sheetData>
    <row r="1" spans="1:55" ht="15" customHeight="1" x14ac:dyDescent="0.15">
      <c r="B1" s="499" t="s">
        <v>24</v>
      </c>
      <c r="C1" s="499"/>
      <c r="D1" s="499"/>
      <c r="E1" s="499"/>
      <c r="F1" s="40"/>
    </row>
    <row r="2" spans="1:55" ht="22.5" customHeight="1" x14ac:dyDescent="0.15">
      <c r="B2" s="500" t="s">
        <v>209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71"/>
    </row>
    <row r="3" spans="1:55" ht="7.5" customHeight="1" x14ac:dyDescent="0.15"/>
    <row r="4" spans="1:55" s="34" customFormat="1" ht="13.5" customHeight="1" x14ac:dyDescent="0.15">
      <c r="B4" s="36" t="s">
        <v>123</v>
      </c>
    </row>
    <row r="5" spans="1:55" s="34" customFormat="1" ht="4.5" customHeight="1" x14ac:dyDescent="0.15">
      <c r="B5" s="33"/>
    </row>
    <row r="6" spans="1:55" ht="13.5" customHeight="1" x14ac:dyDescent="0.15">
      <c r="C6" s="501" t="s">
        <v>137</v>
      </c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3"/>
      <c r="X6" s="504" t="s">
        <v>138</v>
      </c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6"/>
      <c r="AJ6" s="504" t="s">
        <v>31</v>
      </c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7"/>
    </row>
    <row r="7" spans="1:55" ht="13.5" customHeight="1" x14ac:dyDescent="0.15">
      <c r="C7" s="508" t="s">
        <v>32</v>
      </c>
      <c r="D7" s="509"/>
      <c r="E7" s="509"/>
      <c r="F7" s="509"/>
      <c r="G7" s="509"/>
      <c r="H7" s="509"/>
      <c r="I7" s="509"/>
      <c r="J7" s="509"/>
      <c r="K7" s="509"/>
      <c r="L7" s="510"/>
      <c r="M7" s="511" t="s">
        <v>18</v>
      </c>
      <c r="N7" s="509"/>
      <c r="O7" s="509"/>
      <c r="P7" s="510"/>
      <c r="Q7" s="511" t="s">
        <v>28</v>
      </c>
      <c r="R7" s="509"/>
      <c r="S7" s="509"/>
      <c r="T7" s="509"/>
      <c r="U7" s="509"/>
      <c r="V7" s="509"/>
      <c r="W7" s="510"/>
      <c r="X7" s="512" t="s">
        <v>12</v>
      </c>
      <c r="Y7" s="513"/>
      <c r="Z7" s="513"/>
      <c r="AA7" s="514"/>
      <c r="AB7" s="515" t="s">
        <v>27</v>
      </c>
      <c r="AC7" s="516"/>
      <c r="AD7" s="516"/>
      <c r="AE7" s="517"/>
      <c r="AF7" s="515" t="s">
        <v>30</v>
      </c>
      <c r="AG7" s="516"/>
      <c r="AH7" s="516"/>
      <c r="AI7" s="517"/>
      <c r="AJ7" s="515" t="s">
        <v>1</v>
      </c>
      <c r="AK7" s="516"/>
      <c r="AL7" s="516"/>
      <c r="AM7" s="517"/>
      <c r="AN7" s="511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18"/>
    </row>
    <row r="8" spans="1:55" s="35" customFormat="1" ht="13.5" customHeight="1" x14ac:dyDescent="0.15">
      <c r="C8" s="479" t="s">
        <v>176</v>
      </c>
      <c r="D8" s="480"/>
      <c r="E8" s="480"/>
      <c r="F8" s="480"/>
      <c r="G8" s="480"/>
      <c r="H8" s="480"/>
      <c r="I8" s="480"/>
      <c r="J8" s="480"/>
      <c r="K8" s="480"/>
      <c r="L8" s="481"/>
      <c r="M8" s="482"/>
      <c r="N8" s="483"/>
      <c r="O8" s="483"/>
      <c r="P8" s="484"/>
      <c r="Q8" s="485"/>
      <c r="R8" s="486"/>
      <c r="S8" s="486"/>
      <c r="T8" s="486"/>
      <c r="U8" s="486"/>
      <c r="V8" s="486"/>
      <c r="W8" s="487"/>
      <c r="X8" s="488"/>
      <c r="Y8" s="489"/>
      <c r="Z8" s="489"/>
      <c r="AA8" s="490"/>
      <c r="AB8" s="462"/>
      <c r="AC8" s="463"/>
      <c r="AD8" s="463"/>
      <c r="AE8" s="464"/>
      <c r="AF8" s="462"/>
      <c r="AG8" s="463"/>
      <c r="AH8" s="463"/>
      <c r="AI8" s="464"/>
      <c r="AJ8" s="491"/>
      <c r="AK8" s="489"/>
      <c r="AL8" s="489"/>
      <c r="AM8" s="490"/>
      <c r="AN8" s="492" t="s">
        <v>159</v>
      </c>
      <c r="AO8" s="493"/>
      <c r="AP8" s="493"/>
      <c r="AQ8" s="493"/>
      <c r="AR8" s="494"/>
      <c r="AS8" s="492" t="s">
        <v>112</v>
      </c>
      <c r="AT8" s="493"/>
      <c r="AU8" s="493"/>
      <c r="AV8" s="493"/>
      <c r="AW8" s="494"/>
      <c r="AX8" s="492" t="s">
        <v>44</v>
      </c>
      <c r="AY8" s="493"/>
      <c r="AZ8" s="493"/>
      <c r="BA8" s="495"/>
    </row>
    <row r="9" spans="1:55" s="35" customFormat="1" ht="13.5" customHeight="1" x14ac:dyDescent="0.15">
      <c r="C9" s="496" t="s">
        <v>155</v>
      </c>
      <c r="D9" s="497"/>
      <c r="E9" s="497"/>
      <c r="F9" s="497"/>
      <c r="G9" s="497"/>
      <c r="H9" s="497"/>
      <c r="I9" s="497"/>
      <c r="J9" s="497"/>
      <c r="K9" s="497"/>
      <c r="L9" s="498"/>
      <c r="M9" s="42"/>
      <c r="N9" s="43"/>
      <c r="O9" s="43"/>
      <c r="P9" s="44"/>
      <c r="Q9" s="47"/>
      <c r="R9" s="50"/>
      <c r="S9" s="50"/>
      <c r="T9" s="50"/>
      <c r="U9" s="50"/>
      <c r="V9" s="50"/>
      <c r="W9" s="54"/>
      <c r="X9" s="55"/>
      <c r="Y9" s="58"/>
      <c r="Z9" s="58"/>
      <c r="AA9" s="59"/>
      <c r="AB9" s="465"/>
      <c r="AC9" s="466"/>
      <c r="AD9" s="466"/>
      <c r="AE9" s="467"/>
      <c r="AF9" s="465"/>
      <c r="AG9" s="466"/>
      <c r="AH9" s="466"/>
      <c r="AI9" s="467"/>
      <c r="AJ9" s="60"/>
      <c r="AK9" s="58"/>
      <c r="AL9" s="58"/>
      <c r="AM9" s="59"/>
      <c r="AN9" s="61"/>
      <c r="AO9" s="63"/>
      <c r="AP9" s="63"/>
      <c r="AQ9" s="63"/>
      <c r="AR9" s="63"/>
      <c r="AS9" s="61"/>
      <c r="AT9" s="63"/>
      <c r="AU9" s="63"/>
      <c r="AV9" s="63"/>
      <c r="AW9" s="64"/>
      <c r="AX9" s="65"/>
      <c r="AY9" s="66"/>
      <c r="AZ9" s="66"/>
      <c r="BA9" s="67"/>
    </row>
    <row r="10" spans="1:55" s="35" customFormat="1" ht="13.5" customHeight="1" x14ac:dyDescent="0.15">
      <c r="A10" s="35">
        <v>1</v>
      </c>
      <c r="C10" s="37"/>
      <c r="D10" s="441" t="str">
        <f>IF(ISNA(VLOOKUP(A10,入力シート!$B$43:$BF$44,3,FALSE)),"",VLOOKUP(A10,入力シート!$B$43:$BF$44,3,FALSE))</f>
        <v>介護図書</v>
      </c>
      <c r="E10" s="441"/>
      <c r="F10" s="441"/>
      <c r="G10" s="441"/>
      <c r="H10" s="441"/>
      <c r="I10" s="441"/>
      <c r="J10" s="441"/>
      <c r="K10" s="441"/>
      <c r="L10" s="442"/>
      <c r="M10" s="443">
        <f>IF(ISNA(VLOOKUP(A10,入力シート!$B$43:$BF$44,53,FALSE)),"",VLOOKUP(A10,入力シート!$B$43:$BF$44,53,FALSE))</f>
        <v>20000</v>
      </c>
      <c r="N10" s="444"/>
      <c r="O10" s="444"/>
      <c r="P10" s="445"/>
      <c r="Q10" s="446">
        <f>IF(ISNA(VLOOKUP(A10,入力シート!$B$43:$BF$44,50,FALSE)),"",VLOOKUP(A10,入力シート!$B$43:$BF$44,50,FALSE))</f>
        <v>20000</v>
      </c>
      <c r="R10" s="447"/>
      <c r="S10" s="447"/>
      <c r="T10" s="447"/>
      <c r="U10" s="52" t="str">
        <f t="shared" ref="U10:U19" si="0">IF(V10="","","×")</f>
        <v>×</v>
      </c>
      <c r="V10" s="448" t="str">
        <f>IF(ISNA(VLOOKUP(A10,入力シート!$B$43:$BF$44,56,FALSE)),"",VLOOKUP(A10,入力シート!$B$43:$BF$44,56,FALSE))</f>
        <v>1冊</v>
      </c>
      <c r="W10" s="449"/>
      <c r="X10" s="450">
        <f>IF($U$10="","",M10)</f>
        <v>20000</v>
      </c>
      <c r="Y10" s="451"/>
      <c r="Z10" s="451"/>
      <c r="AA10" s="452"/>
      <c r="AB10" s="465"/>
      <c r="AC10" s="466"/>
      <c r="AD10" s="466"/>
      <c r="AE10" s="467"/>
      <c r="AF10" s="465"/>
      <c r="AG10" s="466"/>
      <c r="AH10" s="466"/>
      <c r="AI10" s="467"/>
      <c r="AJ10" s="471">
        <f>IF(ISNA(VLOOKUP(A10,入力シート!$B$43:$BF$44,47,FALSE)),"",VLOOKUP(A10,入力シート!$B$43:$BF$44,47,FALSE))</f>
        <v>43936</v>
      </c>
      <c r="AK10" s="472"/>
      <c r="AL10" s="472"/>
      <c r="AM10" s="473"/>
      <c r="AN10" s="474" t="str">
        <f>IF(ISNA(VLOOKUP($A10,入力シート!$B$43:$BF$44,12,FALSE)),"",VLOOKUP($A10,入力シート!$B$43:$BF$44,12,FALSE))</f>
        <v>○○○(株)</v>
      </c>
      <c r="AO10" s="475"/>
      <c r="AP10" s="475"/>
      <c r="AQ10" s="475"/>
      <c r="AR10" s="475"/>
      <c r="AS10" s="474" t="str">
        <f>IF(ISNA(VLOOKUP($A10,入力シート!$B$43:$BF$44,17,FALSE)),"",VLOOKUP($A10,入力シート!$B$43:$BF$44,17,FALSE))</f>
        <v>XX-XXXX</v>
      </c>
      <c r="AT10" s="475"/>
      <c r="AU10" s="475"/>
      <c r="AV10" s="475"/>
      <c r="AW10" s="476"/>
      <c r="AX10" s="477"/>
      <c r="AY10" s="441"/>
      <c r="AZ10" s="441"/>
      <c r="BA10" s="478"/>
    </row>
    <row r="11" spans="1:55" s="35" customFormat="1" ht="13.5" customHeight="1" x14ac:dyDescent="0.15">
      <c r="A11" s="35">
        <v>2</v>
      </c>
      <c r="C11" s="37"/>
      <c r="D11" s="441" t="str">
        <f>IF(ISNA(VLOOKUP(A11,入力シート!$B$43:$BF$44,3,FALSE)),"",VLOOKUP(A11,入力シート!$B$43:$BF$44,3,FALSE))</f>
        <v>○○○</v>
      </c>
      <c r="E11" s="441"/>
      <c r="F11" s="441"/>
      <c r="G11" s="441"/>
      <c r="H11" s="441"/>
      <c r="I11" s="441"/>
      <c r="J11" s="441"/>
      <c r="K11" s="441"/>
      <c r="L11" s="442"/>
      <c r="M11" s="443">
        <f>IF(ISNA(VLOOKUP(A11,入力シート!$B$43:$BF$44,53,FALSE)),"",VLOOKUP(A11,入力シート!$B$43:$BF$44,53,FALSE))</f>
        <v>300000</v>
      </c>
      <c r="N11" s="444"/>
      <c r="O11" s="444"/>
      <c r="P11" s="445"/>
      <c r="Q11" s="446">
        <f>IF(ISNA(VLOOKUP(A11,入力シート!$B$43:$BF$44,50,FALSE)),"",VLOOKUP(A11,入力シート!$B$43:$BF$44,50,FALSE))</f>
        <v>300000</v>
      </c>
      <c r="R11" s="447"/>
      <c r="S11" s="447"/>
      <c r="T11" s="447"/>
      <c r="U11" s="52" t="str">
        <f t="shared" si="0"/>
        <v>×</v>
      </c>
      <c r="V11" s="448" t="str">
        <f>IF(ISNA(VLOOKUP(A11,入力シート!$B$43:$BF$44,56,FALSE)),"",VLOOKUP(A11,入力シート!$B$43:$BF$44,56,FALSE))</f>
        <v>1台</v>
      </c>
      <c r="W11" s="449"/>
      <c r="X11" s="450">
        <f>IF(U11="","",M11)</f>
        <v>300000</v>
      </c>
      <c r="Y11" s="451"/>
      <c r="Z11" s="451"/>
      <c r="AA11" s="452"/>
      <c r="AB11" s="465"/>
      <c r="AC11" s="466"/>
      <c r="AD11" s="466"/>
      <c r="AE11" s="467"/>
      <c r="AF11" s="465"/>
      <c r="AG11" s="466"/>
      <c r="AH11" s="466"/>
      <c r="AI11" s="467"/>
      <c r="AJ11" s="471">
        <f>IF(ISNA(VLOOKUP(A11,入力シート!$B$43:$BF$44,47,FALSE)),"",VLOOKUP(A11,入力シート!$B$43:$BF$44,47,FALSE))</f>
        <v>43936</v>
      </c>
      <c r="AK11" s="472"/>
      <c r="AL11" s="472"/>
      <c r="AM11" s="473"/>
      <c r="AN11" s="474" t="str">
        <f>IF(ISNA(VLOOKUP($A11,入力シート!$B$43:$BF$44,12,FALSE)),"",VLOOKUP($A11,入力シート!$B$43:$BF$44,12,FALSE))</f>
        <v>○○○(株)</v>
      </c>
      <c r="AO11" s="475"/>
      <c r="AP11" s="475"/>
      <c r="AQ11" s="475"/>
      <c r="AR11" s="475"/>
      <c r="AS11" s="474" t="str">
        <f>IF(ISNA(VLOOKUP($A11,入力シート!$B$43:$BF$44,17,FALSE)),"",VLOOKUP($A11,入力シート!$B$43:$BF$44,17,FALSE))</f>
        <v>XX-XXXX</v>
      </c>
      <c r="AT11" s="475"/>
      <c r="AU11" s="475"/>
      <c r="AV11" s="475"/>
      <c r="AW11" s="476"/>
      <c r="AX11" s="477"/>
      <c r="AY11" s="441"/>
      <c r="AZ11" s="441"/>
      <c r="BA11" s="478"/>
    </row>
    <row r="12" spans="1:55" s="35" customFormat="1" ht="13.5" customHeight="1" x14ac:dyDescent="0.15">
      <c r="A12" s="35">
        <v>3</v>
      </c>
      <c r="C12" s="37"/>
      <c r="D12" s="441" t="str">
        <f>IF(ISNA(VLOOKUP(A12,入力シート!$B$43:$BF$44,3,FALSE)),"",VLOOKUP(A12,入力シート!$B$43:$BF$44,3,FALSE))</f>
        <v/>
      </c>
      <c r="E12" s="441"/>
      <c r="F12" s="441"/>
      <c r="G12" s="441"/>
      <c r="H12" s="441"/>
      <c r="I12" s="441"/>
      <c r="J12" s="441"/>
      <c r="K12" s="441"/>
      <c r="L12" s="442"/>
      <c r="M12" s="443" t="str">
        <f>IF(ISNA(VLOOKUP(A12,入力シート!$B$43:$BF$44,53,FALSE)),"",VLOOKUP(A12,入力シート!$B$43:$BF$44,53,FALSE))</f>
        <v/>
      </c>
      <c r="N12" s="444"/>
      <c r="O12" s="444"/>
      <c r="P12" s="445"/>
      <c r="Q12" s="446" t="str">
        <f>IF(ISNA(VLOOKUP(A12,入力シート!$B$43:$BF$44,50,FALSE)),"",VLOOKUP(A12,入力シート!$B$43:$BF$44,50,FALSE))</f>
        <v/>
      </c>
      <c r="R12" s="447"/>
      <c r="S12" s="447"/>
      <c r="T12" s="447"/>
      <c r="U12" s="52" t="str">
        <f t="shared" si="0"/>
        <v/>
      </c>
      <c r="V12" s="448" t="str">
        <f>IF(ISNA(VLOOKUP(A12,入力シート!$B$43:$BF$44,56,FALSE)),"",VLOOKUP(A12,入力シート!$B$43:$BF$44,56,FALSE))</f>
        <v/>
      </c>
      <c r="W12" s="449"/>
      <c r="X12" s="450" t="str">
        <f>IF(U12="","",#REF!)</f>
        <v/>
      </c>
      <c r="Y12" s="451"/>
      <c r="Z12" s="451"/>
      <c r="AA12" s="452"/>
      <c r="AB12" s="465"/>
      <c r="AC12" s="466"/>
      <c r="AD12" s="466"/>
      <c r="AE12" s="467"/>
      <c r="AF12" s="465"/>
      <c r="AG12" s="466"/>
      <c r="AH12" s="466"/>
      <c r="AI12" s="467"/>
      <c r="AJ12" s="471" t="str">
        <f>IF(ISNA(VLOOKUP(A12,入力シート!$B$43:$BF$44,47,FALSE)),"",VLOOKUP(A12,入力シート!$B$43:$BF$44,47,FALSE))</f>
        <v/>
      </c>
      <c r="AK12" s="472"/>
      <c r="AL12" s="472"/>
      <c r="AM12" s="473"/>
      <c r="AN12" s="474" t="str">
        <f>IF(ISNA(VLOOKUP($A12,入力シート!$B$43:$BF$44,12,FALSE)),"",VLOOKUP($A12,入力シート!$B$43:$BF$44,12,FALSE))</f>
        <v/>
      </c>
      <c r="AO12" s="475"/>
      <c r="AP12" s="475"/>
      <c r="AQ12" s="475"/>
      <c r="AR12" s="475"/>
      <c r="AS12" s="474" t="str">
        <f>IF(ISNA(VLOOKUP($A12,入力シート!$B$43:$BF$44,17,FALSE)),"",VLOOKUP($A12,入力シート!$B$43:$BF$44,17,FALSE))</f>
        <v/>
      </c>
      <c r="AT12" s="475"/>
      <c r="AU12" s="475"/>
      <c r="AV12" s="475"/>
      <c r="AW12" s="476"/>
      <c r="AX12" s="477"/>
      <c r="AY12" s="441"/>
      <c r="AZ12" s="441"/>
      <c r="BA12" s="478"/>
    </row>
    <row r="13" spans="1:55" s="35" customFormat="1" ht="13.5" customHeight="1" x14ac:dyDescent="0.15">
      <c r="A13" s="35">
        <v>4</v>
      </c>
      <c r="C13" s="37"/>
      <c r="D13" s="441" t="str">
        <f>IF(ISNA(VLOOKUP(A13,入力シート!$B$43:$BF$44,3,FALSE)),"",VLOOKUP(A13,入力シート!$B$43:$BF$44,3,FALSE))</f>
        <v/>
      </c>
      <c r="E13" s="441"/>
      <c r="F13" s="441"/>
      <c r="G13" s="441"/>
      <c r="H13" s="441"/>
      <c r="I13" s="441"/>
      <c r="J13" s="441"/>
      <c r="K13" s="441"/>
      <c r="L13" s="442"/>
      <c r="M13" s="443" t="str">
        <f>IF(ISNA(VLOOKUP(A13,入力シート!$B$43:$BF$44,53,FALSE)),"",VLOOKUP(A13,入力シート!$B$43:$BF$44,53,FALSE))</f>
        <v/>
      </c>
      <c r="N13" s="444"/>
      <c r="O13" s="444"/>
      <c r="P13" s="445"/>
      <c r="Q13" s="446" t="str">
        <f>IF(ISNA(VLOOKUP(A13,入力シート!$B$43:$BF$44,50,FALSE)),"",VLOOKUP(A13,入力シート!$B$43:$BF$44,50,FALSE))</f>
        <v/>
      </c>
      <c r="R13" s="447"/>
      <c r="S13" s="447"/>
      <c r="T13" s="447"/>
      <c r="U13" s="52" t="str">
        <f t="shared" si="0"/>
        <v/>
      </c>
      <c r="V13" s="448" t="str">
        <f>IF(ISNA(VLOOKUP(A13,入力シート!$B$43:$BF$44,56,FALSE)),"",VLOOKUP(A13,入力シート!$B$43:$BF$44,56,FALSE))</f>
        <v/>
      </c>
      <c r="W13" s="449"/>
      <c r="X13" s="450" t="str">
        <f>IF(U13="","",#REF!)</f>
        <v/>
      </c>
      <c r="Y13" s="451"/>
      <c r="Z13" s="451"/>
      <c r="AA13" s="452"/>
      <c r="AB13" s="465"/>
      <c r="AC13" s="466"/>
      <c r="AD13" s="466"/>
      <c r="AE13" s="467"/>
      <c r="AF13" s="465"/>
      <c r="AG13" s="466"/>
      <c r="AH13" s="466"/>
      <c r="AI13" s="467"/>
      <c r="AJ13" s="471" t="str">
        <f>IF(ISNA(VLOOKUP(A13,入力シート!$B$43:$BF$44,47,FALSE)),"",VLOOKUP(A13,入力シート!$B$43:$BF$44,47,FALSE))</f>
        <v/>
      </c>
      <c r="AK13" s="472"/>
      <c r="AL13" s="472"/>
      <c r="AM13" s="473"/>
      <c r="AN13" s="474" t="str">
        <f>IF(ISNA(VLOOKUP($A13,入力シート!$B$43:$BF$44,12,FALSE)),"",VLOOKUP($A13,入力シート!$B$43:$BF$44,12,FALSE))</f>
        <v/>
      </c>
      <c r="AO13" s="475"/>
      <c r="AP13" s="475"/>
      <c r="AQ13" s="475"/>
      <c r="AR13" s="475"/>
      <c r="AS13" s="474" t="str">
        <f>IF(ISNA(VLOOKUP($A13,入力シート!$B$43:$BF$44,17,FALSE)),"",VLOOKUP($A13,入力シート!$B$43:$BF$44,17,FALSE))</f>
        <v/>
      </c>
      <c r="AT13" s="475"/>
      <c r="AU13" s="475"/>
      <c r="AV13" s="475"/>
      <c r="AW13" s="476"/>
      <c r="AX13" s="477"/>
      <c r="AY13" s="441"/>
      <c r="AZ13" s="441"/>
      <c r="BA13" s="478"/>
    </row>
    <row r="14" spans="1:55" s="35" customFormat="1" ht="13.5" customHeight="1" x14ac:dyDescent="0.15">
      <c r="A14" s="35">
        <v>5</v>
      </c>
      <c r="C14" s="37"/>
      <c r="D14" s="441" t="str">
        <f>IF(ISNA(VLOOKUP(A14,入力シート!$B$43:$BF$44,3,FALSE)),"",VLOOKUP(A14,入力シート!$B$43:$BF$44,3,FALSE))</f>
        <v/>
      </c>
      <c r="E14" s="441"/>
      <c r="F14" s="441"/>
      <c r="G14" s="441"/>
      <c r="H14" s="441"/>
      <c r="I14" s="441"/>
      <c r="J14" s="441"/>
      <c r="K14" s="441"/>
      <c r="L14" s="442"/>
      <c r="M14" s="443" t="str">
        <f>IF(ISNA(VLOOKUP(A14,入力シート!$B$43:$BF$44,53,FALSE)),"",VLOOKUP(A14,入力シート!$B$43:$BF$44,53,FALSE))</f>
        <v/>
      </c>
      <c r="N14" s="444"/>
      <c r="O14" s="444"/>
      <c r="P14" s="445"/>
      <c r="Q14" s="446" t="str">
        <f>IF(ISNA(VLOOKUP(A14,入力シート!$B$43:$BF$44,50,FALSE)),"",VLOOKUP(A14,入力シート!$B$43:$BF$44,50,FALSE))</f>
        <v/>
      </c>
      <c r="R14" s="447"/>
      <c r="S14" s="447"/>
      <c r="T14" s="447"/>
      <c r="U14" s="52" t="str">
        <f t="shared" si="0"/>
        <v/>
      </c>
      <c r="V14" s="448" t="str">
        <f>IF(ISNA(VLOOKUP(A14,入力シート!$B$43:$BF$44,56,FALSE)),"",VLOOKUP(A14,入力シート!$B$43:$BF$44,56,FALSE))</f>
        <v/>
      </c>
      <c r="W14" s="449"/>
      <c r="X14" s="450" t="str">
        <f>IF(U14="","",#REF!)</f>
        <v/>
      </c>
      <c r="Y14" s="451"/>
      <c r="Z14" s="451"/>
      <c r="AA14" s="452"/>
      <c r="AB14" s="465"/>
      <c r="AC14" s="466"/>
      <c r="AD14" s="466"/>
      <c r="AE14" s="467"/>
      <c r="AF14" s="465"/>
      <c r="AG14" s="466"/>
      <c r="AH14" s="466"/>
      <c r="AI14" s="467"/>
      <c r="AJ14" s="471" t="str">
        <f>IF(ISNA(VLOOKUP(A14,入力シート!$B$43:$BF$44,47,FALSE)),"",VLOOKUP(A14,入力シート!$B$43:$BF$44,47,FALSE))</f>
        <v/>
      </c>
      <c r="AK14" s="472"/>
      <c r="AL14" s="472"/>
      <c r="AM14" s="473"/>
      <c r="AN14" s="474" t="str">
        <f>IF(ISNA(VLOOKUP($A14,入力シート!$B$43:$BF$44,12,FALSE)),"",VLOOKUP($A14,入力シート!$B$43:$BF$44,12,FALSE))</f>
        <v/>
      </c>
      <c r="AO14" s="475"/>
      <c r="AP14" s="475"/>
      <c r="AQ14" s="475"/>
      <c r="AR14" s="475"/>
      <c r="AS14" s="474" t="str">
        <f>IF(ISNA(VLOOKUP($A14,入力シート!$B$43:$BF$44,17,FALSE)),"",VLOOKUP($A14,入力シート!$B$43:$BF$44,17,FALSE))</f>
        <v/>
      </c>
      <c r="AT14" s="475"/>
      <c r="AU14" s="475"/>
      <c r="AV14" s="475"/>
      <c r="AW14" s="476"/>
      <c r="AX14" s="477"/>
      <c r="AY14" s="441"/>
      <c r="AZ14" s="441"/>
      <c r="BA14" s="478"/>
    </row>
    <row r="15" spans="1:55" s="35" customFormat="1" ht="13.5" customHeight="1" x14ac:dyDescent="0.15">
      <c r="A15" s="35">
        <v>6</v>
      </c>
      <c r="C15" s="37"/>
      <c r="D15" s="441" t="str">
        <f>IF(ISNA(VLOOKUP(A15,入力シート!$B$43:$BF$44,3,FALSE)),"",VLOOKUP(A15,入力シート!$B$43:$BF$44,3,FALSE))</f>
        <v/>
      </c>
      <c r="E15" s="441"/>
      <c r="F15" s="441"/>
      <c r="G15" s="441"/>
      <c r="H15" s="441"/>
      <c r="I15" s="441"/>
      <c r="J15" s="441"/>
      <c r="K15" s="441"/>
      <c r="L15" s="442"/>
      <c r="M15" s="443" t="str">
        <f>IF(ISNA(VLOOKUP(A15,入力シート!$B$43:$BF$44,53,FALSE)),"",VLOOKUP(A15,入力シート!$B$43:$BF$44,53,FALSE))</f>
        <v/>
      </c>
      <c r="N15" s="444"/>
      <c r="O15" s="444"/>
      <c r="P15" s="445"/>
      <c r="Q15" s="446" t="str">
        <f>IF(ISNA(VLOOKUP(A15,入力シート!$B$43:$BF$44,50,FALSE)),"",VLOOKUP(A15,入力シート!$B$43:$BF$44,50,FALSE))</f>
        <v/>
      </c>
      <c r="R15" s="447"/>
      <c r="S15" s="447"/>
      <c r="T15" s="447"/>
      <c r="U15" s="52" t="str">
        <f t="shared" si="0"/>
        <v/>
      </c>
      <c r="V15" s="448" t="str">
        <f>IF(ISNA(VLOOKUP(A15,入力シート!$B$43:$BF$44,56,FALSE)),"",VLOOKUP(A15,入力シート!$B$43:$BF$44,56,FALSE))</f>
        <v/>
      </c>
      <c r="W15" s="449"/>
      <c r="X15" s="450" t="str">
        <f>IF(U15="","",#REF!)</f>
        <v/>
      </c>
      <c r="Y15" s="451"/>
      <c r="Z15" s="451"/>
      <c r="AA15" s="452"/>
      <c r="AB15" s="465"/>
      <c r="AC15" s="466"/>
      <c r="AD15" s="466"/>
      <c r="AE15" s="467"/>
      <c r="AF15" s="465"/>
      <c r="AG15" s="466"/>
      <c r="AH15" s="466"/>
      <c r="AI15" s="467"/>
      <c r="AJ15" s="471" t="str">
        <f>IF(ISNA(VLOOKUP(A15,入力シート!$B$43:$BF$44,47,FALSE)),"",VLOOKUP(A15,入力シート!$B$43:$BF$44,47,FALSE))</f>
        <v/>
      </c>
      <c r="AK15" s="472"/>
      <c r="AL15" s="472"/>
      <c r="AM15" s="473"/>
      <c r="AN15" s="474" t="str">
        <f>IF(ISNA(VLOOKUP($A15,入力シート!$B$43:$BF$44,12,FALSE)),"",VLOOKUP($A15,入力シート!$B$43:$BF$44,12,FALSE))</f>
        <v/>
      </c>
      <c r="AO15" s="475"/>
      <c r="AP15" s="475"/>
      <c r="AQ15" s="475"/>
      <c r="AR15" s="475"/>
      <c r="AS15" s="474" t="str">
        <f>IF(ISNA(VLOOKUP($A15,入力シート!$B$43:$BF$44,17,FALSE)),"",VLOOKUP($A15,入力シート!$B$43:$BF$44,17,FALSE))</f>
        <v/>
      </c>
      <c r="AT15" s="475"/>
      <c r="AU15" s="475"/>
      <c r="AV15" s="475"/>
      <c r="AW15" s="476"/>
      <c r="AX15" s="477"/>
      <c r="AY15" s="441"/>
      <c r="AZ15" s="441"/>
      <c r="BA15" s="478"/>
    </row>
    <row r="16" spans="1:55" s="35" customFormat="1" ht="13.5" customHeight="1" x14ac:dyDescent="0.15">
      <c r="A16" s="35">
        <v>7</v>
      </c>
      <c r="C16" s="37"/>
      <c r="D16" s="441" t="str">
        <f>IF(ISNA(VLOOKUP(A16,入力シート!$B$43:$BF$44,3,FALSE)),"",VLOOKUP(A16,入力シート!$B$43:$BF$44,3,FALSE))</f>
        <v/>
      </c>
      <c r="E16" s="441"/>
      <c r="F16" s="441"/>
      <c r="G16" s="441"/>
      <c r="H16" s="441"/>
      <c r="I16" s="441"/>
      <c r="J16" s="441"/>
      <c r="K16" s="441"/>
      <c r="L16" s="442"/>
      <c r="M16" s="443" t="str">
        <f>IF(ISNA(VLOOKUP(A16,入力シート!$B$43:$BF$44,53,FALSE)),"",VLOOKUP(A16,入力シート!$B$43:$BF$44,53,FALSE))</f>
        <v/>
      </c>
      <c r="N16" s="444"/>
      <c r="O16" s="444"/>
      <c r="P16" s="445"/>
      <c r="Q16" s="446" t="str">
        <f>IF(ISNA(VLOOKUP(A16,入力シート!$B$43:$BF$44,50,FALSE)),"",VLOOKUP(A16,入力シート!$B$43:$BF$44,50,FALSE))</f>
        <v/>
      </c>
      <c r="R16" s="447"/>
      <c r="S16" s="447"/>
      <c r="T16" s="447"/>
      <c r="U16" s="52" t="str">
        <f t="shared" si="0"/>
        <v/>
      </c>
      <c r="V16" s="448" t="str">
        <f>IF(ISNA(VLOOKUP(A16,入力シート!$B$43:$BF$44,56,FALSE)),"",VLOOKUP(A16,入力シート!$B$43:$BF$44,56,FALSE))</f>
        <v/>
      </c>
      <c r="W16" s="449"/>
      <c r="X16" s="450" t="str">
        <f>IF(U16="","",#REF!)</f>
        <v/>
      </c>
      <c r="Y16" s="451"/>
      <c r="Z16" s="451"/>
      <c r="AA16" s="452"/>
      <c r="AB16" s="465"/>
      <c r="AC16" s="466"/>
      <c r="AD16" s="466"/>
      <c r="AE16" s="467"/>
      <c r="AF16" s="465"/>
      <c r="AG16" s="466"/>
      <c r="AH16" s="466"/>
      <c r="AI16" s="467"/>
      <c r="AJ16" s="471" t="str">
        <f>IF(ISNA(VLOOKUP(A16,入力シート!$B$43:$BF$44,47,FALSE)),"",VLOOKUP(A16,入力シート!$B$43:$BF$44,47,FALSE))</f>
        <v/>
      </c>
      <c r="AK16" s="472"/>
      <c r="AL16" s="472"/>
      <c r="AM16" s="473"/>
      <c r="AN16" s="474" t="str">
        <f>IF(ISNA(VLOOKUP($A16,入力シート!$B$43:$BF$44,12,FALSE)),"",VLOOKUP($A16,入力シート!$B$43:$BF$44,12,FALSE))</f>
        <v/>
      </c>
      <c r="AO16" s="475"/>
      <c r="AP16" s="475"/>
      <c r="AQ16" s="475"/>
      <c r="AR16" s="475"/>
      <c r="AS16" s="474" t="str">
        <f>IF(ISNA(VLOOKUP($A16,入力シート!$B$43:$BF$44,17,FALSE)),"",VLOOKUP($A16,入力シート!$B$43:$BF$44,17,FALSE))</f>
        <v/>
      </c>
      <c r="AT16" s="475"/>
      <c r="AU16" s="475"/>
      <c r="AV16" s="475"/>
      <c r="AW16" s="476"/>
      <c r="AX16" s="477"/>
      <c r="AY16" s="441"/>
      <c r="AZ16" s="441"/>
      <c r="BA16" s="478"/>
    </row>
    <row r="17" spans="1:55" s="35" customFormat="1" ht="13.5" customHeight="1" x14ac:dyDescent="0.15">
      <c r="A17" s="35">
        <v>8</v>
      </c>
      <c r="C17" s="37"/>
      <c r="D17" s="441" t="str">
        <f>IF(ISNA(VLOOKUP(A17,入力シート!$B$43:$BF$44,3,FALSE)),"",VLOOKUP(A17,入力シート!$B$43:$BF$44,3,FALSE))</f>
        <v/>
      </c>
      <c r="E17" s="441"/>
      <c r="F17" s="441"/>
      <c r="G17" s="441"/>
      <c r="H17" s="441"/>
      <c r="I17" s="441"/>
      <c r="J17" s="441"/>
      <c r="K17" s="441"/>
      <c r="L17" s="442"/>
      <c r="M17" s="443" t="str">
        <f>IF(ISNA(VLOOKUP(A17,入力シート!$B$43:$BF$44,53,FALSE)),"",VLOOKUP(A17,入力シート!$B$43:$BF$44,53,FALSE))</f>
        <v/>
      </c>
      <c r="N17" s="444"/>
      <c r="O17" s="444"/>
      <c r="P17" s="445"/>
      <c r="Q17" s="446" t="str">
        <f>IF(ISNA(VLOOKUP(A17,入力シート!$B$43:$BF$44,50,FALSE)),"",VLOOKUP(A17,入力シート!$B$43:$BF$44,50,FALSE))</f>
        <v/>
      </c>
      <c r="R17" s="447"/>
      <c r="S17" s="447"/>
      <c r="T17" s="447"/>
      <c r="U17" s="52" t="str">
        <f t="shared" si="0"/>
        <v/>
      </c>
      <c r="V17" s="448" t="str">
        <f>IF(ISNA(VLOOKUP(A17,入力シート!$B$43:$BF$44,56,FALSE)),"",VLOOKUP(A17,入力シート!$B$43:$BF$44,56,FALSE))</f>
        <v/>
      </c>
      <c r="W17" s="449"/>
      <c r="X17" s="450" t="str">
        <f>IF(U17="","",#REF!)</f>
        <v/>
      </c>
      <c r="Y17" s="451"/>
      <c r="Z17" s="451"/>
      <c r="AA17" s="452"/>
      <c r="AB17" s="465"/>
      <c r="AC17" s="466"/>
      <c r="AD17" s="466"/>
      <c r="AE17" s="467"/>
      <c r="AF17" s="465"/>
      <c r="AG17" s="466"/>
      <c r="AH17" s="466"/>
      <c r="AI17" s="467"/>
      <c r="AJ17" s="471" t="str">
        <f>IF(ISNA(VLOOKUP(A17,入力シート!$B$43:$BF$44,47,FALSE)),"",VLOOKUP(A17,入力シート!$B$43:$BF$44,47,FALSE))</f>
        <v/>
      </c>
      <c r="AK17" s="472"/>
      <c r="AL17" s="472"/>
      <c r="AM17" s="473"/>
      <c r="AN17" s="474" t="str">
        <f>IF(ISNA(VLOOKUP($A17,入力シート!$B$43:$BF$44,12,FALSE)),"",VLOOKUP($A17,入力シート!$B$43:$BF$44,12,FALSE))</f>
        <v/>
      </c>
      <c r="AO17" s="475"/>
      <c r="AP17" s="475"/>
      <c r="AQ17" s="475"/>
      <c r="AR17" s="475"/>
      <c r="AS17" s="474" t="str">
        <f>IF(ISNA(VLOOKUP($A17,入力シート!$B$43:$BF$44,17,FALSE)),"",VLOOKUP($A17,入力シート!$B$43:$BF$44,17,FALSE))</f>
        <v/>
      </c>
      <c r="AT17" s="475"/>
      <c r="AU17" s="475"/>
      <c r="AV17" s="475"/>
      <c r="AW17" s="476"/>
      <c r="AX17" s="477"/>
      <c r="AY17" s="441"/>
      <c r="AZ17" s="441"/>
      <c r="BA17" s="478"/>
    </row>
    <row r="18" spans="1:55" s="35" customFormat="1" ht="13.5" customHeight="1" x14ac:dyDescent="0.15">
      <c r="A18" s="35">
        <v>9</v>
      </c>
      <c r="C18" s="37"/>
      <c r="D18" s="441" t="str">
        <f>IF(ISNA(VLOOKUP(A18,入力シート!$B$43:$BF$44,3,FALSE)),"",VLOOKUP(A18,入力シート!$B$43:$BF$44,3,FALSE))</f>
        <v/>
      </c>
      <c r="E18" s="441"/>
      <c r="F18" s="441"/>
      <c r="G18" s="441"/>
      <c r="H18" s="441"/>
      <c r="I18" s="441"/>
      <c r="J18" s="441"/>
      <c r="K18" s="441"/>
      <c r="L18" s="442"/>
      <c r="M18" s="443" t="str">
        <f>IF(ISNA(VLOOKUP(A18,入力シート!$B$43:$BF$44,53,FALSE)),"",VLOOKUP(A18,入力シート!$B$43:$BF$44,53,FALSE))</f>
        <v/>
      </c>
      <c r="N18" s="444"/>
      <c r="O18" s="444"/>
      <c r="P18" s="445"/>
      <c r="Q18" s="446" t="str">
        <f>IF(ISNA(VLOOKUP(A18,入力シート!$B$43:$BF$44,50,FALSE)),"",VLOOKUP(A18,入力シート!$B$43:$BF$44,50,FALSE))</f>
        <v/>
      </c>
      <c r="R18" s="447"/>
      <c r="S18" s="447"/>
      <c r="T18" s="447"/>
      <c r="U18" s="52" t="str">
        <f t="shared" si="0"/>
        <v/>
      </c>
      <c r="V18" s="448" t="str">
        <f>IF(ISNA(VLOOKUP(A18,入力シート!$B$43:$BF$44,56,FALSE)),"",VLOOKUP(A18,入力シート!$B$43:$BF$44,56,FALSE))</f>
        <v/>
      </c>
      <c r="W18" s="449"/>
      <c r="X18" s="450" t="str">
        <f>IF(U18="","",#REF!)</f>
        <v/>
      </c>
      <c r="Y18" s="451"/>
      <c r="Z18" s="451"/>
      <c r="AA18" s="452"/>
      <c r="AB18" s="465"/>
      <c r="AC18" s="466"/>
      <c r="AD18" s="466"/>
      <c r="AE18" s="467"/>
      <c r="AF18" s="465"/>
      <c r="AG18" s="466"/>
      <c r="AH18" s="466"/>
      <c r="AI18" s="467"/>
      <c r="AJ18" s="471" t="str">
        <f>IF(ISNA(VLOOKUP(A18,入力シート!$B$43:$BF$44,47,FALSE)),"",VLOOKUP(A18,入力シート!$B$43:$BF$44,47,FALSE))</f>
        <v/>
      </c>
      <c r="AK18" s="472"/>
      <c r="AL18" s="472"/>
      <c r="AM18" s="473"/>
      <c r="AN18" s="474" t="str">
        <f>IF(ISNA(VLOOKUP($A18,入力シート!$B$43:$BF$44,12,FALSE)),"",VLOOKUP($A18,入力シート!$B$43:$BF$44,12,FALSE))</f>
        <v/>
      </c>
      <c r="AO18" s="475"/>
      <c r="AP18" s="475"/>
      <c r="AQ18" s="475"/>
      <c r="AR18" s="475"/>
      <c r="AS18" s="474" t="str">
        <f>IF(ISNA(VLOOKUP($A18,入力シート!$B$43:$BF$44,17,FALSE)),"",VLOOKUP($A18,入力シート!$B$43:$BF$44,17,FALSE))</f>
        <v/>
      </c>
      <c r="AT18" s="475"/>
      <c r="AU18" s="475"/>
      <c r="AV18" s="475"/>
      <c r="AW18" s="476"/>
      <c r="AX18" s="477"/>
      <c r="AY18" s="441"/>
      <c r="AZ18" s="441"/>
      <c r="BA18" s="478"/>
    </row>
    <row r="19" spans="1:55" s="35" customFormat="1" ht="13.5" customHeight="1" x14ac:dyDescent="0.15">
      <c r="A19" s="35">
        <v>10</v>
      </c>
      <c r="C19" s="37"/>
      <c r="D19" s="441" t="str">
        <f>IF(ISNA(VLOOKUP(A19,入力シート!$B$43:$BF$44,3,FALSE)),"",VLOOKUP(A19,入力シート!$B$43:$BF$44,3,FALSE))</f>
        <v/>
      </c>
      <c r="E19" s="441"/>
      <c r="F19" s="441"/>
      <c r="G19" s="441"/>
      <c r="H19" s="441"/>
      <c r="I19" s="441"/>
      <c r="J19" s="441"/>
      <c r="K19" s="441"/>
      <c r="L19" s="442"/>
      <c r="M19" s="443" t="str">
        <f>IF(ISNA(VLOOKUP(A19,入力シート!$B$43:$BF$44,53,FALSE)),"",VLOOKUP(A19,入力シート!$B$43:$BF$44,53,FALSE))</f>
        <v/>
      </c>
      <c r="N19" s="444"/>
      <c r="O19" s="444"/>
      <c r="P19" s="445"/>
      <c r="Q19" s="446" t="str">
        <f>IF(ISNA(VLOOKUP(A19,入力シート!$B$43:$BF$44,50,FALSE)),"",VLOOKUP(A19,入力シート!$B$43:$BF$44,50,FALSE))</f>
        <v/>
      </c>
      <c r="R19" s="447"/>
      <c r="S19" s="447"/>
      <c r="T19" s="447"/>
      <c r="U19" s="52" t="str">
        <f t="shared" si="0"/>
        <v/>
      </c>
      <c r="V19" s="448" t="str">
        <f>IF(ISNA(VLOOKUP(A19,入力シート!$B$43:$BF$44,56,FALSE)),"",VLOOKUP(A19,入力シート!$B$43:$BF$44,56,FALSE))</f>
        <v/>
      </c>
      <c r="W19" s="449"/>
      <c r="X19" s="450" t="str">
        <f>IF(U19="","",#REF!)</f>
        <v/>
      </c>
      <c r="Y19" s="451"/>
      <c r="Z19" s="451"/>
      <c r="AA19" s="452"/>
      <c r="AB19" s="468"/>
      <c r="AC19" s="469"/>
      <c r="AD19" s="469"/>
      <c r="AE19" s="470"/>
      <c r="AF19" s="468"/>
      <c r="AG19" s="469"/>
      <c r="AH19" s="469"/>
      <c r="AI19" s="470"/>
      <c r="AJ19" s="453" t="str">
        <f>IF(ISNA(VLOOKUP(A19,入力シート!$B$43:$BF$44,47,FALSE)),"",VLOOKUP(A19,入力シート!$B$43:$BF$44,47,FALSE))</f>
        <v/>
      </c>
      <c r="AK19" s="454"/>
      <c r="AL19" s="454"/>
      <c r="AM19" s="455"/>
      <c r="AN19" s="456" t="str">
        <f>IF(ISNA(VLOOKUP($A19,入力シート!$B$43:$BF$44,12,FALSE)),"",VLOOKUP($A19,入力シート!$B$43:$BF$44,12,FALSE))</f>
        <v/>
      </c>
      <c r="AO19" s="457"/>
      <c r="AP19" s="457"/>
      <c r="AQ19" s="457"/>
      <c r="AR19" s="457"/>
      <c r="AS19" s="456" t="str">
        <f>IF(ISNA(VLOOKUP($A19,入力シート!$B$43:$BF$44,17,FALSE)),"",VLOOKUP($A19,入力シート!$B$43:$BF$44,17,FALSE))</f>
        <v/>
      </c>
      <c r="AT19" s="457"/>
      <c r="AU19" s="457"/>
      <c r="AV19" s="457"/>
      <c r="AW19" s="458"/>
      <c r="AX19" s="459"/>
      <c r="AY19" s="460"/>
      <c r="AZ19" s="460"/>
      <c r="BA19" s="461"/>
    </row>
    <row r="20" spans="1:55" s="35" customFormat="1" ht="13.5" customHeight="1" x14ac:dyDescent="0.15">
      <c r="C20" s="416" t="s">
        <v>36</v>
      </c>
      <c r="D20" s="417"/>
      <c r="E20" s="417"/>
      <c r="F20" s="417"/>
      <c r="G20" s="417"/>
      <c r="H20" s="417"/>
      <c r="I20" s="417"/>
      <c r="J20" s="417"/>
      <c r="K20" s="417"/>
      <c r="L20" s="418"/>
      <c r="M20" s="419">
        <f>SUM(M8:P19)</f>
        <v>320000</v>
      </c>
      <c r="N20" s="420"/>
      <c r="O20" s="420"/>
      <c r="P20" s="421"/>
      <c r="Q20" s="422"/>
      <c r="R20" s="423"/>
      <c r="S20" s="423"/>
      <c r="T20" s="423"/>
      <c r="U20" s="423"/>
      <c r="V20" s="423"/>
      <c r="W20" s="424"/>
      <c r="X20" s="425">
        <f>IF(SUM(X10:AA19)&gt;入力シート!AR13,入力シート!AR13,SUM(X10:AA19))</f>
        <v>320000</v>
      </c>
      <c r="Y20" s="426"/>
      <c r="Z20" s="426"/>
      <c r="AA20" s="427"/>
      <c r="AB20" s="428">
        <f>M20-X20-AF20</f>
        <v>0</v>
      </c>
      <c r="AC20" s="429"/>
      <c r="AD20" s="429"/>
      <c r="AE20" s="430"/>
      <c r="AF20" s="428">
        <f>入力シート!T13</f>
        <v>0</v>
      </c>
      <c r="AG20" s="429"/>
      <c r="AH20" s="429"/>
      <c r="AI20" s="430"/>
      <c r="AJ20" s="431"/>
      <c r="AK20" s="432"/>
      <c r="AL20" s="432"/>
      <c r="AM20" s="433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8"/>
    </row>
    <row r="21" spans="1:55" s="35" customFormat="1" ht="4.5" customHeight="1" x14ac:dyDescent="0.15">
      <c r="C21" s="38"/>
      <c r="D21" s="38"/>
      <c r="E21" s="38"/>
      <c r="F21" s="38"/>
      <c r="G21" s="38"/>
      <c r="H21" s="38"/>
      <c r="I21" s="38"/>
      <c r="J21" s="38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</row>
    <row r="22" spans="1:55" s="34" customFormat="1" ht="15" customHeight="1" x14ac:dyDescent="0.15">
      <c r="B22" s="36" t="s">
        <v>103</v>
      </c>
    </row>
    <row r="23" spans="1:55" s="34" customFormat="1" ht="4.5" customHeight="1" x14ac:dyDescent="0.15">
      <c r="B23" s="33"/>
    </row>
    <row r="24" spans="1:55" ht="15" customHeight="1" x14ac:dyDescent="0.15">
      <c r="C24" s="434" t="s">
        <v>165</v>
      </c>
      <c r="D24" s="435"/>
      <c r="E24" s="435"/>
      <c r="F24" s="435"/>
      <c r="G24" s="435"/>
      <c r="H24" s="435"/>
      <c r="I24" s="435"/>
      <c r="J24" s="435"/>
      <c r="K24" s="435"/>
      <c r="L24" s="436"/>
      <c r="M24" s="437" t="s">
        <v>216</v>
      </c>
      <c r="N24" s="438"/>
      <c r="O24" s="438"/>
      <c r="P24" s="438"/>
      <c r="Q24" s="438"/>
      <c r="R24" s="438"/>
      <c r="S24" s="438"/>
      <c r="T24" s="438"/>
      <c r="U24" s="438"/>
      <c r="V24" s="438"/>
      <c r="W24" s="438"/>
      <c r="X24" s="439"/>
      <c r="Y24" s="437" t="s">
        <v>217</v>
      </c>
      <c r="Z24" s="438"/>
      <c r="AA24" s="438"/>
      <c r="AB24" s="438"/>
      <c r="AC24" s="438"/>
      <c r="AD24" s="438"/>
      <c r="AE24" s="438"/>
      <c r="AF24" s="438"/>
      <c r="AG24" s="438"/>
      <c r="AH24" s="438"/>
      <c r="AI24" s="439"/>
      <c r="AJ24" s="437" t="s">
        <v>31</v>
      </c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40"/>
      <c r="BC24" s="51"/>
    </row>
    <row r="25" spans="1:55" ht="15" customHeight="1" x14ac:dyDescent="0.15">
      <c r="C25" s="402">
        <v>44287</v>
      </c>
      <c r="D25" s="403"/>
      <c r="E25" s="403"/>
      <c r="F25" s="403"/>
      <c r="G25" s="403"/>
      <c r="H25" s="404" t="s">
        <v>91</v>
      </c>
      <c r="I25" s="404"/>
      <c r="J25" s="404"/>
      <c r="K25" s="404"/>
      <c r="L25" s="405"/>
      <c r="M25" s="406" t="s">
        <v>145</v>
      </c>
      <c r="N25" s="404"/>
      <c r="O25" s="404"/>
      <c r="P25" s="45">
        <f>入力シート!C38</f>
        <v>9</v>
      </c>
      <c r="Q25" s="48" t="s">
        <v>166</v>
      </c>
      <c r="R25" s="48"/>
      <c r="S25" s="48"/>
      <c r="T25" s="51"/>
      <c r="U25" s="51"/>
      <c r="V25" s="48"/>
      <c r="W25" s="48"/>
      <c r="X25" s="56"/>
      <c r="Y25" s="406" t="s">
        <v>145</v>
      </c>
      <c r="Z25" s="404"/>
      <c r="AA25" s="404"/>
      <c r="AB25" s="45">
        <f>入力シート!N38</f>
        <v>86</v>
      </c>
      <c r="AC25" s="48" t="s">
        <v>8</v>
      </c>
      <c r="AD25" s="48"/>
      <c r="AE25" s="48"/>
      <c r="AF25" s="51"/>
      <c r="AG25" s="48"/>
      <c r="AH25" s="48"/>
      <c r="AI25" s="56"/>
      <c r="AJ25" s="407" t="s">
        <v>218</v>
      </c>
      <c r="AK25" s="408"/>
      <c r="AL25" s="408"/>
      <c r="AM25" s="408"/>
      <c r="AN25" s="408"/>
      <c r="AO25" s="408"/>
      <c r="AP25" s="408"/>
      <c r="AQ25" s="404" t="s">
        <v>145</v>
      </c>
      <c r="AR25" s="404"/>
      <c r="AS25" s="404"/>
      <c r="AT25" s="409">
        <f>入力シート!AF35</f>
        <v>0</v>
      </c>
      <c r="AU25" s="409"/>
      <c r="AV25" s="409"/>
      <c r="AW25" s="51" t="s">
        <v>146</v>
      </c>
      <c r="AX25" s="51"/>
      <c r="AY25" s="51"/>
      <c r="AZ25" s="51"/>
      <c r="BA25" s="51"/>
      <c r="BB25" s="69"/>
      <c r="BC25" s="51"/>
    </row>
    <row r="26" spans="1:55" ht="15" customHeight="1" x14ac:dyDescent="0.15">
      <c r="C26" s="39"/>
      <c r="D26" s="410">
        <f>入力シート!F4</f>
        <v>44408</v>
      </c>
      <c r="E26" s="410"/>
      <c r="F26" s="410"/>
      <c r="G26" s="410"/>
      <c r="H26" s="410"/>
      <c r="I26" s="411" t="s">
        <v>167</v>
      </c>
      <c r="J26" s="411"/>
      <c r="K26" s="411"/>
      <c r="L26" s="412"/>
      <c r="M26" s="413" t="s">
        <v>168</v>
      </c>
      <c r="N26" s="388"/>
      <c r="O26" s="388"/>
      <c r="P26" s="46">
        <f>入力シート!X31</f>
        <v>5</v>
      </c>
      <c r="Q26" s="49" t="s">
        <v>166</v>
      </c>
      <c r="R26" s="388" t="s">
        <v>133</v>
      </c>
      <c r="S26" s="388"/>
      <c r="T26" s="388"/>
      <c r="U26" s="388"/>
      <c r="V26" s="46">
        <f>入力シート!X32</f>
        <v>4</v>
      </c>
      <c r="W26" s="49" t="s">
        <v>166</v>
      </c>
      <c r="X26" s="57" t="s">
        <v>61</v>
      </c>
      <c r="Y26" s="413" t="s">
        <v>168</v>
      </c>
      <c r="Z26" s="388"/>
      <c r="AA26" s="388"/>
      <c r="AB26" s="46">
        <f>入力シート!AA31</f>
        <v>60</v>
      </c>
      <c r="AC26" s="49" t="s">
        <v>8</v>
      </c>
      <c r="AD26" s="388" t="s">
        <v>133</v>
      </c>
      <c r="AE26" s="388"/>
      <c r="AF26" s="388"/>
      <c r="AG26" s="46">
        <f>入力シート!AA32</f>
        <v>26</v>
      </c>
      <c r="AH26" s="49" t="s">
        <v>8</v>
      </c>
      <c r="AI26" s="57" t="s">
        <v>61</v>
      </c>
      <c r="AJ26" s="414" t="s">
        <v>170</v>
      </c>
      <c r="AK26" s="415"/>
      <c r="AL26" s="415"/>
      <c r="AM26" s="415"/>
      <c r="AN26" s="388" t="s">
        <v>148</v>
      </c>
      <c r="AO26" s="388"/>
      <c r="AP26" s="388"/>
      <c r="AQ26" s="46">
        <f>入力シート!AF36</f>
        <v>0</v>
      </c>
      <c r="AR26" s="49" t="s">
        <v>166</v>
      </c>
      <c r="AS26" s="388" t="s">
        <v>76</v>
      </c>
      <c r="AT26" s="388"/>
      <c r="AU26" s="388"/>
      <c r="AV26" s="46">
        <f>入力シート!AF37</f>
        <v>0</v>
      </c>
      <c r="AW26" s="49" t="s">
        <v>166</v>
      </c>
      <c r="AX26" s="388" t="s">
        <v>44</v>
      </c>
      <c r="AY26" s="388"/>
      <c r="AZ26" s="388"/>
      <c r="BA26" s="46">
        <f>入力シート!AF38</f>
        <v>0</v>
      </c>
      <c r="BB26" s="70" t="s">
        <v>166</v>
      </c>
      <c r="BC26" s="51"/>
    </row>
    <row r="27" spans="1:55" s="35" customFormat="1" ht="5.25" customHeight="1" x14ac:dyDescent="0.15">
      <c r="C27" s="38"/>
      <c r="D27" s="38"/>
      <c r="E27" s="38"/>
      <c r="F27" s="38"/>
      <c r="G27" s="38"/>
      <c r="H27" s="38"/>
      <c r="I27" s="38"/>
      <c r="J27" s="38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</row>
    <row r="28" spans="1:55" s="34" customFormat="1" ht="15" customHeight="1" x14ac:dyDescent="0.15">
      <c r="B28" s="36" t="s">
        <v>98</v>
      </c>
    </row>
    <row r="29" spans="1:55" s="34" customFormat="1" ht="4.5" customHeight="1" x14ac:dyDescent="0.15">
      <c r="B29" s="33"/>
    </row>
    <row r="30" spans="1:55" ht="15" customHeight="1" x14ac:dyDescent="0.15">
      <c r="C30" s="389" t="s">
        <v>34</v>
      </c>
      <c r="D30" s="390"/>
      <c r="E30" s="390"/>
      <c r="F30" s="390"/>
      <c r="G30" s="390"/>
      <c r="H30" s="390"/>
      <c r="I30" s="390"/>
      <c r="J30" s="390"/>
      <c r="K30" s="390"/>
      <c r="L30" s="391"/>
      <c r="M30" s="392" t="s">
        <v>163</v>
      </c>
      <c r="N30" s="393"/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4"/>
    </row>
    <row r="31" spans="1:55" ht="15" customHeight="1" x14ac:dyDescent="0.15">
      <c r="C31" s="325" t="str">
        <f>IF(入力シート!C49="","",入力シート!C49)</f>
        <v>介護図書</v>
      </c>
      <c r="D31" s="326"/>
      <c r="E31" s="326"/>
      <c r="F31" s="326"/>
      <c r="G31" s="326"/>
      <c r="H31" s="326"/>
      <c r="I31" s="326"/>
      <c r="J31" s="326"/>
      <c r="K31" s="326"/>
      <c r="L31" s="327"/>
      <c r="M31" s="331" t="str">
        <f>IF(入力シート!M49="","",入力シート!M49)</f>
        <v/>
      </c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3"/>
    </row>
    <row r="32" spans="1:55" ht="15" customHeight="1" x14ac:dyDescent="0.15">
      <c r="C32" s="328"/>
      <c r="D32" s="329"/>
      <c r="E32" s="329"/>
      <c r="F32" s="329"/>
      <c r="G32" s="329"/>
      <c r="H32" s="329"/>
      <c r="I32" s="329"/>
      <c r="J32" s="329"/>
      <c r="K32" s="329"/>
      <c r="L32" s="330"/>
      <c r="M32" s="334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6"/>
    </row>
    <row r="33" spans="2:53" ht="15" customHeight="1" x14ac:dyDescent="0.15">
      <c r="C33" s="325" t="str">
        <f>IF(入力シート!C51="","",入力シート!C51)</f>
        <v>○○○</v>
      </c>
      <c r="D33" s="326"/>
      <c r="E33" s="326"/>
      <c r="F33" s="326"/>
      <c r="G33" s="326"/>
      <c r="H33" s="326"/>
      <c r="I33" s="326"/>
      <c r="J33" s="326"/>
      <c r="K33" s="326"/>
      <c r="L33" s="327"/>
      <c r="M33" s="331" t="str">
        <f>IF(入力シート!M51="","",入力シート!M51)</f>
        <v/>
      </c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3"/>
    </row>
    <row r="34" spans="2:53" ht="15" customHeight="1" x14ac:dyDescent="0.15">
      <c r="C34" s="328"/>
      <c r="D34" s="329"/>
      <c r="E34" s="329"/>
      <c r="F34" s="329"/>
      <c r="G34" s="329"/>
      <c r="H34" s="329"/>
      <c r="I34" s="329"/>
      <c r="J34" s="329"/>
      <c r="K34" s="329"/>
      <c r="L34" s="330"/>
      <c r="M34" s="334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6"/>
    </row>
    <row r="35" spans="2:53" ht="15" customHeight="1" x14ac:dyDescent="0.15">
      <c r="C35" s="325" t="str">
        <f>IF(入力シート!C53="","",入力シート!C53)</f>
        <v/>
      </c>
      <c r="D35" s="326"/>
      <c r="E35" s="326"/>
      <c r="F35" s="326"/>
      <c r="G35" s="326"/>
      <c r="H35" s="326"/>
      <c r="I35" s="326"/>
      <c r="J35" s="326"/>
      <c r="K35" s="326"/>
      <c r="L35" s="327"/>
      <c r="M35" s="331" t="str">
        <f>IF(入力シート!M53="","",入力シート!M53)</f>
        <v/>
      </c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3"/>
    </row>
    <row r="36" spans="2:53" ht="15" customHeight="1" x14ac:dyDescent="0.15">
      <c r="C36" s="337"/>
      <c r="D36" s="338"/>
      <c r="E36" s="338"/>
      <c r="F36" s="338"/>
      <c r="G36" s="338"/>
      <c r="H36" s="338"/>
      <c r="I36" s="338"/>
      <c r="J36" s="338"/>
      <c r="K36" s="338"/>
      <c r="L36" s="339"/>
      <c r="M36" s="340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1"/>
      <c r="AQ36" s="341"/>
      <c r="AR36" s="341"/>
      <c r="AS36" s="341"/>
      <c r="AT36" s="341"/>
      <c r="AU36" s="341"/>
      <c r="AV36" s="341"/>
      <c r="AW36" s="341"/>
      <c r="AX36" s="341"/>
      <c r="AY36" s="341"/>
      <c r="AZ36" s="341"/>
      <c r="BA36" s="342"/>
    </row>
    <row r="37" spans="2:53" s="34" customFormat="1" ht="4.5" customHeight="1" x14ac:dyDescent="0.15">
      <c r="B37" s="33"/>
    </row>
    <row r="38" spans="2:53" s="34" customFormat="1" ht="15" customHeight="1" x14ac:dyDescent="0.15">
      <c r="B38" s="36" t="s">
        <v>171</v>
      </c>
    </row>
    <row r="39" spans="2:53" s="34" customFormat="1" ht="4.5" customHeight="1" x14ac:dyDescent="0.15">
      <c r="B39" s="33"/>
    </row>
    <row r="40" spans="2:53" s="36" customFormat="1" ht="15" customHeight="1" x14ac:dyDescent="0.15">
      <c r="C40" s="395" t="s">
        <v>22</v>
      </c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7"/>
      <c r="X40" s="395" t="s">
        <v>33</v>
      </c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7"/>
      <c r="AS40" s="395" t="s">
        <v>29</v>
      </c>
      <c r="AT40" s="396"/>
      <c r="AU40" s="396"/>
      <c r="AV40" s="396"/>
      <c r="AW40" s="396"/>
      <c r="AX40" s="396"/>
      <c r="AY40" s="396"/>
      <c r="AZ40" s="396"/>
      <c r="BA40" s="397"/>
    </row>
    <row r="41" spans="2:53" s="36" customFormat="1" ht="15" customHeight="1" x14ac:dyDescent="0.15">
      <c r="C41" s="398" t="s">
        <v>37</v>
      </c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400"/>
      <c r="Q41" s="399" t="s">
        <v>17</v>
      </c>
      <c r="R41" s="399"/>
      <c r="S41" s="399"/>
      <c r="T41" s="399"/>
      <c r="U41" s="399"/>
      <c r="V41" s="399"/>
      <c r="W41" s="401"/>
      <c r="X41" s="398" t="s">
        <v>37</v>
      </c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400"/>
      <c r="AL41" s="399" t="s">
        <v>17</v>
      </c>
      <c r="AM41" s="399"/>
      <c r="AN41" s="399"/>
      <c r="AO41" s="399"/>
      <c r="AP41" s="399"/>
      <c r="AQ41" s="399"/>
      <c r="AR41" s="401"/>
      <c r="AS41" s="343"/>
      <c r="AT41" s="344"/>
      <c r="AU41" s="344"/>
      <c r="AV41" s="344"/>
      <c r="AW41" s="344"/>
      <c r="AX41" s="344"/>
      <c r="AY41" s="344"/>
      <c r="AZ41" s="344"/>
      <c r="BA41" s="345"/>
    </row>
    <row r="42" spans="2:53" s="36" customFormat="1" ht="15" customHeight="1" x14ac:dyDescent="0.15">
      <c r="C42" s="378" t="s">
        <v>7</v>
      </c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80"/>
      <c r="Q42" s="381">
        <f>X20</f>
        <v>320000</v>
      </c>
      <c r="R42" s="381"/>
      <c r="S42" s="381"/>
      <c r="T42" s="381"/>
      <c r="U42" s="381"/>
      <c r="V42" s="381"/>
      <c r="W42" s="382"/>
      <c r="X42" s="378" t="s">
        <v>173</v>
      </c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80"/>
      <c r="AL42" s="381"/>
      <c r="AM42" s="381"/>
      <c r="AN42" s="381"/>
      <c r="AO42" s="381"/>
      <c r="AP42" s="381"/>
      <c r="AQ42" s="381"/>
      <c r="AR42" s="382"/>
      <c r="AS42" s="346"/>
      <c r="AT42" s="347"/>
      <c r="AU42" s="347"/>
      <c r="AV42" s="347"/>
      <c r="AW42" s="347"/>
      <c r="AX42" s="347"/>
      <c r="AY42" s="347"/>
      <c r="AZ42" s="347"/>
      <c r="BA42" s="348"/>
    </row>
    <row r="43" spans="2:53" ht="15" customHeight="1" x14ac:dyDescent="0.15">
      <c r="C43" s="378" t="s">
        <v>42</v>
      </c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80"/>
      <c r="Q43" s="381">
        <f>AB20</f>
        <v>0</v>
      </c>
      <c r="R43" s="381"/>
      <c r="S43" s="381"/>
      <c r="T43" s="381"/>
      <c r="U43" s="381"/>
      <c r="V43" s="381"/>
      <c r="W43" s="382"/>
      <c r="X43" s="378" t="s">
        <v>174</v>
      </c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80"/>
      <c r="AL43" s="381"/>
      <c r="AM43" s="381"/>
      <c r="AN43" s="381"/>
      <c r="AO43" s="381"/>
      <c r="AP43" s="381"/>
      <c r="AQ43" s="381"/>
      <c r="AR43" s="382"/>
      <c r="AS43" s="346"/>
      <c r="AT43" s="347"/>
      <c r="AU43" s="347"/>
      <c r="AV43" s="347"/>
      <c r="AW43" s="347"/>
      <c r="AX43" s="347"/>
      <c r="AY43" s="347"/>
      <c r="AZ43" s="347"/>
      <c r="BA43" s="348"/>
    </row>
    <row r="44" spans="2:53" ht="15" customHeight="1" x14ac:dyDescent="0.15">
      <c r="C44" s="378" t="s">
        <v>44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80"/>
      <c r="Q44" s="381">
        <f>AF20</f>
        <v>0</v>
      </c>
      <c r="R44" s="381"/>
      <c r="S44" s="381"/>
      <c r="T44" s="381"/>
      <c r="U44" s="381"/>
      <c r="V44" s="381"/>
      <c r="W44" s="382"/>
      <c r="X44" s="378" t="s">
        <v>162</v>
      </c>
      <c r="Y44" s="379"/>
      <c r="Z44" s="379"/>
      <c r="AA44" s="379"/>
      <c r="AB44" s="379"/>
      <c r="AC44" s="379"/>
      <c r="AD44" s="379"/>
      <c r="AE44" s="379"/>
      <c r="AF44" s="379"/>
      <c r="AG44" s="379"/>
      <c r="AH44" s="379"/>
      <c r="AI44" s="379"/>
      <c r="AJ44" s="379"/>
      <c r="AK44" s="380"/>
      <c r="AL44" s="381">
        <f>M20</f>
        <v>320000</v>
      </c>
      <c r="AM44" s="381"/>
      <c r="AN44" s="381"/>
      <c r="AO44" s="381"/>
      <c r="AP44" s="381"/>
      <c r="AQ44" s="381"/>
      <c r="AR44" s="382"/>
      <c r="AS44" s="346"/>
      <c r="AT44" s="347"/>
      <c r="AU44" s="347"/>
      <c r="AV44" s="347"/>
      <c r="AW44" s="347"/>
      <c r="AX44" s="347"/>
      <c r="AY44" s="347"/>
      <c r="AZ44" s="347"/>
      <c r="BA44" s="348"/>
    </row>
    <row r="45" spans="2:53" ht="15" customHeight="1" x14ac:dyDescent="0.15"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80"/>
      <c r="Q45" s="381"/>
      <c r="R45" s="381"/>
      <c r="S45" s="381"/>
      <c r="T45" s="381"/>
      <c r="U45" s="381"/>
      <c r="V45" s="381"/>
      <c r="W45" s="382"/>
      <c r="X45" s="378" t="s">
        <v>175</v>
      </c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80"/>
      <c r="AL45" s="381"/>
      <c r="AM45" s="381"/>
      <c r="AN45" s="381"/>
      <c r="AO45" s="381"/>
      <c r="AP45" s="381"/>
      <c r="AQ45" s="381"/>
      <c r="AR45" s="382"/>
      <c r="AS45" s="346"/>
      <c r="AT45" s="347"/>
      <c r="AU45" s="347"/>
      <c r="AV45" s="347"/>
      <c r="AW45" s="347"/>
      <c r="AX45" s="347"/>
      <c r="AY45" s="347"/>
      <c r="AZ45" s="347"/>
      <c r="BA45" s="348"/>
    </row>
    <row r="46" spans="2:53" ht="15" customHeight="1" x14ac:dyDescent="0.15"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80"/>
      <c r="Q46" s="381"/>
      <c r="R46" s="381"/>
      <c r="S46" s="381"/>
      <c r="T46" s="381"/>
      <c r="U46" s="381"/>
      <c r="V46" s="381"/>
      <c r="W46" s="382"/>
      <c r="X46" s="378" t="s">
        <v>41</v>
      </c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80"/>
      <c r="AL46" s="381"/>
      <c r="AM46" s="381"/>
      <c r="AN46" s="381"/>
      <c r="AO46" s="381"/>
      <c r="AP46" s="381"/>
      <c r="AQ46" s="381"/>
      <c r="AR46" s="382"/>
      <c r="AS46" s="346"/>
      <c r="AT46" s="347"/>
      <c r="AU46" s="347"/>
      <c r="AV46" s="347"/>
      <c r="AW46" s="347"/>
      <c r="AX46" s="347"/>
      <c r="AY46" s="347"/>
      <c r="AZ46" s="347"/>
      <c r="BA46" s="348"/>
    </row>
    <row r="47" spans="2:53" ht="15" customHeight="1" x14ac:dyDescent="0.15"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5"/>
      <c r="Q47" s="386"/>
      <c r="R47" s="386"/>
      <c r="S47" s="386"/>
      <c r="T47" s="386"/>
      <c r="U47" s="386"/>
      <c r="V47" s="386"/>
      <c r="W47" s="387"/>
      <c r="X47" s="383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5"/>
      <c r="AL47" s="386"/>
      <c r="AM47" s="386"/>
      <c r="AN47" s="386"/>
      <c r="AO47" s="386"/>
      <c r="AP47" s="386"/>
      <c r="AQ47" s="386"/>
      <c r="AR47" s="387"/>
      <c r="AS47" s="349"/>
      <c r="AT47" s="350"/>
      <c r="AU47" s="350"/>
      <c r="AV47" s="350"/>
      <c r="AW47" s="350"/>
      <c r="AX47" s="350"/>
      <c r="AY47" s="350"/>
      <c r="AZ47" s="350"/>
      <c r="BA47" s="351"/>
    </row>
    <row r="48" spans="2:53" ht="15" customHeight="1" x14ac:dyDescent="0.15">
      <c r="C48" s="367" t="s">
        <v>46</v>
      </c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9"/>
      <c r="Q48" s="370">
        <f>SUM(Q42:W47)</f>
        <v>320000</v>
      </c>
      <c r="R48" s="370"/>
      <c r="S48" s="370"/>
      <c r="T48" s="370"/>
      <c r="U48" s="370"/>
      <c r="V48" s="370"/>
      <c r="W48" s="371"/>
      <c r="X48" s="367" t="s">
        <v>40</v>
      </c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9"/>
      <c r="AL48" s="370">
        <f>SUM(AL42:AR47)</f>
        <v>320000</v>
      </c>
      <c r="AM48" s="370"/>
      <c r="AN48" s="370"/>
      <c r="AO48" s="370"/>
      <c r="AP48" s="370"/>
      <c r="AQ48" s="370"/>
      <c r="AR48" s="371"/>
      <c r="AS48" s="372">
        <f>Q48-AL48</f>
        <v>0</v>
      </c>
      <c r="AT48" s="372"/>
      <c r="AU48" s="372"/>
      <c r="AV48" s="372"/>
      <c r="AW48" s="372"/>
      <c r="AX48" s="372"/>
      <c r="AY48" s="372"/>
      <c r="AZ48" s="372"/>
      <c r="BA48" s="373"/>
    </row>
    <row r="49" spans="2:53" s="35" customFormat="1" ht="5.25" customHeight="1" x14ac:dyDescent="0.15">
      <c r="C49" s="38"/>
      <c r="D49" s="38"/>
      <c r="E49" s="38"/>
      <c r="F49" s="38"/>
      <c r="G49" s="38"/>
      <c r="H49" s="38"/>
      <c r="I49" s="38"/>
      <c r="J49" s="38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2:53" ht="15" customHeight="1" x14ac:dyDescent="0.15">
      <c r="B50" s="36" t="s">
        <v>172</v>
      </c>
    </row>
    <row r="51" spans="2:53" s="34" customFormat="1" ht="4.5" customHeight="1" x14ac:dyDescent="0.15">
      <c r="B51" s="33"/>
    </row>
    <row r="52" spans="2:53" ht="15" customHeight="1" x14ac:dyDescent="0.15">
      <c r="C52" s="355" t="s">
        <v>48</v>
      </c>
      <c r="D52" s="356"/>
      <c r="E52" s="356"/>
      <c r="F52" s="356"/>
      <c r="G52" s="356"/>
      <c r="H52" s="356"/>
      <c r="I52" s="356"/>
      <c r="J52" s="359"/>
      <c r="K52" s="374" t="str">
        <f>入力シート!K58&amp;""</f>
        <v/>
      </c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5"/>
    </row>
    <row r="53" spans="2:53" ht="15" customHeight="1" x14ac:dyDescent="0.15">
      <c r="C53" s="316" t="s">
        <v>50</v>
      </c>
      <c r="D53" s="317"/>
      <c r="E53" s="317"/>
      <c r="F53" s="317"/>
      <c r="G53" s="317"/>
      <c r="H53" s="317"/>
      <c r="I53" s="317"/>
      <c r="J53" s="318"/>
      <c r="K53" s="376" t="str">
        <f>入力シート!K59&amp;""</f>
        <v>〒   -</v>
      </c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7"/>
    </row>
    <row r="54" spans="2:53" ht="15" customHeight="1" x14ac:dyDescent="0.15">
      <c r="C54" s="352"/>
      <c r="D54" s="353"/>
      <c r="E54" s="353"/>
      <c r="F54" s="353"/>
      <c r="G54" s="353"/>
      <c r="H54" s="353"/>
      <c r="I54" s="353"/>
      <c r="J54" s="354"/>
      <c r="K54" s="355" t="s">
        <v>58</v>
      </c>
      <c r="L54" s="356"/>
      <c r="M54" s="356"/>
      <c r="N54" s="356"/>
      <c r="O54" s="356"/>
      <c r="P54" s="356"/>
      <c r="Q54" s="356"/>
      <c r="R54" s="357"/>
      <c r="S54" s="358" t="s">
        <v>13</v>
      </c>
      <c r="T54" s="356"/>
      <c r="U54" s="356"/>
      <c r="V54" s="356"/>
      <c r="W54" s="357"/>
      <c r="X54" s="358" t="s">
        <v>60</v>
      </c>
      <c r="Y54" s="356"/>
      <c r="Z54" s="356"/>
      <c r="AA54" s="356"/>
      <c r="AB54" s="357"/>
      <c r="AC54" s="358" t="s">
        <v>51</v>
      </c>
      <c r="AD54" s="356"/>
      <c r="AE54" s="356"/>
      <c r="AF54" s="356"/>
      <c r="AG54" s="356"/>
      <c r="AH54" s="356"/>
      <c r="AI54" s="356"/>
      <c r="AJ54" s="357"/>
      <c r="AK54" s="358" t="s">
        <v>52</v>
      </c>
      <c r="AL54" s="356"/>
      <c r="AM54" s="356"/>
      <c r="AN54" s="356"/>
      <c r="AO54" s="357"/>
      <c r="AP54" s="358" t="s">
        <v>25</v>
      </c>
      <c r="AQ54" s="356"/>
      <c r="AR54" s="356"/>
      <c r="AS54" s="356"/>
      <c r="AT54" s="357"/>
      <c r="AU54" s="356" t="s">
        <v>55</v>
      </c>
      <c r="AV54" s="356"/>
      <c r="AW54" s="356"/>
      <c r="AX54" s="356"/>
      <c r="AY54" s="356"/>
      <c r="AZ54" s="356"/>
      <c r="BA54" s="359"/>
    </row>
    <row r="55" spans="2:53" ht="15" customHeight="1" x14ac:dyDescent="0.15">
      <c r="C55" s="360" t="s">
        <v>53</v>
      </c>
      <c r="D55" s="361"/>
      <c r="E55" s="361"/>
      <c r="F55" s="361"/>
      <c r="G55" s="361"/>
      <c r="H55" s="361"/>
      <c r="I55" s="361"/>
      <c r="J55" s="362"/>
      <c r="K55" s="360" t="str">
        <f>入力シート!K61&amp;""</f>
        <v/>
      </c>
      <c r="L55" s="361"/>
      <c r="M55" s="361"/>
      <c r="N55" s="361"/>
      <c r="O55" s="361"/>
      <c r="P55" s="361"/>
      <c r="Q55" s="361"/>
      <c r="R55" s="363"/>
      <c r="S55" s="364" t="str">
        <f>入力シート!S61&amp;""</f>
        <v/>
      </c>
      <c r="T55" s="361"/>
      <c r="U55" s="361"/>
      <c r="V55" s="361"/>
      <c r="W55" s="363"/>
      <c r="X55" s="364" t="str">
        <f>入力シート!X61&amp;""</f>
        <v/>
      </c>
      <c r="Y55" s="361"/>
      <c r="Z55" s="361"/>
      <c r="AA55" s="361"/>
      <c r="AB55" s="363"/>
      <c r="AC55" s="364" t="str">
        <f>入力シート!AC61&amp;""</f>
        <v/>
      </c>
      <c r="AD55" s="361"/>
      <c r="AE55" s="361"/>
      <c r="AF55" s="361"/>
      <c r="AG55" s="361"/>
      <c r="AH55" s="361"/>
      <c r="AI55" s="361"/>
      <c r="AJ55" s="363"/>
      <c r="AK55" s="364" t="str">
        <f>入力シート!AK61&amp;""</f>
        <v/>
      </c>
      <c r="AL55" s="361"/>
      <c r="AM55" s="361"/>
      <c r="AN55" s="361"/>
      <c r="AO55" s="363"/>
      <c r="AP55" s="364" t="str">
        <f>入力シート!AP61&amp;""</f>
        <v/>
      </c>
      <c r="AQ55" s="361"/>
      <c r="AR55" s="361"/>
      <c r="AS55" s="361"/>
      <c r="AT55" s="363"/>
      <c r="AU55" s="365" t="str">
        <f>入力シート!AU61&amp;""</f>
        <v/>
      </c>
      <c r="AV55" s="365"/>
      <c r="AW55" s="365"/>
      <c r="AX55" s="365"/>
      <c r="AY55" s="365"/>
      <c r="AZ55" s="365"/>
      <c r="BA55" s="366"/>
    </row>
    <row r="56" spans="2:53" ht="15" customHeight="1" x14ac:dyDescent="0.15">
      <c r="C56" s="316" t="s">
        <v>54</v>
      </c>
      <c r="D56" s="317"/>
      <c r="E56" s="317"/>
      <c r="F56" s="317"/>
      <c r="G56" s="317"/>
      <c r="H56" s="317"/>
      <c r="I56" s="317"/>
      <c r="J56" s="318"/>
      <c r="K56" s="319" t="str">
        <f>入力シート!K62&amp;""</f>
        <v/>
      </c>
      <c r="L56" s="320"/>
      <c r="M56" s="320"/>
      <c r="N56" s="320"/>
      <c r="O56" s="320"/>
      <c r="P56" s="320"/>
      <c r="Q56" s="320"/>
      <c r="R56" s="321"/>
      <c r="S56" s="322" t="str">
        <f>入力シート!S62&amp;""</f>
        <v/>
      </c>
      <c r="T56" s="320"/>
      <c r="U56" s="320"/>
      <c r="V56" s="320"/>
      <c r="W56" s="321"/>
      <c r="X56" s="322" t="str">
        <f>入力シート!X62&amp;""</f>
        <v/>
      </c>
      <c r="Y56" s="320"/>
      <c r="Z56" s="320"/>
      <c r="AA56" s="320"/>
      <c r="AB56" s="321"/>
      <c r="AC56" s="322" t="str">
        <f>入力シート!AC62&amp;""</f>
        <v/>
      </c>
      <c r="AD56" s="320"/>
      <c r="AE56" s="320"/>
      <c r="AF56" s="320"/>
      <c r="AG56" s="320"/>
      <c r="AH56" s="320"/>
      <c r="AI56" s="320"/>
      <c r="AJ56" s="321"/>
      <c r="AK56" s="322" t="str">
        <f>入力シート!AK62&amp;""</f>
        <v/>
      </c>
      <c r="AL56" s="320"/>
      <c r="AM56" s="320"/>
      <c r="AN56" s="320"/>
      <c r="AO56" s="321"/>
      <c r="AP56" s="322" t="str">
        <f>入力シート!AP62&amp;""</f>
        <v/>
      </c>
      <c r="AQ56" s="320"/>
      <c r="AR56" s="320"/>
      <c r="AS56" s="320"/>
      <c r="AT56" s="321"/>
      <c r="AU56" s="323" t="str">
        <f>入力シート!AU62&amp;""</f>
        <v/>
      </c>
      <c r="AV56" s="323"/>
      <c r="AW56" s="323"/>
      <c r="AX56" s="323"/>
      <c r="AY56" s="323"/>
      <c r="AZ56" s="323"/>
      <c r="BA56" s="324"/>
    </row>
  </sheetData>
  <mergeCells count="216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AX26:AZ26"/>
    <mergeCell ref="C30:L30"/>
    <mergeCell ref="M30:BA30"/>
    <mergeCell ref="C40:W40"/>
    <mergeCell ref="X40:AR40"/>
    <mergeCell ref="AS40:BA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K55:R55"/>
    <mergeCell ref="S55:W55"/>
    <mergeCell ref="X55:AB55"/>
    <mergeCell ref="AC55:AJ55"/>
    <mergeCell ref="AK55:AO55"/>
    <mergeCell ref="AP55:AT55"/>
    <mergeCell ref="AU55:BA55"/>
    <mergeCell ref="C48:P48"/>
    <mergeCell ref="Q48:W48"/>
    <mergeCell ref="X48:AK48"/>
    <mergeCell ref="AL48:AR48"/>
    <mergeCell ref="AS48:BA48"/>
    <mergeCell ref="C52:J52"/>
    <mergeCell ref="K52:BA52"/>
    <mergeCell ref="C53:J53"/>
    <mergeCell ref="K53:BA53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31:L32"/>
    <mergeCell ref="M31:BA32"/>
    <mergeCell ref="C33:L34"/>
    <mergeCell ref="M33:BA34"/>
    <mergeCell ref="C35:L36"/>
    <mergeCell ref="M35:BA36"/>
    <mergeCell ref="AS41:BA47"/>
    <mergeCell ref="C54:J54"/>
    <mergeCell ref="K54:R54"/>
    <mergeCell ref="S54:W54"/>
    <mergeCell ref="X54:AB54"/>
    <mergeCell ref="AC54:AJ54"/>
    <mergeCell ref="AK54:AO54"/>
    <mergeCell ref="AP54:AT54"/>
    <mergeCell ref="AU54:BA54"/>
    <mergeCell ref="C55:J5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7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529" t="s">
        <v>71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305"/>
      <c r="AF1" s="305"/>
      <c r="AG1" s="305"/>
      <c r="AH1" s="305"/>
      <c r="AI1" s="79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530"/>
      <c r="AA2" s="530"/>
      <c r="AB2" s="530"/>
      <c r="AC2" s="530"/>
      <c r="AD2" s="530"/>
      <c r="AE2" s="530"/>
      <c r="AF2" s="530"/>
      <c r="AG2" s="530"/>
      <c r="AH2" s="530"/>
      <c r="AI2" s="19"/>
    </row>
    <row r="3" spans="1:35" ht="18.75" customHeight="1" x14ac:dyDescent="0.15">
      <c r="X3" s="27"/>
      <c r="Y3" s="27"/>
      <c r="Z3" s="531" t="s">
        <v>72</v>
      </c>
      <c r="AA3" s="531"/>
      <c r="AB3" s="531"/>
      <c r="AC3" s="531"/>
      <c r="AD3" s="531"/>
      <c r="AE3" s="531"/>
      <c r="AF3" s="531"/>
      <c r="AG3" s="531"/>
      <c r="AH3" s="531"/>
    </row>
    <row r="4" spans="1:35" ht="18.75" customHeight="1" x14ac:dyDescent="0.15">
      <c r="X4" s="27"/>
      <c r="Y4" s="27"/>
      <c r="Z4" s="27"/>
      <c r="AA4" s="76"/>
      <c r="AB4" s="76"/>
      <c r="AC4" s="76"/>
      <c r="AD4" s="76"/>
      <c r="AE4" s="76"/>
      <c r="AF4" s="76"/>
      <c r="AG4" s="76"/>
      <c r="AH4" s="76"/>
    </row>
    <row r="5" spans="1:35" ht="18.75" customHeight="1" x14ac:dyDescent="0.15"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5" ht="18.75" customHeight="1" x14ac:dyDescent="0.15">
      <c r="A6" s="26"/>
      <c r="B6" s="309" t="s">
        <v>73</v>
      </c>
      <c r="C6" s="309"/>
      <c r="D6" s="309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8.75" customHeight="1" x14ac:dyDescent="0.15">
      <c r="A7" s="20"/>
      <c r="C7" s="298" t="s">
        <v>75</v>
      </c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</row>
    <row r="10" spans="1:35" ht="18.75" customHeight="1" x14ac:dyDescent="0.15">
      <c r="A10" s="20"/>
    </row>
    <row r="11" spans="1:35" ht="18.75" customHeight="1" x14ac:dyDescent="0.15">
      <c r="R11" s="309" t="s">
        <v>65</v>
      </c>
      <c r="S11" s="309"/>
      <c r="T11" s="309"/>
      <c r="U11" s="310" t="str">
        <f>交付申請書!U11</f>
        <v>東京都千代田区霞が関2-1-3</v>
      </c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</row>
    <row r="12" spans="1:35" ht="18.75" customHeight="1" x14ac:dyDescent="0.15">
      <c r="A12" s="20"/>
      <c r="U12" s="528" t="str">
        <f>交付申請書!U12</f>
        <v>社会福祉法人国交会 自動車苑</v>
      </c>
      <c r="V12" s="528"/>
      <c r="W12" s="528"/>
      <c r="X12" s="528"/>
      <c r="Y12" s="528"/>
      <c r="Z12" s="528"/>
      <c r="AA12" s="528"/>
      <c r="AB12" s="528"/>
      <c r="AC12" s="528"/>
      <c r="AD12" s="528"/>
      <c r="AE12" s="528"/>
      <c r="AF12" s="528"/>
      <c r="AG12" s="528"/>
      <c r="AH12" s="528"/>
    </row>
    <row r="13" spans="1:35" ht="18.75" customHeight="1" x14ac:dyDescent="0.15">
      <c r="A13" s="20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528"/>
      <c r="AG13" s="528"/>
      <c r="AH13" s="528"/>
    </row>
    <row r="14" spans="1:35" ht="18.75" customHeight="1" x14ac:dyDescent="0.15">
      <c r="A14" s="20"/>
      <c r="U14" s="310" t="str">
        <f>交付申請書!U14</f>
        <v>理事長　国土　太郎</v>
      </c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77"/>
      <c r="AG14" s="77"/>
      <c r="AH14" s="77"/>
    </row>
    <row r="15" spans="1:35" ht="18.75" customHeight="1" x14ac:dyDescent="0.15">
      <c r="A15" s="20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5" ht="18.75" customHeight="1" x14ac:dyDescent="0.15">
      <c r="A16" s="20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4" ht="18.75" customHeight="1" x14ac:dyDescent="0.15">
      <c r="C17" s="312" t="s">
        <v>43</v>
      </c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522" t="s">
        <v>210</v>
      </c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</row>
    <row r="21" spans="1:34" ht="17.25" customHeight="1" x14ac:dyDescent="0.15"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  <c r="AH21" s="522"/>
    </row>
    <row r="22" spans="1:34" ht="18.75" customHeight="1" x14ac:dyDescent="0.15">
      <c r="B22" s="522"/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</row>
    <row r="23" spans="1:34" ht="18.75" customHeight="1" x14ac:dyDescent="0.1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</row>
    <row r="24" spans="1:34" ht="18.75" customHeight="1" x14ac:dyDescent="0.15">
      <c r="C24" s="309" t="s">
        <v>0</v>
      </c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</row>
    <row r="25" spans="1:34" ht="18.75" customHeight="1" x14ac:dyDescent="0.15">
      <c r="A25" s="20"/>
    </row>
    <row r="26" spans="1:34" ht="18.75" customHeight="1" x14ac:dyDescent="0.15">
      <c r="C26" s="308" t="s">
        <v>77</v>
      </c>
      <c r="D26" s="308"/>
      <c r="E26" s="308"/>
      <c r="F26" s="308"/>
      <c r="G26" s="308"/>
      <c r="H26" s="308"/>
      <c r="I26" s="308"/>
      <c r="J26" s="308"/>
      <c r="K26" s="308"/>
      <c r="L26" s="308"/>
      <c r="M26" s="74"/>
      <c r="N26" s="524" t="s">
        <v>67</v>
      </c>
      <c r="O26" s="524"/>
      <c r="P26" s="524"/>
      <c r="Q26" s="525">
        <f>別紙!X20</f>
        <v>320000</v>
      </c>
      <c r="R26" s="525"/>
      <c r="S26" s="525"/>
      <c r="T26" s="525"/>
      <c r="U26" s="525"/>
      <c r="V26" s="525"/>
      <c r="W26" s="525"/>
      <c r="X26" s="525"/>
      <c r="Y26" s="75"/>
      <c r="Z26" s="75"/>
      <c r="AA26" s="75"/>
      <c r="AB26" s="75"/>
      <c r="AC26" s="75"/>
      <c r="AD26" s="75"/>
      <c r="AE26" s="75"/>
      <c r="AF26" s="75"/>
      <c r="AG26" s="75"/>
      <c r="AH26" s="74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74"/>
      <c r="N27" s="23"/>
      <c r="O27" s="526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7"/>
      <c r="AF27" s="527"/>
      <c r="AG27" s="527"/>
      <c r="AH27" s="74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4"/>
      <c r="N28" s="303" t="s">
        <v>78</v>
      </c>
      <c r="O28" s="303"/>
      <c r="P28" s="303"/>
      <c r="Q28" s="308" t="str">
        <f>入力シート!AG4</f>
        <v>ﾄｳｷｮｳﾄﾁﾖﾀﾞｸｶｽﾐｶﾞｾｷ</v>
      </c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74"/>
    </row>
    <row r="29" spans="1:34" ht="18.75" customHeight="1" x14ac:dyDescent="0.15">
      <c r="C29" s="308" t="s">
        <v>63</v>
      </c>
      <c r="D29" s="308"/>
      <c r="E29" s="308"/>
      <c r="F29" s="308"/>
      <c r="G29" s="308"/>
      <c r="H29" s="308"/>
      <c r="I29" s="308"/>
      <c r="J29" s="308"/>
      <c r="K29" s="308"/>
      <c r="L29" s="308"/>
      <c r="M29" s="74"/>
      <c r="N29" s="303" t="s">
        <v>19</v>
      </c>
      <c r="O29" s="303"/>
      <c r="P29" s="303"/>
      <c r="Q29" s="308" t="str">
        <f>入力シート!AG3</f>
        <v>東京都千代田区霞が関2-1-3</v>
      </c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74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74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74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74"/>
      <c r="N31" s="303" t="s">
        <v>78</v>
      </c>
      <c r="O31" s="303"/>
      <c r="P31" s="303"/>
      <c r="Q31" s="310" t="str">
        <f>入力シート!AG6</f>
        <v>ｼｬｶｲﾌｸｼﾎｳｼﾞﾝｺｯｺｳｶｲ ｼﾞﾄﾞｳｼｬｴﾝ ﾘｼﾞﾁｮｳ ｺｸﾄﾞ ﾀﾛｳ</v>
      </c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74"/>
    </row>
    <row r="32" spans="1:34" ht="18.75" customHeight="1" x14ac:dyDescent="0.15">
      <c r="C32" s="308" t="s">
        <v>79</v>
      </c>
      <c r="D32" s="308"/>
      <c r="E32" s="308"/>
      <c r="F32" s="308"/>
      <c r="G32" s="308"/>
      <c r="H32" s="308"/>
      <c r="I32" s="308"/>
      <c r="J32" s="308"/>
      <c r="K32" s="308"/>
      <c r="L32" s="308"/>
      <c r="M32" s="74"/>
      <c r="N32" s="303" t="s">
        <v>16</v>
      </c>
      <c r="O32" s="303"/>
      <c r="P32" s="303"/>
      <c r="Q32" s="310" t="str">
        <f>入力シート!AG5</f>
        <v>社会福祉法人国交会 自動車苑 理事長 国土 太郎</v>
      </c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74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74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74"/>
    </row>
    <row r="34" spans="1:34" ht="18.75" customHeight="1" x14ac:dyDescent="0.15">
      <c r="C34" s="308" t="s">
        <v>80</v>
      </c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 t="str">
        <f>入力シート!AG7</f>
        <v>国土交通銀行</v>
      </c>
      <c r="S34" s="308"/>
      <c r="T34" s="308"/>
      <c r="U34" s="308"/>
      <c r="V34" s="308"/>
      <c r="W34" s="308"/>
      <c r="X34" s="308"/>
      <c r="Y34" s="308"/>
      <c r="Z34" s="308" t="str">
        <f>入力シート!AG8</f>
        <v>霞ヶ関支店</v>
      </c>
      <c r="AA34" s="308"/>
      <c r="AB34" s="308"/>
      <c r="AC34" s="308"/>
      <c r="AD34" s="308"/>
      <c r="AE34" s="308"/>
      <c r="AF34" s="308"/>
      <c r="AG34" s="308"/>
      <c r="AH34" s="308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4" ht="18.75" customHeight="1" x14ac:dyDescent="0.15">
      <c r="C36" s="308" t="s">
        <v>82</v>
      </c>
      <c r="D36" s="308"/>
      <c r="E36" s="308"/>
      <c r="F36" s="308"/>
      <c r="G36" s="308"/>
      <c r="H36" s="308"/>
      <c r="I36" s="308"/>
      <c r="J36" s="308"/>
      <c r="K36" s="308"/>
      <c r="L36" s="308"/>
      <c r="M36" s="74"/>
      <c r="N36" s="74"/>
      <c r="O36" s="74"/>
      <c r="P36" s="74"/>
      <c r="Q36" s="303" t="str">
        <f>入力シート!AG9</f>
        <v>普通預金</v>
      </c>
      <c r="R36" s="303"/>
      <c r="S36" s="303"/>
      <c r="T36" s="303"/>
      <c r="U36" s="30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74"/>
      <c r="N37" s="74"/>
      <c r="O37" s="74"/>
      <c r="P37" s="74"/>
      <c r="Q37" s="23"/>
      <c r="R37" s="23"/>
      <c r="S37" s="23"/>
      <c r="T37" s="23"/>
      <c r="U37" s="2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</row>
    <row r="38" spans="1:34" ht="18.75" customHeight="1" x14ac:dyDescent="0.15">
      <c r="C38" s="308" t="s">
        <v>84</v>
      </c>
      <c r="D38" s="308"/>
      <c r="E38" s="308"/>
      <c r="F38" s="308"/>
      <c r="G38" s="308"/>
      <c r="H38" s="308"/>
      <c r="I38" s="308"/>
      <c r="J38" s="308"/>
      <c r="K38" s="308"/>
      <c r="L38" s="308"/>
      <c r="M38" s="74"/>
      <c r="N38" s="74"/>
      <c r="O38" s="74"/>
      <c r="P38" s="74"/>
      <c r="Q38" s="308">
        <f>入力シート!AG10</f>
        <v>123456</v>
      </c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74"/>
      <c r="AC38" s="74"/>
      <c r="AD38" s="74"/>
      <c r="AE38" s="74"/>
      <c r="AF38" s="74"/>
      <c r="AG38" s="74"/>
      <c r="AH38" s="74"/>
    </row>
    <row r="39" spans="1:34" ht="18.75" customHeight="1" x14ac:dyDescent="0.15">
      <c r="A39" s="20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139"/>
      <c r="L40" s="521" t="s">
        <v>211</v>
      </c>
      <c r="M40" s="521"/>
      <c r="N40" s="521"/>
      <c r="O40" s="521"/>
      <c r="P40" s="521"/>
      <c r="Q40" s="523">
        <f>入力シート!G107</f>
        <v>0</v>
      </c>
      <c r="R40" s="523"/>
      <c r="S40" s="523"/>
      <c r="T40" s="523"/>
      <c r="U40" s="523"/>
      <c r="V40" s="523"/>
      <c r="W40" s="523"/>
      <c r="X40" s="521" t="s">
        <v>212</v>
      </c>
      <c r="Y40" s="521"/>
      <c r="Z40" s="521"/>
      <c r="AA40" s="521"/>
      <c r="AB40" s="523">
        <f>入力シート!R107</f>
        <v>0</v>
      </c>
      <c r="AC40" s="523"/>
      <c r="AD40" s="523"/>
      <c r="AE40" s="523"/>
      <c r="AF40" s="523"/>
      <c r="AG40" s="523"/>
      <c r="AH40" s="523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519" t="s">
        <v>213</v>
      </c>
      <c r="N41" s="519"/>
      <c r="O41" s="519"/>
      <c r="P41" s="519"/>
      <c r="Q41" s="520">
        <f>入力シート!G108</f>
        <v>0</v>
      </c>
      <c r="R41" s="520"/>
      <c r="S41" s="520"/>
      <c r="T41" s="520"/>
      <c r="U41" s="520"/>
      <c r="V41" s="520"/>
      <c r="W41" s="520"/>
      <c r="X41" s="521" t="s">
        <v>212</v>
      </c>
      <c r="Y41" s="521"/>
      <c r="Z41" s="521"/>
      <c r="AA41" s="521"/>
      <c r="AB41" s="520">
        <f>入力シート!R108</f>
        <v>0</v>
      </c>
      <c r="AC41" s="520"/>
      <c r="AD41" s="520"/>
      <c r="AE41" s="520"/>
      <c r="AF41" s="520"/>
      <c r="AG41" s="520"/>
      <c r="AH41" s="520"/>
    </row>
    <row r="42" spans="1:34" ht="18.75" customHeight="1" x14ac:dyDescent="0.15">
      <c r="A42" s="20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78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78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78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78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80" customWidth="1"/>
    <col min="2" max="2" width="3.125" style="80" customWidth="1"/>
    <col min="3" max="5" width="6.125" style="80" customWidth="1"/>
    <col min="6" max="6" width="3.125" style="80" customWidth="1"/>
    <col min="7" max="7" width="2.625" style="80" customWidth="1"/>
    <col min="8" max="13" width="6.125" style="80" customWidth="1"/>
    <col min="14" max="15" width="2.625" style="80" customWidth="1"/>
    <col min="16" max="18" width="5.625" style="80" customWidth="1"/>
    <col min="19" max="19" width="2.625" style="80" customWidth="1"/>
    <col min="20" max="26" width="5.625" style="80" customWidth="1"/>
    <col min="27" max="27" width="3.625" style="80" customWidth="1"/>
    <col min="28" max="38" width="6.125" style="80" customWidth="1"/>
    <col min="39" max="256" width="9" style="80" customWidth="1"/>
    <col min="257" max="257" width="3.625" style="80" customWidth="1"/>
    <col min="258" max="258" width="3.125" style="80" customWidth="1"/>
    <col min="259" max="261" width="6.125" style="80" customWidth="1"/>
    <col min="262" max="262" width="3.125" style="80" customWidth="1"/>
    <col min="263" max="263" width="2.625" style="80" customWidth="1"/>
    <col min="264" max="269" width="6.125" style="80" customWidth="1"/>
    <col min="270" max="271" width="2.625" style="80" customWidth="1"/>
    <col min="272" max="274" width="5.625" style="80" customWidth="1"/>
    <col min="275" max="275" width="2.625" style="80" customWidth="1"/>
    <col min="276" max="282" width="5.625" style="80" customWidth="1"/>
    <col min="283" max="283" width="3.625" style="80" customWidth="1"/>
    <col min="284" max="294" width="6.125" style="80" customWidth="1"/>
    <col min="295" max="512" width="9" style="80" customWidth="1"/>
    <col min="513" max="513" width="3.625" style="80" customWidth="1"/>
    <col min="514" max="514" width="3.125" style="80" customWidth="1"/>
    <col min="515" max="517" width="6.125" style="80" customWidth="1"/>
    <col min="518" max="518" width="3.125" style="80" customWidth="1"/>
    <col min="519" max="519" width="2.625" style="80" customWidth="1"/>
    <col min="520" max="525" width="6.125" style="80" customWidth="1"/>
    <col min="526" max="527" width="2.625" style="80" customWidth="1"/>
    <col min="528" max="530" width="5.625" style="80" customWidth="1"/>
    <col min="531" max="531" width="2.625" style="80" customWidth="1"/>
    <col min="532" max="538" width="5.625" style="80" customWidth="1"/>
    <col min="539" max="539" width="3.625" style="80" customWidth="1"/>
    <col min="540" max="550" width="6.125" style="80" customWidth="1"/>
    <col min="551" max="768" width="9" style="80" customWidth="1"/>
    <col min="769" max="769" width="3.625" style="80" customWidth="1"/>
    <col min="770" max="770" width="3.125" style="80" customWidth="1"/>
    <col min="771" max="773" width="6.125" style="80" customWidth="1"/>
    <col min="774" max="774" width="3.125" style="80" customWidth="1"/>
    <col min="775" max="775" width="2.625" style="80" customWidth="1"/>
    <col min="776" max="781" width="6.125" style="80" customWidth="1"/>
    <col min="782" max="783" width="2.625" style="80" customWidth="1"/>
    <col min="784" max="786" width="5.625" style="80" customWidth="1"/>
    <col min="787" max="787" width="2.625" style="80" customWidth="1"/>
    <col min="788" max="794" width="5.625" style="80" customWidth="1"/>
    <col min="795" max="795" width="3.625" style="80" customWidth="1"/>
    <col min="796" max="806" width="6.125" style="80" customWidth="1"/>
    <col min="807" max="1024" width="9" style="80" customWidth="1"/>
    <col min="1025" max="1025" width="3.625" style="80" customWidth="1"/>
    <col min="1026" max="1026" width="3.125" style="80" customWidth="1"/>
    <col min="1027" max="1029" width="6.125" style="80" customWidth="1"/>
    <col min="1030" max="1030" width="3.125" style="80" customWidth="1"/>
    <col min="1031" max="1031" width="2.625" style="80" customWidth="1"/>
    <col min="1032" max="1037" width="6.125" style="80" customWidth="1"/>
    <col min="1038" max="1039" width="2.625" style="80" customWidth="1"/>
    <col min="1040" max="1042" width="5.625" style="80" customWidth="1"/>
    <col min="1043" max="1043" width="2.625" style="80" customWidth="1"/>
    <col min="1044" max="1050" width="5.625" style="80" customWidth="1"/>
    <col min="1051" max="1051" width="3.625" style="80" customWidth="1"/>
    <col min="1052" max="1062" width="6.125" style="80" customWidth="1"/>
    <col min="1063" max="1280" width="9" style="80" customWidth="1"/>
    <col min="1281" max="1281" width="3.625" style="80" customWidth="1"/>
    <col min="1282" max="1282" width="3.125" style="80" customWidth="1"/>
    <col min="1283" max="1285" width="6.125" style="80" customWidth="1"/>
    <col min="1286" max="1286" width="3.125" style="80" customWidth="1"/>
    <col min="1287" max="1287" width="2.625" style="80" customWidth="1"/>
    <col min="1288" max="1293" width="6.125" style="80" customWidth="1"/>
    <col min="1294" max="1295" width="2.625" style="80" customWidth="1"/>
    <col min="1296" max="1298" width="5.625" style="80" customWidth="1"/>
    <col min="1299" max="1299" width="2.625" style="80" customWidth="1"/>
    <col min="1300" max="1306" width="5.625" style="80" customWidth="1"/>
    <col min="1307" max="1307" width="3.625" style="80" customWidth="1"/>
    <col min="1308" max="1318" width="6.125" style="80" customWidth="1"/>
    <col min="1319" max="1536" width="9" style="80" customWidth="1"/>
    <col min="1537" max="1537" width="3.625" style="80" customWidth="1"/>
    <col min="1538" max="1538" width="3.125" style="80" customWidth="1"/>
    <col min="1539" max="1541" width="6.125" style="80" customWidth="1"/>
    <col min="1542" max="1542" width="3.125" style="80" customWidth="1"/>
    <col min="1543" max="1543" width="2.625" style="80" customWidth="1"/>
    <col min="1544" max="1549" width="6.125" style="80" customWidth="1"/>
    <col min="1550" max="1551" width="2.625" style="80" customWidth="1"/>
    <col min="1552" max="1554" width="5.625" style="80" customWidth="1"/>
    <col min="1555" max="1555" width="2.625" style="80" customWidth="1"/>
    <col min="1556" max="1562" width="5.625" style="80" customWidth="1"/>
    <col min="1563" max="1563" width="3.625" style="80" customWidth="1"/>
    <col min="1564" max="1574" width="6.125" style="80" customWidth="1"/>
    <col min="1575" max="1792" width="9" style="80" customWidth="1"/>
    <col min="1793" max="1793" width="3.625" style="80" customWidth="1"/>
    <col min="1794" max="1794" width="3.125" style="80" customWidth="1"/>
    <col min="1795" max="1797" width="6.125" style="80" customWidth="1"/>
    <col min="1798" max="1798" width="3.125" style="80" customWidth="1"/>
    <col min="1799" max="1799" width="2.625" style="80" customWidth="1"/>
    <col min="1800" max="1805" width="6.125" style="80" customWidth="1"/>
    <col min="1806" max="1807" width="2.625" style="80" customWidth="1"/>
    <col min="1808" max="1810" width="5.625" style="80" customWidth="1"/>
    <col min="1811" max="1811" width="2.625" style="80" customWidth="1"/>
    <col min="1812" max="1818" width="5.625" style="80" customWidth="1"/>
    <col min="1819" max="1819" width="3.625" style="80" customWidth="1"/>
    <col min="1820" max="1830" width="6.125" style="80" customWidth="1"/>
    <col min="1831" max="2048" width="9" style="80" customWidth="1"/>
    <col min="2049" max="2049" width="3.625" style="80" customWidth="1"/>
    <col min="2050" max="2050" width="3.125" style="80" customWidth="1"/>
    <col min="2051" max="2053" width="6.125" style="80" customWidth="1"/>
    <col min="2054" max="2054" width="3.125" style="80" customWidth="1"/>
    <col min="2055" max="2055" width="2.625" style="80" customWidth="1"/>
    <col min="2056" max="2061" width="6.125" style="80" customWidth="1"/>
    <col min="2062" max="2063" width="2.625" style="80" customWidth="1"/>
    <col min="2064" max="2066" width="5.625" style="80" customWidth="1"/>
    <col min="2067" max="2067" width="2.625" style="80" customWidth="1"/>
    <col min="2068" max="2074" width="5.625" style="80" customWidth="1"/>
    <col min="2075" max="2075" width="3.625" style="80" customWidth="1"/>
    <col min="2076" max="2086" width="6.125" style="80" customWidth="1"/>
    <col min="2087" max="2304" width="9" style="80" customWidth="1"/>
    <col min="2305" max="2305" width="3.625" style="80" customWidth="1"/>
    <col min="2306" max="2306" width="3.125" style="80" customWidth="1"/>
    <col min="2307" max="2309" width="6.125" style="80" customWidth="1"/>
    <col min="2310" max="2310" width="3.125" style="80" customWidth="1"/>
    <col min="2311" max="2311" width="2.625" style="80" customWidth="1"/>
    <col min="2312" max="2317" width="6.125" style="80" customWidth="1"/>
    <col min="2318" max="2319" width="2.625" style="80" customWidth="1"/>
    <col min="2320" max="2322" width="5.625" style="80" customWidth="1"/>
    <col min="2323" max="2323" width="2.625" style="80" customWidth="1"/>
    <col min="2324" max="2330" width="5.625" style="80" customWidth="1"/>
    <col min="2331" max="2331" width="3.625" style="80" customWidth="1"/>
    <col min="2332" max="2342" width="6.125" style="80" customWidth="1"/>
    <col min="2343" max="2560" width="9" style="80" customWidth="1"/>
    <col min="2561" max="2561" width="3.625" style="80" customWidth="1"/>
    <col min="2562" max="2562" width="3.125" style="80" customWidth="1"/>
    <col min="2563" max="2565" width="6.125" style="80" customWidth="1"/>
    <col min="2566" max="2566" width="3.125" style="80" customWidth="1"/>
    <col min="2567" max="2567" width="2.625" style="80" customWidth="1"/>
    <col min="2568" max="2573" width="6.125" style="80" customWidth="1"/>
    <col min="2574" max="2575" width="2.625" style="80" customWidth="1"/>
    <col min="2576" max="2578" width="5.625" style="80" customWidth="1"/>
    <col min="2579" max="2579" width="2.625" style="80" customWidth="1"/>
    <col min="2580" max="2586" width="5.625" style="80" customWidth="1"/>
    <col min="2587" max="2587" width="3.625" style="80" customWidth="1"/>
    <col min="2588" max="2598" width="6.125" style="80" customWidth="1"/>
    <col min="2599" max="2816" width="9" style="80" customWidth="1"/>
    <col min="2817" max="2817" width="3.625" style="80" customWidth="1"/>
    <col min="2818" max="2818" width="3.125" style="80" customWidth="1"/>
    <col min="2819" max="2821" width="6.125" style="80" customWidth="1"/>
    <col min="2822" max="2822" width="3.125" style="80" customWidth="1"/>
    <col min="2823" max="2823" width="2.625" style="80" customWidth="1"/>
    <col min="2824" max="2829" width="6.125" style="80" customWidth="1"/>
    <col min="2830" max="2831" width="2.625" style="80" customWidth="1"/>
    <col min="2832" max="2834" width="5.625" style="80" customWidth="1"/>
    <col min="2835" max="2835" width="2.625" style="80" customWidth="1"/>
    <col min="2836" max="2842" width="5.625" style="80" customWidth="1"/>
    <col min="2843" max="2843" width="3.625" style="80" customWidth="1"/>
    <col min="2844" max="2854" width="6.125" style="80" customWidth="1"/>
    <col min="2855" max="3072" width="9" style="80" customWidth="1"/>
    <col min="3073" max="3073" width="3.625" style="80" customWidth="1"/>
    <col min="3074" max="3074" width="3.125" style="80" customWidth="1"/>
    <col min="3075" max="3077" width="6.125" style="80" customWidth="1"/>
    <col min="3078" max="3078" width="3.125" style="80" customWidth="1"/>
    <col min="3079" max="3079" width="2.625" style="80" customWidth="1"/>
    <col min="3080" max="3085" width="6.125" style="80" customWidth="1"/>
    <col min="3086" max="3087" width="2.625" style="80" customWidth="1"/>
    <col min="3088" max="3090" width="5.625" style="80" customWidth="1"/>
    <col min="3091" max="3091" width="2.625" style="80" customWidth="1"/>
    <col min="3092" max="3098" width="5.625" style="80" customWidth="1"/>
    <col min="3099" max="3099" width="3.625" style="80" customWidth="1"/>
    <col min="3100" max="3110" width="6.125" style="80" customWidth="1"/>
    <col min="3111" max="3328" width="9" style="80" customWidth="1"/>
    <col min="3329" max="3329" width="3.625" style="80" customWidth="1"/>
    <col min="3330" max="3330" width="3.125" style="80" customWidth="1"/>
    <col min="3331" max="3333" width="6.125" style="80" customWidth="1"/>
    <col min="3334" max="3334" width="3.125" style="80" customWidth="1"/>
    <col min="3335" max="3335" width="2.625" style="80" customWidth="1"/>
    <col min="3336" max="3341" width="6.125" style="80" customWidth="1"/>
    <col min="3342" max="3343" width="2.625" style="80" customWidth="1"/>
    <col min="3344" max="3346" width="5.625" style="80" customWidth="1"/>
    <col min="3347" max="3347" width="2.625" style="80" customWidth="1"/>
    <col min="3348" max="3354" width="5.625" style="80" customWidth="1"/>
    <col min="3355" max="3355" width="3.625" style="80" customWidth="1"/>
    <col min="3356" max="3366" width="6.125" style="80" customWidth="1"/>
    <col min="3367" max="3584" width="9" style="80" customWidth="1"/>
    <col min="3585" max="3585" width="3.625" style="80" customWidth="1"/>
    <col min="3586" max="3586" width="3.125" style="80" customWidth="1"/>
    <col min="3587" max="3589" width="6.125" style="80" customWidth="1"/>
    <col min="3590" max="3590" width="3.125" style="80" customWidth="1"/>
    <col min="3591" max="3591" width="2.625" style="80" customWidth="1"/>
    <col min="3592" max="3597" width="6.125" style="80" customWidth="1"/>
    <col min="3598" max="3599" width="2.625" style="80" customWidth="1"/>
    <col min="3600" max="3602" width="5.625" style="80" customWidth="1"/>
    <col min="3603" max="3603" width="2.625" style="80" customWidth="1"/>
    <col min="3604" max="3610" width="5.625" style="80" customWidth="1"/>
    <col min="3611" max="3611" width="3.625" style="80" customWidth="1"/>
    <col min="3612" max="3622" width="6.125" style="80" customWidth="1"/>
    <col min="3623" max="3840" width="9" style="80" customWidth="1"/>
    <col min="3841" max="3841" width="3.625" style="80" customWidth="1"/>
    <col min="3842" max="3842" width="3.125" style="80" customWidth="1"/>
    <col min="3843" max="3845" width="6.125" style="80" customWidth="1"/>
    <col min="3846" max="3846" width="3.125" style="80" customWidth="1"/>
    <col min="3847" max="3847" width="2.625" style="80" customWidth="1"/>
    <col min="3848" max="3853" width="6.125" style="80" customWidth="1"/>
    <col min="3854" max="3855" width="2.625" style="80" customWidth="1"/>
    <col min="3856" max="3858" width="5.625" style="80" customWidth="1"/>
    <col min="3859" max="3859" width="2.625" style="80" customWidth="1"/>
    <col min="3860" max="3866" width="5.625" style="80" customWidth="1"/>
    <col min="3867" max="3867" width="3.625" style="80" customWidth="1"/>
    <col min="3868" max="3878" width="6.125" style="80" customWidth="1"/>
    <col min="3879" max="4096" width="9" style="80" customWidth="1"/>
    <col min="4097" max="4097" width="3.625" style="80" customWidth="1"/>
    <col min="4098" max="4098" width="3.125" style="80" customWidth="1"/>
    <col min="4099" max="4101" width="6.125" style="80" customWidth="1"/>
    <col min="4102" max="4102" width="3.125" style="80" customWidth="1"/>
    <col min="4103" max="4103" width="2.625" style="80" customWidth="1"/>
    <col min="4104" max="4109" width="6.125" style="80" customWidth="1"/>
    <col min="4110" max="4111" width="2.625" style="80" customWidth="1"/>
    <col min="4112" max="4114" width="5.625" style="80" customWidth="1"/>
    <col min="4115" max="4115" width="2.625" style="80" customWidth="1"/>
    <col min="4116" max="4122" width="5.625" style="80" customWidth="1"/>
    <col min="4123" max="4123" width="3.625" style="80" customWidth="1"/>
    <col min="4124" max="4134" width="6.125" style="80" customWidth="1"/>
    <col min="4135" max="4352" width="9" style="80" customWidth="1"/>
    <col min="4353" max="4353" width="3.625" style="80" customWidth="1"/>
    <col min="4354" max="4354" width="3.125" style="80" customWidth="1"/>
    <col min="4355" max="4357" width="6.125" style="80" customWidth="1"/>
    <col min="4358" max="4358" width="3.125" style="80" customWidth="1"/>
    <col min="4359" max="4359" width="2.625" style="80" customWidth="1"/>
    <col min="4360" max="4365" width="6.125" style="80" customWidth="1"/>
    <col min="4366" max="4367" width="2.625" style="80" customWidth="1"/>
    <col min="4368" max="4370" width="5.625" style="80" customWidth="1"/>
    <col min="4371" max="4371" width="2.625" style="80" customWidth="1"/>
    <col min="4372" max="4378" width="5.625" style="80" customWidth="1"/>
    <col min="4379" max="4379" width="3.625" style="80" customWidth="1"/>
    <col min="4380" max="4390" width="6.125" style="80" customWidth="1"/>
    <col min="4391" max="4608" width="9" style="80" customWidth="1"/>
    <col min="4609" max="4609" width="3.625" style="80" customWidth="1"/>
    <col min="4610" max="4610" width="3.125" style="80" customWidth="1"/>
    <col min="4611" max="4613" width="6.125" style="80" customWidth="1"/>
    <col min="4614" max="4614" width="3.125" style="80" customWidth="1"/>
    <col min="4615" max="4615" width="2.625" style="80" customWidth="1"/>
    <col min="4616" max="4621" width="6.125" style="80" customWidth="1"/>
    <col min="4622" max="4623" width="2.625" style="80" customWidth="1"/>
    <col min="4624" max="4626" width="5.625" style="80" customWidth="1"/>
    <col min="4627" max="4627" width="2.625" style="80" customWidth="1"/>
    <col min="4628" max="4634" width="5.625" style="80" customWidth="1"/>
    <col min="4635" max="4635" width="3.625" style="80" customWidth="1"/>
    <col min="4636" max="4646" width="6.125" style="80" customWidth="1"/>
    <col min="4647" max="4864" width="9" style="80" customWidth="1"/>
    <col min="4865" max="4865" width="3.625" style="80" customWidth="1"/>
    <col min="4866" max="4866" width="3.125" style="80" customWidth="1"/>
    <col min="4867" max="4869" width="6.125" style="80" customWidth="1"/>
    <col min="4870" max="4870" width="3.125" style="80" customWidth="1"/>
    <col min="4871" max="4871" width="2.625" style="80" customWidth="1"/>
    <col min="4872" max="4877" width="6.125" style="80" customWidth="1"/>
    <col min="4878" max="4879" width="2.625" style="80" customWidth="1"/>
    <col min="4880" max="4882" width="5.625" style="80" customWidth="1"/>
    <col min="4883" max="4883" width="2.625" style="80" customWidth="1"/>
    <col min="4884" max="4890" width="5.625" style="80" customWidth="1"/>
    <col min="4891" max="4891" width="3.625" style="80" customWidth="1"/>
    <col min="4892" max="4902" width="6.125" style="80" customWidth="1"/>
    <col min="4903" max="5120" width="9" style="80" customWidth="1"/>
    <col min="5121" max="5121" width="3.625" style="80" customWidth="1"/>
    <col min="5122" max="5122" width="3.125" style="80" customWidth="1"/>
    <col min="5123" max="5125" width="6.125" style="80" customWidth="1"/>
    <col min="5126" max="5126" width="3.125" style="80" customWidth="1"/>
    <col min="5127" max="5127" width="2.625" style="80" customWidth="1"/>
    <col min="5128" max="5133" width="6.125" style="80" customWidth="1"/>
    <col min="5134" max="5135" width="2.625" style="80" customWidth="1"/>
    <col min="5136" max="5138" width="5.625" style="80" customWidth="1"/>
    <col min="5139" max="5139" width="2.625" style="80" customWidth="1"/>
    <col min="5140" max="5146" width="5.625" style="80" customWidth="1"/>
    <col min="5147" max="5147" width="3.625" style="80" customWidth="1"/>
    <col min="5148" max="5158" width="6.125" style="80" customWidth="1"/>
    <col min="5159" max="5376" width="9" style="80" customWidth="1"/>
    <col min="5377" max="5377" width="3.625" style="80" customWidth="1"/>
    <col min="5378" max="5378" width="3.125" style="80" customWidth="1"/>
    <col min="5379" max="5381" width="6.125" style="80" customWidth="1"/>
    <col min="5382" max="5382" width="3.125" style="80" customWidth="1"/>
    <col min="5383" max="5383" width="2.625" style="80" customWidth="1"/>
    <col min="5384" max="5389" width="6.125" style="80" customWidth="1"/>
    <col min="5390" max="5391" width="2.625" style="80" customWidth="1"/>
    <col min="5392" max="5394" width="5.625" style="80" customWidth="1"/>
    <col min="5395" max="5395" width="2.625" style="80" customWidth="1"/>
    <col min="5396" max="5402" width="5.625" style="80" customWidth="1"/>
    <col min="5403" max="5403" width="3.625" style="80" customWidth="1"/>
    <col min="5404" max="5414" width="6.125" style="80" customWidth="1"/>
    <col min="5415" max="5632" width="9" style="80" customWidth="1"/>
    <col min="5633" max="5633" width="3.625" style="80" customWidth="1"/>
    <col min="5634" max="5634" width="3.125" style="80" customWidth="1"/>
    <col min="5635" max="5637" width="6.125" style="80" customWidth="1"/>
    <col min="5638" max="5638" width="3.125" style="80" customWidth="1"/>
    <col min="5639" max="5639" width="2.625" style="80" customWidth="1"/>
    <col min="5640" max="5645" width="6.125" style="80" customWidth="1"/>
    <col min="5646" max="5647" width="2.625" style="80" customWidth="1"/>
    <col min="5648" max="5650" width="5.625" style="80" customWidth="1"/>
    <col min="5651" max="5651" width="2.625" style="80" customWidth="1"/>
    <col min="5652" max="5658" width="5.625" style="80" customWidth="1"/>
    <col min="5659" max="5659" width="3.625" style="80" customWidth="1"/>
    <col min="5660" max="5670" width="6.125" style="80" customWidth="1"/>
    <col min="5671" max="5888" width="9" style="80" customWidth="1"/>
    <col min="5889" max="5889" width="3.625" style="80" customWidth="1"/>
    <col min="5890" max="5890" width="3.125" style="80" customWidth="1"/>
    <col min="5891" max="5893" width="6.125" style="80" customWidth="1"/>
    <col min="5894" max="5894" width="3.125" style="80" customWidth="1"/>
    <col min="5895" max="5895" width="2.625" style="80" customWidth="1"/>
    <col min="5896" max="5901" width="6.125" style="80" customWidth="1"/>
    <col min="5902" max="5903" width="2.625" style="80" customWidth="1"/>
    <col min="5904" max="5906" width="5.625" style="80" customWidth="1"/>
    <col min="5907" max="5907" width="2.625" style="80" customWidth="1"/>
    <col min="5908" max="5914" width="5.625" style="80" customWidth="1"/>
    <col min="5915" max="5915" width="3.625" style="80" customWidth="1"/>
    <col min="5916" max="5926" width="6.125" style="80" customWidth="1"/>
    <col min="5927" max="6144" width="9" style="80" customWidth="1"/>
    <col min="6145" max="6145" width="3.625" style="80" customWidth="1"/>
    <col min="6146" max="6146" width="3.125" style="80" customWidth="1"/>
    <col min="6147" max="6149" width="6.125" style="80" customWidth="1"/>
    <col min="6150" max="6150" width="3.125" style="80" customWidth="1"/>
    <col min="6151" max="6151" width="2.625" style="80" customWidth="1"/>
    <col min="6152" max="6157" width="6.125" style="80" customWidth="1"/>
    <col min="6158" max="6159" width="2.625" style="80" customWidth="1"/>
    <col min="6160" max="6162" width="5.625" style="80" customWidth="1"/>
    <col min="6163" max="6163" width="2.625" style="80" customWidth="1"/>
    <col min="6164" max="6170" width="5.625" style="80" customWidth="1"/>
    <col min="6171" max="6171" width="3.625" style="80" customWidth="1"/>
    <col min="6172" max="6182" width="6.125" style="80" customWidth="1"/>
    <col min="6183" max="6400" width="9" style="80" customWidth="1"/>
    <col min="6401" max="6401" width="3.625" style="80" customWidth="1"/>
    <col min="6402" max="6402" width="3.125" style="80" customWidth="1"/>
    <col min="6403" max="6405" width="6.125" style="80" customWidth="1"/>
    <col min="6406" max="6406" width="3.125" style="80" customWidth="1"/>
    <col min="6407" max="6407" width="2.625" style="80" customWidth="1"/>
    <col min="6408" max="6413" width="6.125" style="80" customWidth="1"/>
    <col min="6414" max="6415" width="2.625" style="80" customWidth="1"/>
    <col min="6416" max="6418" width="5.625" style="80" customWidth="1"/>
    <col min="6419" max="6419" width="2.625" style="80" customWidth="1"/>
    <col min="6420" max="6426" width="5.625" style="80" customWidth="1"/>
    <col min="6427" max="6427" width="3.625" style="80" customWidth="1"/>
    <col min="6428" max="6438" width="6.125" style="80" customWidth="1"/>
    <col min="6439" max="6656" width="9" style="80" customWidth="1"/>
    <col min="6657" max="6657" width="3.625" style="80" customWidth="1"/>
    <col min="6658" max="6658" width="3.125" style="80" customWidth="1"/>
    <col min="6659" max="6661" width="6.125" style="80" customWidth="1"/>
    <col min="6662" max="6662" width="3.125" style="80" customWidth="1"/>
    <col min="6663" max="6663" width="2.625" style="80" customWidth="1"/>
    <col min="6664" max="6669" width="6.125" style="80" customWidth="1"/>
    <col min="6670" max="6671" width="2.625" style="80" customWidth="1"/>
    <col min="6672" max="6674" width="5.625" style="80" customWidth="1"/>
    <col min="6675" max="6675" width="2.625" style="80" customWidth="1"/>
    <col min="6676" max="6682" width="5.625" style="80" customWidth="1"/>
    <col min="6683" max="6683" width="3.625" style="80" customWidth="1"/>
    <col min="6684" max="6694" width="6.125" style="80" customWidth="1"/>
    <col min="6695" max="6912" width="9" style="80" customWidth="1"/>
    <col min="6913" max="6913" width="3.625" style="80" customWidth="1"/>
    <col min="6914" max="6914" width="3.125" style="80" customWidth="1"/>
    <col min="6915" max="6917" width="6.125" style="80" customWidth="1"/>
    <col min="6918" max="6918" width="3.125" style="80" customWidth="1"/>
    <col min="6919" max="6919" width="2.625" style="80" customWidth="1"/>
    <col min="6920" max="6925" width="6.125" style="80" customWidth="1"/>
    <col min="6926" max="6927" width="2.625" style="80" customWidth="1"/>
    <col min="6928" max="6930" width="5.625" style="80" customWidth="1"/>
    <col min="6931" max="6931" width="2.625" style="80" customWidth="1"/>
    <col min="6932" max="6938" width="5.625" style="80" customWidth="1"/>
    <col min="6939" max="6939" width="3.625" style="80" customWidth="1"/>
    <col min="6940" max="6950" width="6.125" style="80" customWidth="1"/>
    <col min="6951" max="7168" width="9" style="80" customWidth="1"/>
    <col min="7169" max="7169" width="3.625" style="80" customWidth="1"/>
    <col min="7170" max="7170" width="3.125" style="80" customWidth="1"/>
    <col min="7171" max="7173" width="6.125" style="80" customWidth="1"/>
    <col min="7174" max="7174" width="3.125" style="80" customWidth="1"/>
    <col min="7175" max="7175" width="2.625" style="80" customWidth="1"/>
    <col min="7176" max="7181" width="6.125" style="80" customWidth="1"/>
    <col min="7182" max="7183" width="2.625" style="80" customWidth="1"/>
    <col min="7184" max="7186" width="5.625" style="80" customWidth="1"/>
    <col min="7187" max="7187" width="2.625" style="80" customWidth="1"/>
    <col min="7188" max="7194" width="5.625" style="80" customWidth="1"/>
    <col min="7195" max="7195" width="3.625" style="80" customWidth="1"/>
    <col min="7196" max="7206" width="6.125" style="80" customWidth="1"/>
    <col min="7207" max="7424" width="9" style="80" customWidth="1"/>
    <col min="7425" max="7425" width="3.625" style="80" customWidth="1"/>
    <col min="7426" max="7426" width="3.125" style="80" customWidth="1"/>
    <col min="7427" max="7429" width="6.125" style="80" customWidth="1"/>
    <col min="7430" max="7430" width="3.125" style="80" customWidth="1"/>
    <col min="7431" max="7431" width="2.625" style="80" customWidth="1"/>
    <col min="7432" max="7437" width="6.125" style="80" customWidth="1"/>
    <col min="7438" max="7439" width="2.625" style="80" customWidth="1"/>
    <col min="7440" max="7442" width="5.625" style="80" customWidth="1"/>
    <col min="7443" max="7443" width="2.625" style="80" customWidth="1"/>
    <col min="7444" max="7450" width="5.625" style="80" customWidth="1"/>
    <col min="7451" max="7451" width="3.625" style="80" customWidth="1"/>
    <col min="7452" max="7462" width="6.125" style="80" customWidth="1"/>
    <col min="7463" max="7680" width="9" style="80" customWidth="1"/>
    <col min="7681" max="7681" width="3.625" style="80" customWidth="1"/>
    <col min="7682" max="7682" width="3.125" style="80" customWidth="1"/>
    <col min="7683" max="7685" width="6.125" style="80" customWidth="1"/>
    <col min="7686" max="7686" width="3.125" style="80" customWidth="1"/>
    <col min="7687" max="7687" width="2.625" style="80" customWidth="1"/>
    <col min="7688" max="7693" width="6.125" style="80" customWidth="1"/>
    <col min="7694" max="7695" width="2.625" style="80" customWidth="1"/>
    <col min="7696" max="7698" width="5.625" style="80" customWidth="1"/>
    <col min="7699" max="7699" width="2.625" style="80" customWidth="1"/>
    <col min="7700" max="7706" width="5.625" style="80" customWidth="1"/>
    <col min="7707" max="7707" width="3.625" style="80" customWidth="1"/>
    <col min="7708" max="7718" width="6.125" style="80" customWidth="1"/>
    <col min="7719" max="7936" width="9" style="80" customWidth="1"/>
    <col min="7937" max="7937" width="3.625" style="80" customWidth="1"/>
    <col min="7938" max="7938" width="3.125" style="80" customWidth="1"/>
    <col min="7939" max="7941" width="6.125" style="80" customWidth="1"/>
    <col min="7942" max="7942" width="3.125" style="80" customWidth="1"/>
    <col min="7943" max="7943" width="2.625" style="80" customWidth="1"/>
    <col min="7944" max="7949" width="6.125" style="80" customWidth="1"/>
    <col min="7950" max="7951" width="2.625" style="80" customWidth="1"/>
    <col min="7952" max="7954" width="5.625" style="80" customWidth="1"/>
    <col min="7955" max="7955" width="2.625" style="80" customWidth="1"/>
    <col min="7956" max="7962" width="5.625" style="80" customWidth="1"/>
    <col min="7963" max="7963" width="3.625" style="80" customWidth="1"/>
    <col min="7964" max="7974" width="6.125" style="80" customWidth="1"/>
    <col min="7975" max="8192" width="9" style="80" customWidth="1"/>
    <col min="8193" max="8193" width="3.625" style="80" customWidth="1"/>
    <col min="8194" max="8194" width="3.125" style="80" customWidth="1"/>
    <col min="8195" max="8197" width="6.125" style="80" customWidth="1"/>
    <col min="8198" max="8198" width="3.125" style="80" customWidth="1"/>
    <col min="8199" max="8199" width="2.625" style="80" customWidth="1"/>
    <col min="8200" max="8205" width="6.125" style="80" customWidth="1"/>
    <col min="8206" max="8207" width="2.625" style="80" customWidth="1"/>
    <col min="8208" max="8210" width="5.625" style="80" customWidth="1"/>
    <col min="8211" max="8211" width="2.625" style="80" customWidth="1"/>
    <col min="8212" max="8218" width="5.625" style="80" customWidth="1"/>
    <col min="8219" max="8219" width="3.625" style="80" customWidth="1"/>
    <col min="8220" max="8230" width="6.125" style="80" customWidth="1"/>
    <col min="8231" max="8448" width="9" style="80" customWidth="1"/>
    <col min="8449" max="8449" width="3.625" style="80" customWidth="1"/>
    <col min="8450" max="8450" width="3.125" style="80" customWidth="1"/>
    <col min="8451" max="8453" width="6.125" style="80" customWidth="1"/>
    <col min="8454" max="8454" width="3.125" style="80" customWidth="1"/>
    <col min="8455" max="8455" width="2.625" style="80" customWidth="1"/>
    <col min="8456" max="8461" width="6.125" style="80" customWidth="1"/>
    <col min="8462" max="8463" width="2.625" style="80" customWidth="1"/>
    <col min="8464" max="8466" width="5.625" style="80" customWidth="1"/>
    <col min="8467" max="8467" width="2.625" style="80" customWidth="1"/>
    <col min="8468" max="8474" width="5.625" style="80" customWidth="1"/>
    <col min="8475" max="8475" width="3.625" style="80" customWidth="1"/>
    <col min="8476" max="8486" width="6.125" style="80" customWidth="1"/>
    <col min="8487" max="8704" width="9" style="80" customWidth="1"/>
    <col min="8705" max="8705" width="3.625" style="80" customWidth="1"/>
    <col min="8706" max="8706" width="3.125" style="80" customWidth="1"/>
    <col min="8707" max="8709" width="6.125" style="80" customWidth="1"/>
    <col min="8710" max="8710" width="3.125" style="80" customWidth="1"/>
    <col min="8711" max="8711" width="2.625" style="80" customWidth="1"/>
    <col min="8712" max="8717" width="6.125" style="80" customWidth="1"/>
    <col min="8718" max="8719" width="2.625" style="80" customWidth="1"/>
    <col min="8720" max="8722" width="5.625" style="80" customWidth="1"/>
    <col min="8723" max="8723" width="2.625" style="80" customWidth="1"/>
    <col min="8724" max="8730" width="5.625" style="80" customWidth="1"/>
    <col min="8731" max="8731" width="3.625" style="80" customWidth="1"/>
    <col min="8732" max="8742" width="6.125" style="80" customWidth="1"/>
    <col min="8743" max="8960" width="9" style="80" customWidth="1"/>
    <col min="8961" max="8961" width="3.625" style="80" customWidth="1"/>
    <col min="8962" max="8962" width="3.125" style="80" customWidth="1"/>
    <col min="8963" max="8965" width="6.125" style="80" customWidth="1"/>
    <col min="8966" max="8966" width="3.125" style="80" customWidth="1"/>
    <col min="8967" max="8967" width="2.625" style="80" customWidth="1"/>
    <col min="8968" max="8973" width="6.125" style="80" customWidth="1"/>
    <col min="8974" max="8975" width="2.625" style="80" customWidth="1"/>
    <col min="8976" max="8978" width="5.625" style="80" customWidth="1"/>
    <col min="8979" max="8979" width="2.625" style="80" customWidth="1"/>
    <col min="8980" max="8986" width="5.625" style="80" customWidth="1"/>
    <col min="8987" max="8987" width="3.625" style="80" customWidth="1"/>
    <col min="8988" max="8998" width="6.125" style="80" customWidth="1"/>
    <col min="8999" max="9216" width="9" style="80" customWidth="1"/>
    <col min="9217" max="9217" width="3.625" style="80" customWidth="1"/>
    <col min="9218" max="9218" width="3.125" style="80" customWidth="1"/>
    <col min="9219" max="9221" width="6.125" style="80" customWidth="1"/>
    <col min="9222" max="9222" width="3.125" style="80" customWidth="1"/>
    <col min="9223" max="9223" width="2.625" style="80" customWidth="1"/>
    <col min="9224" max="9229" width="6.125" style="80" customWidth="1"/>
    <col min="9230" max="9231" width="2.625" style="80" customWidth="1"/>
    <col min="9232" max="9234" width="5.625" style="80" customWidth="1"/>
    <col min="9235" max="9235" width="2.625" style="80" customWidth="1"/>
    <col min="9236" max="9242" width="5.625" style="80" customWidth="1"/>
    <col min="9243" max="9243" width="3.625" style="80" customWidth="1"/>
    <col min="9244" max="9254" width="6.125" style="80" customWidth="1"/>
    <col min="9255" max="9472" width="9" style="80" customWidth="1"/>
    <col min="9473" max="9473" width="3.625" style="80" customWidth="1"/>
    <col min="9474" max="9474" width="3.125" style="80" customWidth="1"/>
    <col min="9475" max="9477" width="6.125" style="80" customWidth="1"/>
    <col min="9478" max="9478" width="3.125" style="80" customWidth="1"/>
    <col min="9479" max="9479" width="2.625" style="80" customWidth="1"/>
    <col min="9480" max="9485" width="6.125" style="80" customWidth="1"/>
    <col min="9486" max="9487" width="2.625" style="80" customWidth="1"/>
    <col min="9488" max="9490" width="5.625" style="80" customWidth="1"/>
    <col min="9491" max="9491" width="2.625" style="80" customWidth="1"/>
    <col min="9492" max="9498" width="5.625" style="80" customWidth="1"/>
    <col min="9499" max="9499" width="3.625" style="80" customWidth="1"/>
    <col min="9500" max="9510" width="6.125" style="80" customWidth="1"/>
    <col min="9511" max="9728" width="9" style="80" customWidth="1"/>
    <col min="9729" max="9729" width="3.625" style="80" customWidth="1"/>
    <col min="9730" max="9730" width="3.125" style="80" customWidth="1"/>
    <col min="9731" max="9733" width="6.125" style="80" customWidth="1"/>
    <col min="9734" max="9734" width="3.125" style="80" customWidth="1"/>
    <col min="9735" max="9735" width="2.625" style="80" customWidth="1"/>
    <col min="9736" max="9741" width="6.125" style="80" customWidth="1"/>
    <col min="9742" max="9743" width="2.625" style="80" customWidth="1"/>
    <col min="9744" max="9746" width="5.625" style="80" customWidth="1"/>
    <col min="9747" max="9747" width="2.625" style="80" customWidth="1"/>
    <col min="9748" max="9754" width="5.625" style="80" customWidth="1"/>
    <col min="9755" max="9755" width="3.625" style="80" customWidth="1"/>
    <col min="9756" max="9766" width="6.125" style="80" customWidth="1"/>
    <col min="9767" max="9984" width="9" style="80" customWidth="1"/>
    <col min="9985" max="9985" width="3.625" style="80" customWidth="1"/>
    <col min="9986" max="9986" width="3.125" style="80" customWidth="1"/>
    <col min="9987" max="9989" width="6.125" style="80" customWidth="1"/>
    <col min="9990" max="9990" width="3.125" style="80" customWidth="1"/>
    <col min="9991" max="9991" width="2.625" style="80" customWidth="1"/>
    <col min="9992" max="9997" width="6.125" style="80" customWidth="1"/>
    <col min="9998" max="9999" width="2.625" style="80" customWidth="1"/>
    <col min="10000" max="10002" width="5.625" style="80" customWidth="1"/>
    <col min="10003" max="10003" width="2.625" style="80" customWidth="1"/>
    <col min="10004" max="10010" width="5.625" style="80" customWidth="1"/>
    <col min="10011" max="10011" width="3.625" style="80" customWidth="1"/>
    <col min="10012" max="10022" width="6.125" style="80" customWidth="1"/>
    <col min="10023" max="10240" width="9" style="80" customWidth="1"/>
    <col min="10241" max="10241" width="3.625" style="80" customWidth="1"/>
    <col min="10242" max="10242" width="3.125" style="80" customWidth="1"/>
    <col min="10243" max="10245" width="6.125" style="80" customWidth="1"/>
    <col min="10246" max="10246" width="3.125" style="80" customWidth="1"/>
    <col min="10247" max="10247" width="2.625" style="80" customWidth="1"/>
    <col min="10248" max="10253" width="6.125" style="80" customWidth="1"/>
    <col min="10254" max="10255" width="2.625" style="80" customWidth="1"/>
    <col min="10256" max="10258" width="5.625" style="80" customWidth="1"/>
    <col min="10259" max="10259" width="2.625" style="80" customWidth="1"/>
    <col min="10260" max="10266" width="5.625" style="80" customWidth="1"/>
    <col min="10267" max="10267" width="3.625" style="80" customWidth="1"/>
    <col min="10268" max="10278" width="6.125" style="80" customWidth="1"/>
    <col min="10279" max="10496" width="9" style="80" customWidth="1"/>
    <col min="10497" max="10497" width="3.625" style="80" customWidth="1"/>
    <col min="10498" max="10498" width="3.125" style="80" customWidth="1"/>
    <col min="10499" max="10501" width="6.125" style="80" customWidth="1"/>
    <col min="10502" max="10502" width="3.125" style="80" customWidth="1"/>
    <col min="10503" max="10503" width="2.625" style="80" customWidth="1"/>
    <col min="10504" max="10509" width="6.125" style="80" customWidth="1"/>
    <col min="10510" max="10511" width="2.625" style="80" customWidth="1"/>
    <col min="10512" max="10514" width="5.625" style="80" customWidth="1"/>
    <col min="10515" max="10515" width="2.625" style="80" customWidth="1"/>
    <col min="10516" max="10522" width="5.625" style="80" customWidth="1"/>
    <col min="10523" max="10523" width="3.625" style="80" customWidth="1"/>
    <col min="10524" max="10534" width="6.125" style="80" customWidth="1"/>
    <col min="10535" max="10752" width="9" style="80" customWidth="1"/>
    <col min="10753" max="10753" width="3.625" style="80" customWidth="1"/>
    <col min="10754" max="10754" width="3.125" style="80" customWidth="1"/>
    <col min="10755" max="10757" width="6.125" style="80" customWidth="1"/>
    <col min="10758" max="10758" width="3.125" style="80" customWidth="1"/>
    <col min="10759" max="10759" width="2.625" style="80" customWidth="1"/>
    <col min="10760" max="10765" width="6.125" style="80" customWidth="1"/>
    <col min="10766" max="10767" width="2.625" style="80" customWidth="1"/>
    <col min="10768" max="10770" width="5.625" style="80" customWidth="1"/>
    <col min="10771" max="10771" width="2.625" style="80" customWidth="1"/>
    <col min="10772" max="10778" width="5.625" style="80" customWidth="1"/>
    <col min="10779" max="10779" width="3.625" style="80" customWidth="1"/>
    <col min="10780" max="10790" width="6.125" style="80" customWidth="1"/>
    <col min="10791" max="11008" width="9" style="80" customWidth="1"/>
    <col min="11009" max="11009" width="3.625" style="80" customWidth="1"/>
    <col min="11010" max="11010" width="3.125" style="80" customWidth="1"/>
    <col min="11011" max="11013" width="6.125" style="80" customWidth="1"/>
    <col min="11014" max="11014" width="3.125" style="80" customWidth="1"/>
    <col min="11015" max="11015" width="2.625" style="80" customWidth="1"/>
    <col min="11016" max="11021" width="6.125" style="80" customWidth="1"/>
    <col min="11022" max="11023" width="2.625" style="80" customWidth="1"/>
    <col min="11024" max="11026" width="5.625" style="80" customWidth="1"/>
    <col min="11027" max="11027" width="2.625" style="80" customWidth="1"/>
    <col min="11028" max="11034" width="5.625" style="80" customWidth="1"/>
    <col min="11035" max="11035" width="3.625" style="80" customWidth="1"/>
    <col min="11036" max="11046" width="6.125" style="80" customWidth="1"/>
    <col min="11047" max="11264" width="9" style="80" customWidth="1"/>
    <col min="11265" max="11265" width="3.625" style="80" customWidth="1"/>
    <col min="11266" max="11266" width="3.125" style="80" customWidth="1"/>
    <col min="11267" max="11269" width="6.125" style="80" customWidth="1"/>
    <col min="11270" max="11270" width="3.125" style="80" customWidth="1"/>
    <col min="11271" max="11271" width="2.625" style="80" customWidth="1"/>
    <col min="11272" max="11277" width="6.125" style="80" customWidth="1"/>
    <col min="11278" max="11279" width="2.625" style="80" customWidth="1"/>
    <col min="11280" max="11282" width="5.625" style="80" customWidth="1"/>
    <col min="11283" max="11283" width="2.625" style="80" customWidth="1"/>
    <col min="11284" max="11290" width="5.625" style="80" customWidth="1"/>
    <col min="11291" max="11291" width="3.625" style="80" customWidth="1"/>
    <col min="11292" max="11302" width="6.125" style="80" customWidth="1"/>
    <col min="11303" max="11520" width="9" style="80" customWidth="1"/>
    <col min="11521" max="11521" width="3.625" style="80" customWidth="1"/>
    <col min="11522" max="11522" width="3.125" style="80" customWidth="1"/>
    <col min="11523" max="11525" width="6.125" style="80" customWidth="1"/>
    <col min="11526" max="11526" width="3.125" style="80" customWidth="1"/>
    <col min="11527" max="11527" width="2.625" style="80" customWidth="1"/>
    <col min="11528" max="11533" width="6.125" style="80" customWidth="1"/>
    <col min="11534" max="11535" width="2.625" style="80" customWidth="1"/>
    <col min="11536" max="11538" width="5.625" style="80" customWidth="1"/>
    <col min="11539" max="11539" width="2.625" style="80" customWidth="1"/>
    <col min="11540" max="11546" width="5.625" style="80" customWidth="1"/>
    <col min="11547" max="11547" width="3.625" style="80" customWidth="1"/>
    <col min="11548" max="11558" width="6.125" style="80" customWidth="1"/>
    <col min="11559" max="11776" width="9" style="80" customWidth="1"/>
    <col min="11777" max="11777" width="3.625" style="80" customWidth="1"/>
    <col min="11778" max="11778" width="3.125" style="80" customWidth="1"/>
    <col min="11779" max="11781" width="6.125" style="80" customWidth="1"/>
    <col min="11782" max="11782" width="3.125" style="80" customWidth="1"/>
    <col min="11783" max="11783" width="2.625" style="80" customWidth="1"/>
    <col min="11784" max="11789" width="6.125" style="80" customWidth="1"/>
    <col min="11790" max="11791" width="2.625" style="80" customWidth="1"/>
    <col min="11792" max="11794" width="5.625" style="80" customWidth="1"/>
    <col min="11795" max="11795" width="2.625" style="80" customWidth="1"/>
    <col min="11796" max="11802" width="5.625" style="80" customWidth="1"/>
    <col min="11803" max="11803" width="3.625" style="80" customWidth="1"/>
    <col min="11804" max="11814" width="6.125" style="80" customWidth="1"/>
    <col min="11815" max="12032" width="9" style="80" customWidth="1"/>
    <col min="12033" max="12033" width="3.625" style="80" customWidth="1"/>
    <col min="12034" max="12034" width="3.125" style="80" customWidth="1"/>
    <col min="12035" max="12037" width="6.125" style="80" customWidth="1"/>
    <col min="12038" max="12038" width="3.125" style="80" customWidth="1"/>
    <col min="12039" max="12039" width="2.625" style="80" customWidth="1"/>
    <col min="12040" max="12045" width="6.125" style="80" customWidth="1"/>
    <col min="12046" max="12047" width="2.625" style="80" customWidth="1"/>
    <col min="12048" max="12050" width="5.625" style="80" customWidth="1"/>
    <col min="12051" max="12051" width="2.625" style="80" customWidth="1"/>
    <col min="12052" max="12058" width="5.625" style="80" customWidth="1"/>
    <col min="12059" max="12059" width="3.625" style="80" customWidth="1"/>
    <col min="12060" max="12070" width="6.125" style="80" customWidth="1"/>
    <col min="12071" max="12288" width="9" style="80" customWidth="1"/>
    <col min="12289" max="12289" width="3.625" style="80" customWidth="1"/>
    <col min="12290" max="12290" width="3.125" style="80" customWidth="1"/>
    <col min="12291" max="12293" width="6.125" style="80" customWidth="1"/>
    <col min="12294" max="12294" width="3.125" style="80" customWidth="1"/>
    <col min="12295" max="12295" width="2.625" style="80" customWidth="1"/>
    <col min="12296" max="12301" width="6.125" style="80" customWidth="1"/>
    <col min="12302" max="12303" width="2.625" style="80" customWidth="1"/>
    <col min="12304" max="12306" width="5.625" style="80" customWidth="1"/>
    <col min="12307" max="12307" width="2.625" style="80" customWidth="1"/>
    <col min="12308" max="12314" width="5.625" style="80" customWidth="1"/>
    <col min="12315" max="12315" width="3.625" style="80" customWidth="1"/>
    <col min="12316" max="12326" width="6.125" style="80" customWidth="1"/>
    <col min="12327" max="12544" width="9" style="80" customWidth="1"/>
    <col min="12545" max="12545" width="3.625" style="80" customWidth="1"/>
    <col min="12546" max="12546" width="3.125" style="80" customWidth="1"/>
    <col min="12547" max="12549" width="6.125" style="80" customWidth="1"/>
    <col min="12550" max="12550" width="3.125" style="80" customWidth="1"/>
    <col min="12551" max="12551" width="2.625" style="80" customWidth="1"/>
    <col min="12552" max="12557" width="6.125" style="80" customWidth="1"/>
    <col min="12558" max="12559" width="2.625" style="80" customWidth="1"/>
    <col min="12560" max="12562" width="5.625" style="80" customWidth="1"/>
    <col min="12563" max="12563" width="2.625" style="80" customWidth="1"/>
    <col min="12564" max="12570" width="5.625" style="80" customWidth="1"/>
    <col min="12571" max="12571" width="3.625" style="80" customWidth="1"/>
    <col min="12572" max="12582" width="6.125" style="80" customWidth="1"/>
    <col min="12583" max="12800" width="9" style="80" customWidth="1"/>
    <col min="12801" max="12801" width="3.625" style="80" customWidth="1"/>
    <col min="12802" max="12802" width="3.125" style="80" customWidth="1"/>
    <col min="12803" max="12805" width="6.125" style="80" customWidth="1"/>
    <col min="12806" max="12806" width="3.125" style="80" customWidth="1"/>
    <col min="12807" max="12807" width="2.625" style="80" customWidth="1"/>
    <col min="12808" max="12813" width="6.125" style="80" customWidth="1"/>
    <col min="12814" max="12815" width="2.625" style="80" customWidth="1"/>
    <col min="12816" max="12818" width="5.625" style="80" customWidth="1"/>
    <col min="12819" max="12819" width="2.625" style="80" customWidth="1"/>
    <col min="12820" max="12826" width="5.625" style="80" customWidth="1"/>
    <col min="12827" max="12827" width="3.625" style="80" customWidth="1"/>
    <col min="12828" max="12838" width="6.125" style="80" customWidth="1"/>
    <col min="12839" max="13056" width="9" style="80" customWidth="1"/>
    <col min="13057" max="13057" width="3.625" style="80" customWidth="1"/>
    <col min="13058" max="13058" width="3.125" style="80" customWidth="1"/>
    <col min="13059" max="13061" width="6.125" style="80" customWidth="1"/>
    <col min="13062" max="13062" width="3.125" style="80" customWidth="1"/>
    <col min="13063" max="13063" width="2.625" style="80" customWidth="1"/>
    <col min="13064" max="13069" width="6.125" style="80" customWidth="1"/>
    <col min="13070" max="13071" width="2.625" style="80" customWidth="1"/>
    <col min="13072" max="13074" width="5.625" style="80" customWidth="1"/>
    <col min="13075" max="13075" width="2.625" style="80" customWidth="1"/>
    <col min="13076" max="13082" width="5.625" style="80" customWidth="1"/>
    <col min="13083" max="13083" width="3.625" style="80" customWidth="1"/>
    <col min="13084" max="13094" width="6.125" style="80" customWidth="1"/>
    <col min="13095" max="13312" width="9" style="80" customWidth="1"/>
    <col min="13313" max="13313" width="3.625" style="80" customWidth="1"/>
    <col min="13314" max="13314" width="3.125" style="80" customWidth="1"/>
    <col min="13315" max="13317" width="6.125" style="80" customWidth="1"/>
    <col min="13318" max="13318" width="3.125" style="80" customWidth="1"/>
    <col min="13319" max="13319" width="2.625" style="80" customWidth="1"/>
    <col min="13320" max="13325" width="6.125" style="80" customWidth="1"/>
    <col min="13326" max="13327" width="2.625" style="80" customWidth="1"/>
    <col min="13328" max="13330" width="5.625" style="80" customWidth="1"/>
    <col min="13331" max="13331" width="2.625" style="80" customWidth="1"/>
    <col min="13332" max="13338" width="5.625" style="80" customWidth="1"/>
    <col min="13339" max="13339" width="3.625" style="80" customWidth="1"/>
    <col min="13340" max="13350" width="6.125" style="80" customWidth="1"/>
    <col min="13351" max="13568" width="9" style="80" customWidth="1"/>
    <col min="13569" max="13569" width="3.625" style="80" customWidth="1"/>
    <col min="13570" max="13570" width="3.125" style="80" customWidth="1"/>
    <col min="13571" max="13573" width="6.125" style="80" customWidth="1"/>
    <col min="13574" max="13574" width="3.125" style="80" customWidth="1"/>
    <col min="13575" max="13575" width="2.625" style="80" customWidth="1"/>
    <col min="13576" max="13581" width="6.125" style="80" customWidth="1"/>
    <col min="13582" max="13583" width="2.625" style="80" customWidth="1"/>
    <col min="13584" max="13586" width="5.625" style="80" customWidth="1"/>
    <col min="13587" max="13587" width="2.625" style="80" customWidth="1"/>
    <col min="13588" max="13594" width="5.625" style="80" customWidth="1"/>
    <col min="13595" max="13595" width="3.625" style="80" customWidth="1"/>
    <col min="13596" max="13606" width="6.125" style="80" customWidth="1"/>
    <col min="13607" max="13824" width="9" style="80" customWidth="1"/>
    <col min="13825" max="13825" width="3.625" style="80" customWidth="1"/>
    <col min="13826" max="13826" width="3.125" style="80" customWidth="1"/>
    <col min="13827" max="13829" width="6.125" style="80" customWidth="1"/>
    <col min="13830" max="13830" width="3.125" style="80" customWidth="1"/>
    <col min="13831" max="13831" width="2.625" style="80" customWidth="1"/>
    <col min="13832" max="13837" width="6.125" style="80" customWidth="1"/>
    <col min="13838" max="13839" width="2.625" style="80" customWidth="1"/>
    <col min="13840" max="13842" width="5.625" style="80" customWidth="1"/>
    <col min="13843" max="13843" width="2.625" style="80" customWidth="1"/>
    <col min="13844" max="13850" width="5.625" style="80" customWidth="1"/>
    <col min="13851" max="13851" width="3.625" style="80" customWidth="1"/>
    <col min="13852" max="13862" width="6.125" style="80" customWidth="1"/>
    <col min="13863" max="14080" width="9" style="80" customWidth="1"/>
    <col min="14081" max="14081" width="3.625" style="80" customWidth="1"/>
    <col min="14082" max="14082" width="3.125" style="80" customWidth="1"/>
    <col min="14083" max="14085" width="6.125" style="80" customWidth="1"/>
    <col min="14086" max="14086" width="3.125" style="80" customWidth="1"/>
    <col min="14087" max="14087" width="2.625" style="80" customWidth="1"/>
    <col min="14088" max="14093" width="6.125" style="80" customWidth="1"/>
    <col min="14094" max="14095" width="2.625" style="80" customWidth="1"/>
    <col min="14096" max="14098" width="5.625" style="80" customWidth="1"/>
    <col min="14099" max="14099" width="2.625" style="80" customWidth="1"/>
    <col min="14100" max="14106" width="5.625" style="80" customWidth="1"/>
    <col min="14107" max="14107" width="3.625" style="80" customWidth="1"/>
    <col min="14108" max="14118" width="6.125" style="80" customWidth="1"/>
    <col min="14119" max="14336" width="9" style="80" customWidth="1"/>
    <col min="14337" max="14337" width="3.625" style="80" customWidth="1"/>
    <col min="14338" max="14338" width="3.125" style="80" customWidth="1"/>
    <col min="14339" max="14341" width="6.125" style="80" customWidth="1"/>
    <col min="14342" max="14342" width="3.125" style="80" customWidth="1"/>
    <col min="14343" max="14343" width="2.625" style="80" customWidth="1"/>
    <col min="14344" max="14349" width="6.125" style="80" customWidth="1"/>
    <col min="14350" max="14351" width="2.625" style="80" customWidth="1"/>
    <col min="14352" max="14354" width="5.625" style="80" customWidth="1"/>
    <col min="14355" max="14355" width="2.625" style="80" customWidth="1"/>
    <col min="14356" max="14362" width="5.625" style="80" customWidth="1"/>
    <col min="14363" max="14363" width="3.625" style="80" customWidth="1"/>
    <col min="14364" max="14374" width="6.125" style="80" customWidth="1"/>
    <col min="14375" max="14592" width="9" style="80" customWidth="1"/>
    <col min="14593" max="14593" width="3.625" style="80" customWidth="1"/>
    <col min="14594" max="14594" width="3.125" style="80" customWidth="1"/>
    <col min="14595" max="14597" width="6.125" style="80" customWidth="1"/>
    <col min="14598" max="14598" width="3.125" style="80" customWidth="1"/>
    <col min="14599" max="14599" width="2.625" style="80" customWidth="1"/>
    <col min="14600" max="14605" width="6.125" style="80" customWidth="1"/>
    <col min="14606" max="14607" width="2.625" style="80" customWidth="1"/>
    <col min="14608" max="14610" width="5.625" style="80" customWidth="1"/>
    <col min="14611" max="14611" width="2.625" style="80" customWidth="1"/>
    <col min="14612" max="14618" width="5.625" style="80" customWidth="1"/>
    <col min="14619" max="14619" width="3.625" style="80" customWidth="1"/>
    <col min="14620" max="14630" width="6.125" style="80" customWidth="1"/>
    <col min="14631" max="14848" width="9" style="80" customWidth="1"/>
    <col min="14849" max="14849" width="3.625" style="80" customWidth="1"/>
    <col min="14850" max="14850" width="3.125" style="80" customWidth="1"/>
    <col min="14851" max="14853" width="6.125" style="80" customWidth="1"/>
    <col min="14854" max="14854" width="3.125" style="80" customWidth="1"/>
    <col min="14855" max="14855" width="2.625" style="80" customWidth="1"/>
    <col min="14856" max="14861" width="6.125" style="80" customWidth="1"/>
    <col min="14862" max="14863" width="2.625" style="80" customWidth="1"/>
    <col min="14864" max="14866" width="5.625" style="80" customWidth="1"/>
    <col min="14867" max="14867" width="2.625" style="80" customWidth="1"/>
    <col min="14868" max="14874" width="5.625" style="80" customWidth="1"/>
    <col min="14875" max="14875" width="3.625" style="80" customWidth="1"/>
    <col min="14876" max="14886" width="6.125" style="80" customWidth="1"/>
    <col min="14887" max="15104" width="9" style="80" customWidth="1"/>
    <col min="15105" max="15105" width="3.625" style="80" customWidth="1"/>
    <col min="15106" max="15106" width="3.125" style="80" customWidth="1"/>
    <col min="15107" max="15109" width="6.125" style="80" customWidth="1"/>
    <col min="15110" max="15110" width="3.125" style="80" customWidth="1"/>
    <col min="15111" max="15111" width="2.625" style="80" customWidth="1"/>
    <col min="15112" max="15117" width="6.125" style="80" customWidth="1"/>
    <col min="15118" max="15119" width="2.625" style="80" customWidth="1"/>
    <col min="15120" max="15122" width="5.625" style="80" customWidth="1"/>
    <col min="15123" max="15123" width="2.625" style="80" customWidth="1"/>
    <col min="15124" max="15130" width="5.625" style="80" customWidth="1"/>
    <col min="15131" max="15131" width="3.625" style="80" customWidth="1"/>
    <col min="15132" max="15142" width="6.125" style="80" customWidth="1"/>
    <col min="15143" max="15360" width="9" style="80" customWidth="1"/>
    <col min="15361" max="15361" width="3.625" style="80" customWidth="1"/>
    <col min="15362" max="15362" width="3.125" style="80" customWidth="1"/>
    <col min="15363" max="15365" width="6.125" style="80" customWidth="1"/>
    <col min="15366" max="15366" width="3.125" style="80" customWidth="1"/>
    <col min="15367" max="15367" width="2.625" style="80" customWidth="1"/>
    <col min="15368" max="15373" width="6.125" style="80" customWidth="1"/>
    <col min="15374" max="15375" width="2.625" style="80" customWidth="1"/>
    <col min="15376" max="15378" width="5.625" style="80" customWidth="1"/>
    <col min="15379" max="15379" width="2.625" style="80" customWidth="1"/>
    <col min="15380" max="15386" width="5.625" style="80" customWidth="1"/>
    <col min="15387" max="15387" width="3.625" style="80" customWidth="1"/>
    <col min="15388" max="15398" width="6.125" style="80" customWidth="1"/>
    <col min="15399" max="15616" width="9" style="80" customWidth="1"/>
    <col min="15617" max="15617" width="3.625" style="80" customWidth="1"/>
    <col min="15618" max="15618" width="3.125" style="80" customWidth="1"/>
    <col min="15619" max="15621" width="6.125" style="80" customWidth="1"/>
    <col min="15622" max="15622" width="3.125" style="80" customWidth="1"/>
    <col min="15623" max="15623" width="2.625" style="80" customWidth="1"/>
    <col min="15624" max="15629" width="6.125" style="80" customWidth="1"/>
    <col min="15630" max="15631" width="2.625" style="80" customWidth="1"/>
    <col min="15632" max="15634" width="5.625" style="80" customWidth="1"/>
    <col min="15635" max="15635" width="2.625" style="80" customWidth="1"/>
    <col min="15636" max="15642" width="5.625" style="80" customWidth="1"/>
    <col min="15643" max="15643" width="3.625" style="80" customWidth="1"/>
    <col min="15644" max="15654" width="6.125" style="80" customWidth="1"/>
    <col min="15655" max="15872" width="9" style="80" customWidth="1"/>
    <col min="15873" max="15873" width="3.625" style="80" customWidth="1"/>
    <col min="15874" max="15874" width="3.125" style="80" customWidth="1"/>
    <col min="15875" max="15877" width="6.125" style="80" customWidth="1"/>
    <col min="15878" max="15878" width="3.125" style="80" customWidth="1"/>
    <col min="15879" max="15879" width="2.625" style="80" customWidth="1"/>
    <col min="15880" max="15885" width="6.125" style="80" customWidth="1"/>
    <col min="15886" max="15887" width="2.625" style="80" customWidth="1"/>
    <col min="15888" max="15890" width="5.625" style="80" customWidth="1"/>
    <col min="15891" max="15891" width="2.625" style="80" customWidth="1"/>
    <col min="15892" max="15898" width="5.625" style="80" customWidth="1"/>
    <col min="15899" max="15899" width="3.625" style="80" customWidth="1"/>
    <col min="15900" max="15910" width="6.125" style="80" customWidth="1"/>
    <col min="15911" max="16128" width="9" style="80" customWidth="1"/>
    <col min="16129" max="16129" width="3.625" style="80" customWidth="1"/>
    <col min="16130" max="16130" width="3.125" style="80" customWidth="1"/>
    <col min="16131" max="16133" width="6.125" style="80" customWidth="1"/>
    <col min="16134" max="16134" width="3.125" style="80" customWidth="1"/>
    <col min="16135" max="16135" width="2.625" style="80" customWidth="1"/>
    <col min="16136" max="16141" width="6.125" style="80" customWidth="1"/>
    <col min="16142" max="16143" width="2.625" style="80" customWidth="1"/>
    <col min="16144" max="16146" width="5.625" style="80" customWidth="1"/>
    <col min="16147" max="16147" width="2.625" style="80" customWidth="1"/>
    <col min="16148" max="16154" width="5.625" style="80" customWidth="1"/>
    <col min="16155" max="16155" width="3.625" style="80" customWidth="1"/>
    <col min="16156" max="16166" width="6.125" style="80" customWidth="1"/>
    <col min="16167" max="16384" width="9" style="80" customWidth="1"/>
  </cols>
  <sheetData>
    <row r="1" spans="2:26" ht="30" customHeight="1" x14ac:dyDescent="0.15">
      <c r="B1" s="548" t="s">
        <v>85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</row>
    <row r="2" spans="2:26" ht="24.95" customHeight="1" x14ac:dyDescent="0.15"/>
    <row r="3" spans="2:26" ht="30" customHeight="1" x14ac:dyDescent="0.15">
      <c r="B3" s="549" t="s">
        <v>86</v>
      </c>
      <c r="C3" s="549"/>
      <c r="D3" s="549"/>
      <c r="E3" s="549"/>
      <c r="F3" s="549"/>
      <c r="G3" s="549"/>
      <c r="H3" s="549"/>
      <c r="K3" s="113" t="s">
        <v>88</v>
      </c>
    </row>
    <row r="4" spans="2:26" ht="15" customHeight="1" x14ac:dyDescent="0.15">
      <c r="B4" s="81"/>
      <c r="C4" s="81"/>
      <c r="D4" s="81"/>
      <c r="E4" s="81"/>
      <c r="F4" s="81"/>
      <c r="G4" s="81"/>
      <c r="H4" s="81"/>
      <c r="I4" s="81"/>
      <c r="J4" s="81"/>
      <c r="K4" s="81"/>
      <c r="L4" s="113"/>
    </row>
    <row r="5" spans="2:26" ht="14.25" x14ac:dyDescent="0.15">
      <c r="N5" s="553" t="s">
        <v>89</v>
      </c>
      <c r="O5" s="553"/>
      <c r="P5" s="553"/>
      <c r="Q5" s="535" t="s">
        <v>92</v>
      </c>
      <c r="R5" s="535"/>
      <c r="S5" s="80" t="s">
        <v>94</v>
      </c>
      <c r="T5" s="550" t="str">
        <f>入力シート!AG2&amp;""</f>
        <v>100-8918</v>
      </c>
      <c r="U5" s="550"/>
      <c r="V5" s="550"/>
      <c r="W5" s="550"/>
    </row>
    <row r="6" spans="2:26" ht="14.25" x14ac:dyDescent="0.15">
      <c r="N6" s="553"/>
      <c r="O6" s="553"/>
      <c r="P6" s="553"/>
      <c r="Q6" s="535"/>
      <c r="R6" s="535"/>
      <c r="S6" s="551" t="str">
        <f>入力シート!AG3&amp;""</f>
        <v>東京都千代田区霞が関2-1-3</v>
      </c>
      <c r="T6" s="551"/>
      <c r="U6" s="551"/>
      <c r="V6" s="551"/>
      <c r="W6" s="551"/>
      <c r="X6" s="551"/>
      <c r="Y6" s="551"/>
      <c r="Z6" s="551"/>
    </row>
    <row r="7" spans="2:26" ht="14.25" x14ac:dyDescent="0.15">
      <c r="N7" s="553"/>
      <c r="O7" s="553"/>
      <c r="P7" s="553"/>
      <c r="Q7" s="535" t="s">
        <v>95</v>
      </c>
      <c r="R7" s="535"/>
      <c r="S7" s="552" t="str">
        <f>入力シート!F6&amp;""</f>
        <v>社会福祉法人国交会 自動車苑</v>
      </c>
      <c r="T7" s="552"/>
      <c r="U7" s="552"/>
      <c r="V7" s="552"/>
      <c r="W7" s="552"/>
      <c r="X7" s="552"/>
      <c r="Y7" s="552"/>
      <c r="Z7" s="552"/>
    </row>
    <row r="8" spans="2:26" ht="14.25" x14ac:dyDescent="0.15">
      <c r="N8" s="553"/>
      <c r="O8" s="553"/>
      <c r="P8" s="553"/>
      <c r="Q8" s="538"/>
      <c r="R8" s="538"/>
      <c r="S8" s="545" t="str">
        <f>入力シート!F7&amp;""</f>
        <v>理事長　国土　太郎</v>
      </c>
      <c r="T8" s="545"/>
      <c r="U8" s="545"/>
      <c r="V8" s="545"/>
      <c r="W8" s="545"/>
      <c r="X8" s="545"/>
      <c r="Y8" s="545"/>
      <c r="Z8" s="545"/>
    </row>
    <row r="10" spans="2:26" ht="21.95" customHeight="1" x14ac:dyDescent="0.15">
      <c r="B10" s="82"/>
      <c r="C10" s="89"/>
      <c r="D10" s="90"/>
      <c r="E10" s="90"/>
      <c r="F10" s="93"/>
      <c r="G10" s="100" t="s">
        <v>94</v>
      </c>
      <c r="H10" s="554" t="str">
        <f>入力シート!AG2&amp;""</f>
        <v>100-8918</v>
      </c>
      <c r="I10" s="554"/>
      <c r="J10" s="554"/>
      <c r="K10" s="554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114"/>
    </row>
    <row r="11" spans="2:26" ht="21.95" customHeight="1" x14ac:dyDescent="0.15">
      <c r="B11" s="83"/>
      <c r="C11" s="533" t="s">
        <v>96</v>
      </c>
      <c r="D11" s="533"/>
      <c r="E11" s="533"/>
      <c r="F11" s="94"/>
      <c r="G11" s="101"/>
      <c r="H11" s="546" t="str">
        <f>入力シート!AG4&amp;""</f>
        <v>ﾄｳｷｮｳﾄﾁﾖﾀﾞｸｶｽﾐｶﾞｾｷ</v>
      </c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118"/>
    </row>
    <row r="12" spans="2:26" ht="24.95" customHeight="1" x14ac:dyDescent="0.15">
      <c r="B12" s="84"/>
      <c r="C12" s="547" t="s">
        <v>39</v>
      </c>
      <c r="D12" s="547"/>
      <c r="E12" s="547"/>
      <c r="F12" s="95"/>
      <c r="G12" s="102"/>
      <c r="H12" s="544" t="str">
        <f>入力シート!AG3&amp;""</f>
        <v>東京都千代田区霞が関2-1-3</v>
      </c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544"/>
      <c r="Z12" s="119"/>
    </row>
    <row r="13" spans="2:26" ht="24.95" customHeight="1" x14ac:dyDescent="0.15">
      <c r="B13" s="85"/>
      <c r="C13" s="534" t="s">
        <v>47</v>
      </c>
      <c r="D13" s="534"/>
      <c r="E13" s="534"/>
      <c r="F13" s="96"/>
      <c r="G13" s="103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120"/>
    </row>
    <row r="14" spans="2:26" ht="21.95" customHeight="1" x14ac:dyDescent="0.15">
      <c r="B14" s="86"/>
      <c r="C14" s="542" t="s">
        <v>96</v>
      </c>
      <c r="D14" s="542"/>
      <c r="E14" s="542"/>
      <c r="F14" s="97"/>
      <c r="G14" s="104"/>
      <c r="H14" s="543" t="str">
        <f>入力シート!AG6&amp;""</f>
        <v>ｼｬｶｲﾌｸｼﾎｳｼﾞﾝｺｯｺｳｶｲ ｼﾞﾄﾞｳｼｬｴﾝ ﾘｼﾞﾁｮｳ ｺｸﾄﾞ ﾀﾛｳ</v>
      </c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121"/>
    </row>
    <row r="15" spans="2:26" ht="21.95" customHeight="1" x14ac:dyDescent="0.15">
      <c r="B15" s="83"/>
      <c r="C15" s="533" t="s">
        <v>60</v>
      </c>
      <c r="D15" s="533"/>
      <c r="E15" s="533"/>
      <c r="F15" s="94"/>
      <c r="G15" s="105"/>
      <c r="H15" s="544" t="str">
        <f>入力シート!AG5&amp;""</f>
        <v>社会福祉法人国交会 自動車苑 理事長 国土 太郎</v>
      </c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  <c r="T15" s="544"/>
      <c r="U15" s="544"/>
      <c r="V15" s="544"/>
      <c r="W15" s="544"/>
      <c r="X15" s="544"/>
      <c r="Y15" s="544"/>
      <c r="Z15" s="122"/>
    </row>
    <row r="16" spans="2:26" ht="21.95" customHeight="1" x14ac:dyDescent="0.15">
      <c r="B16" s="85"/>
      <c r="C16" s="534" t="s">
        <v>97</v>
      </c>
      <c r="D16" s="534"/>
      <c r="E16" s="534"/>
      <c r="F16" s="96"/>
      <c r="G16" s="106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123"/>
    </row>
    <row r="17" spans="2:26" ht="9.9499999999999993" customHeight="1" x14ac:dyDescent="0.15">
      <c r="B17" s="87"/>
      <c r="C17" s="532" t="s">
        <v>99</v>
      </c>
      <c r="D17" s="532"/>
      <c r="E17" s="532"/>
      <c r="F17" s="98"/>
      <c r="G17" s="107"/>
      <c r="H17" s="111"/>
      <c r="I17" s="111"/>
      <c r="J17" s="111"/>
      <c r="K17" s="111"/>
      <c r="L17" s="111"/>
      <c r="M17" s="111"/>
      <c r="N17" s="111"/>
      <c r="O17" s="111"/>
      <c r="P17" s="532"/>
      <c r="Q17" s="532"/>
      <c r="R17" s="532"/>
      <c r="S17" s="111"/>
      <c r="T17" s="111"/>
      <c r="U17" s="111"/>
      <c r="V17" s="111"/>
      <c r="W17" s="111"/>
      <c r="X17" s="111"/>
      <c r="Y17" s="111"/>
      <c r="Z17" s="124"/>
    </row>
    <row r="18" spans="2:26" ht="18" customHeight="1" x14ac:dyDescent="0.15">
      <c r="B18" s="83"/>
      <c r="C18" s="533"/>
      <c r="D18" s="533"/>
      <c r="E18" s="533"/>
      <c r="F18" s="94"/>
      <c r="G18" s="108"/>
      <c r="H18" s="535" t="str">
        <f>入力シート!AG7&amp;""</f>
        <v>国土交通銀行</v>
      </c>
      <c r="I18" s="535"/>
      <c r="J18" s="535"/>
      <c r="K18" s="535"/>
      <c r="L18" s="535"/>
      <c r="M18" s="535"/>
      <c r="N18" s="535"/>
      <c r="O18" s="535"/>
      <c r="P18" s="535"/>
      <c r="Q18"/>
      <c r="R18"/>
      <c r="S18" s="535" t="str">
        <f>入力シート!AG8&amp;""</f>
        <v>霞ヶ関支店</v>
      </c>
      <c r="T18" s="535"/>
      <c r="U18" s="535"/>
      <c r="V18" s="535"/>
      <c r="W18" s="535"/>
      <c r="X18" s="535"/>
      <c r="Y18" s="535"/>
      <c r="Z18" s="125"/>
    </row>
    <row r="19" spans="2:26" ht="18" customHeight="1" x14ac:dyDescent="0.15">
      <c r="B19" s="83"/>
      <c r="C19" s="533"/>
      <c r="D19" s="533"/>
      <c r="E19" s="533"/>
      <c r="F19" s="94"/>
      <c r="G19" s="108"/>
      <c r="H19" s="535"/>
      <c r="I19" s="535"/>
      <c r="J19" s="535"/>
      <c r="K19" s="535"/>
      <c r="L19" s="535"/>
      <c r="M19" s="535"/>
      <c r="N19" s="535"/>
      <c r="O19" s="535"/>
      <c r="P19" s="535"/>
      <c r="Q19"/>
      <c r="R19"/>
      <c r="S19" s="535"/>
      <c r="T19" s="535"/>
      <c r="U19" s="535"/>
      <c r="V19" s="535"/>
      <c r="W19" s="535"/>
      <c r="X19" s="535"/>
      <c r="Y19" s="535"/>
      <c r="Z19" s="125"/>
    </row>
    <row r="20" spans="2:26" ht="18" customHeight="1" x14ac:dyDescent="0.15">
      <c r="B20" s="83"/>
      <c r="C20" s="533"/>
      <c r="D20" s="533"/>
      <c r="E20" s="533"/>
      <c r="F20" s="94"/>
      <c r="G20" s="108"/>
      <c r="H20" s="535"/>
      <c r="I20" s="535"/>
      <c r="J20" s="535"/>
      <c r="K20" s="535"/>
      <c r="L20" s="535"/>
      <c r="M20" s="535"/>
      <c r="N20" s="535"/>
      <c r="O20" s="535"/>
      <c r="P20" s="535"/>
      <c r="Q20"/>
      <c r="R20"/>
      <c r="S20" s="535"/>
      <c r="T20" s="535"/>
      <c r="U20" s="535"/>
      <c r="V20" s="535"/>
      <c r="W20" s="535"/>
      <c r="X20" s="535"/>
      <c r="Y20" s="535"/>
      <c r="Z20" s="125"/>
    </row>
    <row r="21" spans="2:26" ht="9.9499999999999993" customHeight="1" x14ac:dyDescent="0.15">
      <c r="B21" s="85"/>
      <c r="C21" s="534"/>
      <c r="D21" s="534"/>
      <c r="E21" s="534"/>
      <c r="F21" s="96"/>
      <c r="G21" s="106"/>
      <c r="H21" s="112"/>
      <c r="I21" s="112"/>
      <c r="J21" s="112"/>
      <c r="K21" s="112"/>
      <c r="L21" s="112"/>
      <c r="M21" s="112"/>
      <c r="N21" s="112"/>
      <c r="O21" s="112"/>
      <c r="P21" s="534"/>
      <c r="Q21" s="534"/>
      <c r="R21" s="534"/>
      <c r="S21" s="112"/>
      <c r="T21" s="112"/>
      <c r="U21" s="112"/>
      <c r="V21" s="112"/>
      <c r="W21" s="112"/>
      <c r="X21" s="112"/>
      <c r="Y21" s="538"/>
      <c r="Z21" s="539"/>
    </row>
    <row r="22" spans="2:26" ht="12" customHeight="1" x14ac:dyDescent="0.15">
      <c r="B22" s="83"/>
      <c r="C22" s="532" t="s">
        <v>100</v>
      </c>
      <c r="D22" s="532"/>
      <c r="E22" s="532"/>
      <c r="F22" s="94"/>
      <c r="G22" s="108"/>
      <c r="H22" s="91"/>
      <c r="I22" s="91"/>
      <c r="J22" s="91"/>
      <c r="K22" s="91"/>
      <c r="L22" s="91"/>
      <c r="M22" s="91"/>
      <c r="N22" s="91"/>
      <c r="O22" s="108"/>
      <c r="P22" s="91"/>
      <c r="Q22" s="91"/>
      <c r="R22" s="91"/>
      <c r="S22" s="91"/>
      <c r="T22" s="107"/>
      <c r="U22" s="111"/>
      <c r="V22" s="111"/>
      <c r="W22" s="111"/>
      <c r="X22" s="111"/>
      <c r="Y22" s="111"/>
      <c r="Z22" s="124"/>
    </row>
    <row r="23" spans="2:26" ht="24.95" customHeight="1" x14ac:dyDescent="0.15">
      <c r="B23" s="83"/>
      <c r="C23" s="533"/>
      <c r="D23" s="533"/>
      <c r="E23" s="533"/>
      <c r="F23" s="94"/>
      <c r="G23" s="108"/>
      <c r="H23" s="535" t="str">
        <f>入力シート!AG9&amp;""</f>
        <v>普通預金</v>
      </c>
      <c r="I23" s="535"/>
      <c r="J23" s="535"/>
      <c r="K23" s="535"/>
      <c r="L23" s="535"/>
      <c r="M23" s="535"/>
      <c r="N23" s="110"/>
      <c r="O23" s="117"/>
      <c r="P23" s="533" t="s">
        <v>101</v>
      </c>
      <c r="Q23" s="533"/>
      <c r="R23" s="533"/>
      <c r="S23" s="91"/>
      <c r="T23" s="540" t="str">
        <f>入力シート!AG10&amp;""</f>
        <v>123456</v>
      </c>
      <c r="U23" s="535"/>
      <c r="V23" s="535"/>
      <c r="W23" s="535"/>
      <c r="X23" s="535"/>
      <c r="Y23" s="535"/>
      <c r="Z23" s="541"/>
    </row>
    <row r="24" spans="2:26" ht="12" customHeight="1" x14ac:dyDescent="0.15">
      <c r="B24" s="88"/>
      <c r="C24" s="536"/>
      <c r="D24" s="536"/>
      <c r="E24" s="536"/>
      <c r="F24" s="99"/>
      <c r="G24" s="109"/>
      <c r="H24" s="92"/>
      <c r="I24" s="92"/>
      <c r="J24" s="92"/>
      <c r="K24" s="92"/>
      <c r="L24" s="92"/>
      <c r="M24" s="92"/>
      <c r="N24" s="92"/>
      <c r="O24" s="109"/>
      <c r="P24" s="92"/>
      <c r="Q24" s="92"/>
      <c r="R24" s="92"/>
      <c r="S24" s="92"/>
      <c r="T24" s="109"/>
      <c r="U24" s="92"/>
      <c r="V24" s="92"/>
      <c r="W24" s="92"/>
      <c r="X24" s="92"/>
      <c r="Y24" s="92"/>
      <c r="Z24" s="116"/>
    </row>
    <row r="26" spans="2:26" ht="9.9499999999999993" customHeight="1" x14ac:dyDescent="0.15">
      <c r="B26" s="82"/>
      <c r="C26" s="90"/>
      <c r="D26" s="90"/>
      <c r="E26" s="90"/>
      <c r="F26" s="93"/>
      <c r="G26" s="90"/>
      <c r="H26" s="90"/>
      <c r="I26" s="90"/>
      <c r="J26" s="90"/>
      <c r="K26" s="90"/>
      <c r="L26" s="90"/>
      <c r="M26" s="114"/>
      <c r="N26" s="91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</row>
    <row r="27" spans="2:26" ht="20.25" customHeight="1" x14ac:dyDescent="0.15">
      <c r="B27" s="83"/>
      <c r="C27" s="91" t="s">
        <v>102</v>
      </c>
      <c r="D27" s="91"/>
      <c r="E27" s="91"/>
      <c r="F27" s="94"/>
      <c r="G27" s="110"/>
      <c r="H27" s="535" t="s">
        <v>104</v>
      </c>
      <c r="I27" s="535"/>
      <c r="J27" s="110"/>
      <c r="K27" s="535" t="s">
        <v>105</v>
      </c>
      <c r="L27" s="535"/>
      <c r="M27" s="115"/>
      <c r="N27" s="91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7"/>
      <c r="Z27" s="537"/>
    </row>
    <row r="28" spans="2:26" ht="9.9499999999999993" customHeight="1" x14ac:dyDescent="0.15">
      <c r="B28" s="88"/>
      <c r="C28" s="92"/>
      <c r="D28" s="92"/>
      <c r="E28" s="92"/>
      <c r="F28" s="99"/>
      <c r="G28" s="92"/>
      <c r="H28" s="92"/>
      <c r="I28" s="92"/>
      <c r="J28" s="92"/>
      <c r="K28" s="92"/>
      <c r="L28" s="92"/>
      <c r="M28" s="116"/>
      <c r="N28" s="91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71" t="s">
        <v>87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</row>
    <row r="2" spans="1:43" x14ac:dyDescent="0.15">
      <c r="B2" s="571" t="s">
        <v>207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</row>
    <row r="6" spans="1:43" ht="22.5" customHeight="1" x14ac:dyDescent="0.15">
      <c r="B6" s="572" t="s">
        <v>177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194</v>
      </c>
      <c r="B10" s="126"/>
      <c r="C10" s="33" t="s">
        <v>3</v>
      </c>
      <c r="AJ10" s="559" t="s">
        <v>23</v>
      </c>
      <c r="AK10" s="559"/>
      <c r="AL10" s="559"/>
      <c r="AM10" s="559"/>
      <c r="AN10" s="559" t="s">
        <v>14</v>
      </c>
      <c r="AO10" s="559"/>
      <c r="AP10" s="559"/>
      <c r="AQ10" s="559"/>
    </row>
    <row r="11" spans="1:43" ht="13.5" customHeight="1" x14ac:dyDescent="0.15">
      <c r="A11" s="127">
        <v>1</v>
      </c>
      <c r="D11" s="130" t="str">
        <f>IF(E11="","","①")</f>
        <v>①</v>
      </c>
      <c r="E11" s="566" t="str">
        <f>IF(ISNA(VLOOKUP(A11,入力シート!$B$43:$BF$44,3,FALSE)),"",VLOOKUP(A11,入力シート!$B$43:$BF$44,3,FALSE))</f>
        <v>介護図書</v>
      </c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7" t="str">
        <f t="shared" ref="Q11:Q20" si="0">IF(OR(E11=0,E11=""),"","型番：")</f>
        <v>型番：</v>
      </c>
      <c r="R11" s="567"/>
      <c r="S11" s="567"/>
      <c r="T11" s="568" t="str">
        <f>IF(ISNA(VLOOKUP(A11,入力シート!$B$43:$BF$44,17,FALSE)),"",VLOOKUP(A11,入力シート!$B$43:$BF$44,17,FALSE))</f>
        <v>XX-XXXX</v>
      </c>
      <c r="U11" s="568"/>
      <c r="V11" s="568"/>
      <c r="W11" s="568"/>
      <c r="X11" s="568"/>
      <c r="Y11" s="569" t="str">
        <f>IF(ISNA(VLOOKUP(A11,入力シート!$B$43:$BF$44,56,FALSE)),"",VLOOKUP(A11,入力シート!$B$43:$BF$44,56,FALSE))</f>
        <v>1冊</v>
      </c>
      <c r="Z11" s="569"/>
      <c r="AA11" s="569"/>
      <c r="AB11" s="569"/>
      <c r="AC11" s="569"/>
      <c r="AD11" s="569"/>
      <c r="AE11" s="569"/>
      <c r="AF11" s="569"/>
      <c r="AG11" s="570"/>
      <c r="AH11" s="570"/>
      <c r="AI11" s="570"/>
      <c r="AJ11" s="563">
        <f>IF(ISNA(VLOOKUP(A11,入力シート!$B$43:$BF$44,41,FALSE)),"",VLOOKUP(A11,入力シート!$B$43:$BF$44,41,FALSE))</f>
        <v>20200</v>
      </c>
      <c r="AK11" s="563"/>
      <c r="AL11" s="563"/>
      <c r="AM11" s="563"/>
      <c r="AN11" s="563">
        <f>IF(ISNA(VLOOKUP(A11,入力シート!$B$43:$BF$44,35,FALSE)),"",VLOOKUP(A11,入力シート!$B$43:$BF$44,35,FALSE))</f>
        <v>200</v>
      </c>
      <c r="AO11" s="563"/>
      <c r="AP11" s="563"/>
      <c r="AQ11" s="563"/>
    </row>
    <row r="12" spans="1:43" ht="13.5" customHeight="1" x14ac:dyDescent="0.15">
      <c r="A12" s="127">
        <v>2</v>
      </c>
      <c r="D12" s="130" t="str">
        <f>IF(E12="","","②")</f>
        <v>②</v>
      </c>
      <c r="E12" s="566" t="str">
        <f>IF(ISNA(VLOOKUP(A12,入力シート!$B$43:$BF$44,3,FALSE)),"",VLOOKUP(A12,入力シート!$B$43:$BF$44,3,FALSE))</f>
        <v>○○○</v>
      </c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7" t="str">
        <f t="shared" si="0"/>
        <v>型番：</v>
      </c>
      <c r="R12" s="567"/>
      <c r="S12" s="567"/>
      <c r="T12" s="568" t="str">
        <f>IF(ISNA(VLOOKUP(A12,入力シート!$B$43:$BF$44,17,FALSE)),"",VLOOKUP(A12,入力シート!$B$43:$BF$44,17,FALSE))</f>
        <v>XX-XXXX</v>
      </c>
      <c r="U12" s="568"/>
      <c r="V12" s="568"/>
      <c r="W12" s="568"/>
      <c r="X12" s="568"/>
      <c r="Y12" s="569" t="str">
        <f>IF(ISNA(VLOOKUP(A12,入力シート!$B$43:$BF$44,56,FALSE)),"",VLOOKUP(A12,入力シート!$B$43:$BF$44,56,FALSE))</f>
        <v>1台</v>
      </c>
      <c r="Z12" s="569"/>
      <c r="AA12" s="569"/>
      <c r="AB12" s="569"/>
      <c r="AC12" s="569"/>
      <c r="AD12" s="569"/>
      <c r="AE12" s="569"/>
      <c r="AF12" s="569"/>
      <c r="AG12" s="570"/>
      <c r="AH12" s="570"/>
      <c r="AI12" s="570"/>
      <c r="AJ12" s="563">
        <f>IF(ISNA(VLOOKUP(A12,入力シート!$B$43:$BF$44,41,FALSE)),"",VLOOKUP(A12,入力シート!$B$43:$BF$44,41,FALSE))</f>
        <v>303000</v>
      </c>
      <c r="AK12" s="563"/>
      <c r="AL12" s="563"/>
      <c r="AM12" s="563"/>
      <c r="AN12" s="563">
        <f>IF(ISNA(VLOOKUP(A12,入力シート!$B$43:$BF$44,35,FALSE)),"",VLOOKUP(A12,入力シート!$B$43:$BF$44,35,FALSE))</f>
        <v>3000</v>
      </c>
      <c r="AO12" s="563"/>
      <c r="AP12" s="563"/>
      <c r="AQ12" s="563"/>
    </row>
    <row r="13" spans="1:43" ht="13.5" customHeight="1" x14ac:dyDescent="0.15">
      <c r="A13" s="127">
        <v>3</v>
      </c>
      <c r="D13" s="130" t="str">
        <f>IF(E13="","","③")</f>
        <v/>
      </c>
      <c r="E13" s="566" t="str">
        <f>IF(ISNA(VLOOKUP(A13,入力シート!$B$43:$BF$44,3,FALSE)),"",VLOOKUP(A13,入力シート!$B$43:$BF$44,3,FALSE))</f>
        <v/>
      </c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7" t="str">
        <f t="shared" si="0"/>
        <v/>
      </c>
      <c r="R13" s="567"/>
      <c r="S13" s="567"/>
      <c r="T13" s="568" t="str">
        <f>IF(ISNA(VLOOKUP(A13,入力シート!$B$43:$BF$44,17,FALSE)),"",VLOOKUP(A13,入力シート!$B$43:$BF$44,17,FALSE))</f>
        <v/>
      </c>
      <c r="U13" s="568"/>
      <c r="V13" s="568"/>
      <c r="W13" s="568"/>
      <c r="X13" s="568"/>
      <c r="Y13" s="569" t="str">
        <f>IF(ISNA(VLOOKUP(A13,入力シート!$B$43:$BF$44,56,FALSE)),"",VLOOKUP(A13,入力シート!$B$43:$BF$44,56,FALSE))</f>
        <v/>
      </c>
      <c r="Z13" s="569"/>
      <c r="AA13" s="569"/>
      <c r="AB13" s="569"/>
      <c r="AC13" s="569"/>
      <c r="AD13" s="569"/>
      <c r="AE13" s="569"/>
      <c r="AF13" s="569"/>
      <c r="AG13" s="570"/>
      <c r="AH13" s="570"/>
      <c r="AI13" s="570"/>
      <c r="AJ13" s="563" t="str">
        <f>IF(ISNA(VLOOKUP(A13,入力シート!$B$43:$BF$44,41,FALSE)),"",VLOOKUP(A13,入力シート!$B$43:$BF$44,41,FALSE))</f>
        <v/>
      </c>
      <c r="AK13" s="563"/>
      <c r="AL13" s="563"/>
      <c r="AM13" s="563"/>
      <c r="AN13" s="563" t="str">
        <f>IF(ISNA(VLOOKUP(A13,入力シート!$B$43:$BF$44,35,FALSE)),"",VLOOKUP(A13,入力シート!$B$43:$BF$44,35,FALSE))</f>
        <v/>
      </c>
      <c r="AO13" s="563"/>
      <c r="AP13" s="563"/>
      <c r="AQ13" s="563"/>
    </row>
    <row r="14" spans="1:43" ht="13.5" customHeight="1" x14ac:dyDescent="0.15">
      <c r="A14" s="127">
        <v>4</v>
      </c>
      <c r="D14" s="130" t="str">
        <f>IF(E14="","","④")</f>
        <v/>
      </c>
      <c r="E14" s="566" t="str">
        <f>IF(ISNA(VLOOKUP(A14,入力シート!$B$43:$BF$44,3,FALSE)),"",VLOOKUP(A14,入力シート!$B$43:$BF$44,3,FALSE))</f>
        <v/>
      </c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7" t="str">
        <f t="shared" si="0"/>
        <v/>
      </c>
      <c r="R14" s="567"/>
      <c r="S14" s="567"/>
      <c r="T14" s="568" t="str">
        <f>IF(ISNA(VLOOKUP(A14,入力シート!$B$43:$BF$44,17,FALSE)),"",VLOOKUP(A14,入力シート!$B$43:$BF$44,17,FALSE))</f>
        <v/>
      </c>
      <c r="U14" s="568"/>
      <c r="V14" s="568"/>
      <c r="W14" s="568"/>
      <c r="X14" s="568"/>
      <c r="Y14" s="569" t="str">
        <f>IF(ISNA(VLOOKUP(A14,入力シート!$B$43:$BF$44,56,FALSE)),"",VLOOKUP(A14,入力シート!$B$43:$BF$44,56,FALSE))</f>
        <v/>
      </c>
      <c r="Z14" s="569"/>
      <c r="AA14" s="569"/>
      <c r="AB14" s="569"/>
      <c r="AC14" s="569"/>
      <c r="AD14" s="569"/>
      <c r="AE14" s="569"/>
      <c r="AF14" s="569"/>
      <c r="AG14" s="570"/>
      <c r="AH14" s="570"/>
      <c r="AI14" s="570"/>
      <c r="AJ14" s="563" t="str">
        <f>IF(ISNA(VLOOKUP(A14,入力シート!$B$43:$BF$44,41,FALSE)),"",VLOOKUP(A14,入力シート!$B$43:$BF$44,41,FALSE))</f>
        <v/>
      </c>
      <c r="AK14" s="563"/>
      <c r="AL14" s="563"/>
      <c r="AM14" s="563"/>
      <c r="AN14" s="563" t="str">
        <f>IF(ISNA(VLOOKUP(A14,入力シート!$B$43:$BF$44,35,FALSE)),"",VLOOKUP(A14,入力シート!$B$43:$BF$44,35,FALSE))</f>
        <v/>
      </c>
      <c r="AO14" s="563"/>
      <c r="AP14" s="563"/>
      <c r="AQ14" s="563"/>
    </row>
    <row r="15" spans="1:43" ht="13.5" customHeight="1" x14ac:dyDescent="0.15">
      <c r="A15" s="127">
        <v>5</v>
      </c>
      <c r="D15" s="130" t="str">
        <f>IF(E15="","","⑤")</f>
        <v/>
      </c>
      <c r="E15" s="566" t="str">
        <f>IF(ISNA(VLOOKUP(A15,入力シート!$B$43:$BF$44,3,FALSE)),"",VLOOKUP(A15,入力シート!$B$43:$BF$44,3,FALSE))</f>
        <v/>
      </c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7" t="str">
        <f t="shared" si="0"/>
        <v/>
      </c>
      <c r="R15" s="567"/>
      <c r="S15" s="567"/>
      <c r="T15" s="568" t="str">
        <f>IF(ISNA(VLOOKUP(A15,入力シート!$B$43:$BF$44,17,FALSE)),"",VLOOKUP(A15,入力シート!$B$43:$BF$44,17,FALSE))</f>
        <v/>
      </c>
      <c r="U15" s="568"/>
      <c r="V15" s="568"/>
      <c r="W15" s="568"/>
      <c r="X15" s="568"/>
      <c r="Y15" s="569" t="str">
        <f>IF(ISNA(VLOOKUP(A15,入力シート!$B$43:$BF$44,56,FALSE)),"",VLOOKUP(A15,入力シート!$B$43:$BF$44,56,FALSE))</f>
        <v/>
      </c>
      <c r="Z15" s="569"/>
      <c r="AA15" s="569"/>
      <c r="AB15" s="569"/>
      <c r="AC15" s="569"/>
      <c r="AD15" s="569"/>
      <c r="AE15" s="569"/>
      <c r="AF15" s="569"/>
      <c r="AG15" s="570"/>
      <c r="AH15" s="570"/>
      <c r="AI15" s="570"/>
      <c r="AJ15" s="563" t="str">
        <f>IF(ISNA(VLOOKUP(A15,入力シート!$B$43:$BF$44,41,FALSE)),"",VLOOKUP(A15,入力シート!$B$43:$BF$44,41,FALSE))</f>
        <v/>
      </c>
      <c r="AK15" s="563"/>
      <c r="AL15" s="563"/>
      <c r="AM15" s="563"/>
      <c r="AN15" s="563" t="str">
        <f>IF(ISNA(VLOOKUP(A15,入力シート!$B$43:$BF$44,35,FALSE)),"",VLOOKUP(A15,入力シート!$B$43:$BF$44,35,FALSE))</f>
        <v/>
      </c>
      <c r="AO15" s="563"/>
      <c r="AP15" s="563"/>
      <c r="AQ15" s="563"/>
    </row>
    <row r="16" spans="1:43" ht="13.5" customHeight="1" x14ac:dyDescent="0.15">
      <c r="A16" s="127">
        <v>6</v>
      </c>
      <c r="D16" s="130" t="str">
        <f>IF(E16="","","⑥")</f>
        <v/>
      </c>
      <c r="E16" s="566" t="str">
        <f>IF(ISNA(VLOOKUP(A16,入力シート!$B$43:$BF$44,3,FALSE)),"",VLOOKUP(A16,入力シート!$B$43:$BF$44,3,FALSE))</f>
        <v/>
      </c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7" t="str">
        <f t="shared" si="0"/>
        <v/>
      </c>
      <c r="R16" s="567"/>
      <c r="S16" s="567"/>
      <c r="T16" s="568" t="str">
        <f>IF(ISNA(VLOOKUP(A16,入力シート!$B$43:$BF$44,17,FALSE)),"",VLOOKUP(A16,入力シート!$B$43:$BF$44,17,FALSE))</f>
        <v/>
      </c>
      <c r="U16" s="568"/>
      <c r="V16" s="568"/>
      <c r="W16" s="568"/>
      <c r="X16" s="568"/>
      <c r="Y16" s="569" t="str">
        <f>IF(ISNA(VLOOKUP(A16,入力シート!$B$43:$BF$44,56,FALSE)),"",VLOOKUP(A16,入力シート!$B$43:$BF$44,56,FALSE))</f>
        <v/>
      </c>
      <c r="Z16" s="569"/>
      <c r="AA16" s="569"/>
      <c r="AB16" s="569"/>
      <c r="AC16" s="569"/>
      <c r="AD16" s="569"/>
      <c r="AE16" s="569"/>
      <c r="AF16" s="569"/>
      <c r="AG16" s="570"/>
      <c r="AH16" s="570"/>
      <c r="AI16" s="570"/>
      <c r="AJ16" s="563" t="str">
        <f>IF(ISNA(VLOOKUP(A16,入力シート!$B$43:$BF$44,41,FALSE)),"",VLOOKUP(A16,入力シート!$B$43:$BF$44,41,FALSE))</f>
        <v/>
      </c>
      <c r="AK16" s="563"/>
      <c r="AL16" s="563"/>
      <c r="AM16" s="563"/>
      <c r="AN16" s="563" t="str">
        <f>IF(ISNA(VLOOKUP(A16,入力シート!$B$43:$BF$44,35,FALSE)),"",VLOOKUP(A16,入力シート!$B$43:$BF$44,35,FALSE))</f>
        <v/>
      </c>
      <c r="AO16" s="563"/>
      <c r="AP16" s="563"/>
      <c r="AQ16" s="563"/>
    </row>
    <row r="17" spans="1:43" ht="13.5" customHeight="1" x14ac:dyDescent="0.15">
      <c r="A17" s="127">
        <v>7</v>
      </c>
      <c r="D17" s="130" t="str">
        <f>IF(E17="","","⑦")</f>
        <v/>
      </c>
      <c r="E17" s="566" t="str">
        <f>IF(ISNA(VLOOKUP(A17,入力シート!$B$43:$BF$44,3,FALSE)),"",VLOOKUP(A17,入力シート!$B$43:$BF$44,3,FALSE))</f>
        <v/>
      </c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7" t="str">
        <f t="shared" si="0"/>
        <v/>
      </c>
      <c r="R17" s="567"/>
      <c r="S17" s="567"/>
      <c r="T17" s="568" t="str">
        <f>IF(ISNA(VLOOKUP(A17,入力シート!$B$43:$BF$44,17,FALSE)),"",VLOOKUP(A17,入力シート!$B$43:$BF$44,17,FALSE))</f>
        <v/>
      </c>
      <c r="U17" s="568"/>
      <c r="V17" s="568"/>
      <c r="W17" s="568"/>
      <c r="X17" s="568"/>
      <c r="Y17" s="569" t="str">
        <f>IF(ISNA(VLOOKUP(A17,入力シート!$B$43:$BF$44,56,FALSE)),"",VLOOKUP(A17,入力シート!$B$43:$BF$44,56,FALSE))</f>
        <v/>
      </c>
      <c r="Z17" s="569"/>
      <c r="AA17" s="569"/>
      <c r="AB17" s="569"/>
      <c r="AC17" s="569"/>
      <c r="AD17" s="569"/>
      <c r="AE17" s="569"/>
      <c r="AF17" s="569"/>
      <c r="AG17" s="570"/>
      <c r="AH17" s="570"/>
      <c r="AI17" s="570"/>
      <c r="AJ17" s="563" t="str">
        <f>IF(ISNA(VLOOKUP(A17,入力シート!$B$43:$BF$44,41,FALSE)),"",VLOOKUP(A17,入力シート!$B$43:$BF$44,41,FALSE))</f>
        <v/>
      </c>
      <c r="AK17" s="563"/>
      <c r="AL17" s="563"/>
      <c r="AM17" s="563"/>
      <c r="AN17" s="563" t="str">
        <f>IF(ISNA(VLOOKUP(A17,入力シート!$B$43:$BF$44,35,FALSE)),"",VLOOKUP(A17,入力シート!$B$43:$BF$44,35,FALSE))</f>
        <v/>
      </c>
      <c r="AO17" s="563"/>
      <c r="AP17" s="563"/>
      <c r="AQ17" s="563"/>
    </row>
    <row r="18" spans="1:43" ht="13.5" customHeight="1" x14ac:dyDescent="0.15">
      <c r="A18" s="127">
        <v>8</v>
      </c>
      <c r="D18" s="130" t="str">
        <f>IF(E18="","","⑧")</f>
        <v/>
      </c>
      <c r="E18" s="566" t="str">
        <f>IF(ISNA(VLOOKUP(A18,入力シート!$B$43:$BF$44,3,FALSE)),"",VLOOKUP(A18,入力シート!$B$43:$BF$44,3,FALSE))</f>
        <v/>
      </c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7" t="str">
        <f t="shared" si="0"/>
        <v/>
      </c>
      <c r="R18" s="567"/>
      <c r="S18" s="567"/>
      <c r="T18" s="568" t="str">
        <f>IF(ISNA(VLOOKUP(A18,入力シート!$B$43:$BF$44,17,FALSE)),"",VLOOKUP(A18,入力シート!$B$43:$BF$44,17,FALSE))</f>
        <v/>
      </c>
      <c r="U18" s="568"/>
      <c r="V18" s="568"/>
      <c r="W18" s="568"/>
      <c r="X18" s="568"/>
      <c r="Y18" s="569" t="str">
        <f>IF(ISNA(VLOOKUP(A18,入力シート!$B$43:$BF$44,56,FALSE)),"",VLOOKUP(A18,入力シート!$B$43:$BF$44,56,FALSE))</f>
        <v/>
      </c>
      <c r="Z18" s="569"/>
      <c r="AA18" s="569"/>
      <c r="AB18" s="569"/>
      <c r="AC18" s="569"/>
      <c r="AD18" s="569"/>
      <c r="AE18" s="569"/>
      <c r="AF18" s="569"/>
      <c r="AG18" s="570"/>
      <c r="AH18" s="570"/>
      <c r="AI18" s="570"/>
      <c r="AJ18" s="563" t="str">
        <f>IF(ISNA(VLOOKUP(A18,入力シート!$B$43:$BF$44,41,FALSE)),"",VLOOKUP(A18,入力シート!$B$43:$BF$44,41,FALSE))</f>
        <v/>
      </c>
      <c r="AK18" s="563"/>
      <c r="AL18" s="563"/>
      <c r="AM18" s="563"/>
      <c r="AN18" s="563" t="str">
        <f>IF(ISNA(VLOOKUP(A18,入力シート!$B$43:$BF$44,35,FALSE)),"",VLOOKUP(A18,入力シート!$B$43:$BF$44,35,FALSE))</f>
        <v/>
      </c>
      <c r="AO18" s="563"/>
      <c r="AP18" s="563"/>
      <c r="AQ18" s="563"/>
    </row>
    <row r="19" spans="1:43" ht="13.5" customHeight="1" x14ac:dyDescent="0.15">
      <c r="A19" s="127">
        <v>9</v>
      </c>
      <c r="D19" s="130" t="str">
        <f>IF(E19="","","⑨")</f>
        <v/>
      </c>
      <c r="E19" s="566" t="str">
        <f>IF(ISNA(VLOOKUP(A19,入力シート!$B$43:$BF$44,3,FALSE)),"",VLOOKUP(A19,入力シート!$B$43:$BF$44,3,FALSE))</f>
        <v/>
      </c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7" t="str">
        <f t="shared" si="0"/>
        <v/>
      </c>
      <c r="R19" s="567"/>
      <c r="S19" s="567"/>
      <c r="T19" s="568" t="str">
        <f>IF(ISNA(VLOOKUP(A19,入力シート!$B$43:$BF$44,17,FALSE)),"",VLOOKUP(A19,入力シート!$B$43:$BF$44,17,FALSE))</f>
        <v/>
      </c>
      <c r="U19" s="568"/>
      <c r="V19" s="568"/>
      <c r="W19" s="568"/>
      <c r="X19" s="568"/>
      <c r="Y19" s="569" t="str">
        <f>IF(ISNA(VLOOKUP(A19,入力シート!$B$43:$BF$44,56,FALSE)),"",VLOOKUP(A19,入力シート!$B$43:$BF$44,56,FALSE))</f>
        <v/>
      </c>
      <c r="Z19" s="569"/>
      <c r="AA19" s="569"/>
      <c r="AB19" s="569"/>
      <c r="AC19" s="569"/>
      <c r="AD19" s="569"/>
      <c r="AE19" s="569"/>
      <c r="AF19" s="569"/>
      <c r="AG19" s="570"/>
      <c r="AH19" s="570"/>
      <c r="AI19" s="570"/>
      <c r="AJ19" s="563" t="str">
        <f>IF(ISNA(VLOOKUP(A19,入力シート!$B$43:$BF$44,41,FALSE)),"",VLOOKUP(A19,入力シート!$B$43:$BF$44,41,FALSE))</f>
        <v/>
      </c>
      <c r="AK19" s="563"/>
      <c r="AL19" s="563"/>
      <c r="AM19" s="563"/>
      <c r="AN19" s="563" t="str">
        <f>IF(ISNA(VLOOKUP(A19,入力シート!$B$43:$BF$44,35,FALSE)),"",VLOOKUP(A19,入力シート!$B$43:$BF$44,35,FALSE))</f>
        <v/>
      </c>
      <c r="AO19" s="563"/>
      <c r="AP19" s="563"/>
      <c r="AQ19" s="563"/>
    </row>
    <row r="20" spans="1:43" x14ac:dyDescent="0.15">
      <c r="A20" s="127">
        <v>10</v>
      </c>
      <c r="D20" s="130" t="str">
        <f>IF(E20="","","⑩")</f>
        <v/>
      </c>
      <c r="E20" s="566" t="str">
        <f>IF(ISNA(VLOOKUP(A20,入力シート!$B$43:$BF$44,3,FALSE)),"",VLOOKUP(A20,入力シート!$B$43:$BF$44,3,FALSE))</f>
        <v/>
      </c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7" t="str">
        <f t="shared" si="0"/>
        <v/>
      </c>
      <c r="R20" s="567"/>
      <c r="S20" s="567"/>
      <c r="T20" s="568" t="str">
        <f>IF(ISNA(VLOOKUP(A20,入力シート!$B$43:$BF$44,17,FALSE)),"",VLOOKUP(A20,入力シート!$B$43:$BF$44,17,FALSE))</f>
        <v/>
      </c>
      <c r="U20" s="568"/>
      <c r="V20" s="568"/>
      <c r="W20" s="568"/>
      <c r="X20" s="568"/>
      <c r="Y20" s="569" t="str">
        <f>IF(ISNA(VLOOKUP(A20,入力シート!$B$43:$BF$44,56,FALSE)),"",VLOOKUP(A20,入力シート!$B$43:$BF$44,56,FALSE))</f>
        <v/>
      </c>
      <c r="Z20" s="569"/>
      <c r="AA20" s="569"/>
      <c r="AB20" s="569"/>
      <c r="AC20" s="569"/>
      <c r="AD20" s="569"/>
      <c r="AE20" s="569"/>
      <c r="AF20" s="569"/>
      <c r="AG20" s="570"/>
      <c r="AH20" s="570"/>
      <c r="AI20" s="570"/>
      <c r="AJ20" s="563" t="str">
        <f>IF(ISNA(VLOOKUP(A20,入力シート!$B$43:$BF$44,41,FALSE)),"",VLOOKUP(A20,入力シート!$B$43:$BF$44,41,FALSE))</f>
        <v/>
      </c>
      <c r="AK20" s="563"/>
      <c r="AL20" s="563"/>
      <c r="AM20" s="563"/>
      <c r="AN20" s="563" t="str">
        <f>IF(ISNA(VLOOKUP(A20,入力シート!$B$43:$BF$44,35,FALSE)),"",VLOOKUP(A20,入力シート!$B$43:$BF$44,35,FALSE))</f>
        <v/>
      </c>
      <c r="AO20" s="563"/>
      <c r="AP20" s="563"/>
      <c r="AQ20" s="563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70"/>
      <c r="AH21" s="570"/>
      <c r="AI21" s="570"/>
      <c r="AJ21" s="563" t="str">
        <f>IF(A21="","",VLOOKUP(A21,[1]入力シート!A:N,12,FALSE))</f>
        <v/>
      </c>
      <c r="AK21" s="563"/>
      <c r="AL21" s="563"/>
      <c r="AM21" s="563"/>
      <c r="AN21" s="563" t="str">
        <f>IF(A21="","",VLOOKUP(A21,[1]入力シート!A:N,10,FALSE))</f>
        <v/>
      </c>
      <c r="AO21" s="563"/>
      <c r="AP21" s="563"/>
      <c r="AQ21" s="563"/>
    </row>
    <row r="22" spans="1:43" x14ac:dyDescent="0.15">
      <c r="C22" s="33" t="s">
        <v>195</v>
      </c>
    </row>
    <row r="23" spans="1:43" x14ac:dyDescent="0.15">
      <c r="E23" s="132"/>
      <c r="F23" s="563">
        <f>SUM(AJ11:AM21)</f>
        <v>323200</v>
      </c>
      <c r="G23" s="563"/>
      <c r="H23" s="563"/>
      <c r="I23" s="563"/>
      <c r="J23" s="563"/>
      <c r="K23" s="563"/>
      <c r="L23" s="563"/>
      <c r="M23" s="563"/>
      <c r="N23" s="33" t="s">
        <v>126</v>
      </c>
      <c r="O23" s="559" t="s">
        <v>196</v>
      </c>
      <c r="P23" s="559"/>
      <c r="Q23" s="559"/>
      <c r="R23" s="559"/>
      <c r="S23" s="559"/>
      <c r="T23" s="559"/>
      <c r="U23" s="559"/>
      <c r="V23" s="564">
        <f>SUM(AN11:AQ21)</f>
        <v>3200</v>
      </c>
      <c r="W23" s="564"/>
      <c r="X23" s="564"/>
      <c r="Y23" s="564"/>
      <c r="Z23" s="564"/>
      <c r="AA23" s="564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63"/>
      <c r="W24" s="563"/>
      <c r="X24" s="563"/>
      <c r="Y24" s="563"/>
      <c r="Z24" s="563"/>
      <c r="AA24" s="563"/>
      <c r="AB24" s="134"/>
      <c r="AC24" s="134"/>
      <c r="AD24" s="137"/>
      <c r="AE24" s="137"/>
    </row>
    <row r="25" spans="1:43" x14ac:dyDescent="0.15">
      <c r="C25" s="33" t="s">
        <v>197</v>
      </c>
    </row>
    <row r="26" spans="1:43" x14ac:dyDescent="0.15">
      <c r="F26" s="565">
        <f>IF(ISNA(VLOOKUP(A11,入力シート!$B$43:$BF$44,44,FALSE)),"",VLOOKUP(A11,入力シート!$B$43:$BF$44,44,FALSE))</f>
        <v>43936</v>
      </c>
      <c r="G26" s="565"/>
      <c r="H26" s="565"/>
      <c r="I26" s="565"/>
      <c r="J26" s="565"/>
      <c r="K26" s="565"/>
      <c r="L26" s="565"/>
      <c r="M26" s="565"/>
      <c r="N26" s="565"/>
    </row>
    <row r="27" spans="1:43" s="36" customFormat="1" x14ac:dyDescent="0.15"/>
    <row r="28" spans="1:43" x14ac:dyDescent="0.15">
      <c r="C28" s="33" t="s">
        <v>198</v>
      </c>
    </row>
    <row r="29" spans="1:43" x14ac:dyDescent="0.15">
      <c r="E29" s="130" t="str">
        <f>D11</f>
        <v>①</v>
      </c>
      <c r="F29" s="135"/>
      <c r="G29" s="560" t="str">
        <f>IF(E29="","",入力シート!Q66)</f>
        <v>　○階（○○○○）</v>
      </c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135"/>
    </row>
    <row r="30" spans="1:43" x14ac:dyDescent="0.15">
      <c r="E30" s="130" t="str">
        <f>D12</f>
        <v>②</v>
      </c>
      <c r="F30" s="135"/>
      <c r="G30" s="560" t="str">
        <f>IF(E30="","",入力シート!Q67)</f>
        <v>　○階（○○○○）</v>
      </c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135"/>
    </row>
    <row r="31" spans="1:43" x14ac:dyDescent="0.15">
      <c r="E31" s="130" t="str">
        <f>D13</f>
        <v/>
      </c>
      <c r="F31" s="135"/>
      <c r="G31" s="560" t="str">
        <f>IF(E31="","",入力シート!Q68)</f>
        <v/>
      </c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135"/>
    </row>
    <row r="32" spans="1:43" x14ac:dyDescent="0.15">
      <c r="E32" s="130" t="str">
        <f>D14</f>
        <v/>
      </c>
      <c r="F32" s="135"/>
      <c r="G32" s="560" t="str">
        <f>IF(E32="","",入力シート!Q69)</f>
        <v/>
      </c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135"/>
    </row>
    <row r="33" spans="3:36" s="36" customFormat="1" x14ac:dyDescent="0.15">
      <c r="E33" s="130" t="str">
        <f>D15</f>
        <v/>
      </c>
      <c r="F33" s="135"/>
      <c r="G33" s="560" t="str">
        <f>IF(E33="","",入力シート!Q70)</f>
        <v/>
      </c>
      <c r="H33" s="560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/>
      <c r="T33" s="560"/>
      <c r="U33" s="560"/>
      <c r="V33" s="560"/>
      <c r="W33" s="560"/>
      <c r="X33" s="560"/>
      <c r="Y33" s="560"/>
      <c r="Z33" s="560"/>
      <c r="AA33" s="560"/>
      <c r="AB33" s="560"/>
      <c r="AC33" s="560"/>
      <c r="AD33" s="560"/>
      <c r="AE33" s="560"/>
      <c r="AF33" s="560"/>
      <c r="AG33" s="560"/>
      <c r="AH33" s="560"/>
      <c r="AI33" s="560"/>
    </row>
    <row r="35" spans="3:36" x14ac:dyDescent="0.15">
      <c r="C35" s="33" t="s">
        <v>124</v>
      </c>
    </row>
    <row r="36" spans="3:36" x14ac:dyDescent="0.15">
      <c r="E36" s="130" t="str">
        <f>D11</f>
        <v>①</v>
      </c>
      <c r="F36" s="135"/>
      <c r="G36" s="560" t="str">
        <f>IF(E36="","",入力シート!Q74)</f>
        <v>　○○○（株）</v>
      </c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135"/>
    </row>
    <row r="37" spans="3:36" x14ac:dyDescent="0.15">
      <c r="E37" s="130" t="str">
        <f>D12</f>
        <v>②</v>
      </c>
      <c r="F37" s="135"/>
      <c r="G37" s="560" t="str">
        <f>IF(E37="","",入力シート!Q75)</f>
        <v>　○○○（株）</v>
      </c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135"/>
    </row>
    <row r="38" spans="3:36" x14ac:dyDescent="0.15">
      <c r="E38" s="130" t="str">
        <f>D13</f>
        <v/>
      </c>
      <c r="F38" s="135"/>
      <c r="G38" s="560" t="str">
        <f>IF(E38="","",入力シート!Q76)</f>
        <v/>
      </c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135"/>
    </row>
    <row r="39" spans="3:36" x14ac:dyDescent="0.15">
      <c r="E39" s="130" t="str">
        <f>D14</f>
        <v/>
      </c>
      <c r="F39" s="135"/>
      <c r="G39" s="560" t="str">
        <f>IF(E39="","",入力シート!Q77)</f>
        <v/>
      </c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560"/>
      <c r="U39" s="560"/>
      <c r="V39" s="560"/>
      <c r="W39" s="560"/>
      <c r="X39" s="560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0"/>
      <c r="AJ39" s="135"/>
    </row>
    <row r="40" spans="3:36" s="36" customFormat="1" x14ac:dyDescent="0.15">
      <c r="E40" s="130" t="str">
        <f>D15</f>
        <v/>
      </c>
      <c r="F40" s="135"/>
      <c r="G40" s="560" t="str">
        <f>IF(E40="","",入力シート!Q78)</f>
        <v/>
      </c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560"/>
      <c r="AD40" s="560"/>
      <c r="AE40" s="560"/>
      <c r="AF40" s="560"/>
      <c r="AG40" s="560"/>
      <c r="AH40" s="560"/>
      <c r="AI40" s="560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57" t="s">
        <v>20</v>
      </c>
      <c r="G43" s="557"/>
      <c r="H43" s="557"/>
      <c r="I43" s="557"/>
      <c r="J43" s="557"/>
      <c r="K43" s="557"/>
      <c r="L43" s="557"/>
      <c r="M43" s="557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61" t="s">
        <v>169</v>
      </c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  <c r="AE46" s="561"/>
      <c r="AF46" s="561"/>
      <c r="AG46" s="561"/>
      <c r="AH46" s="561"/>
      <c r="AI46" s="561"/>
    </row>
    <row r="47" spans="3:36" x14ac:dyDescent="0.15">
      <c r="D47" s="562">
        <f>入力シート!F80</f>
        <v>0</v>
      </c>
      <c r="E47" s="562"/>
      <c r="F47" s="562"/>
      <c r="G47" s="562"/>
      <c r="H47" s="562"/>
      <c r="I47" s="562"/>
      <c r="J47" s="562"/>
      <c r="K47" s="562"/>
      <c r="L47" s="559" t="s">
        <v>199</v>
      </c>
      <c r="M47" s="559"/>
      <c r="N47" s="559"/>
      <c r="O47" s="559"/>
    </row>
    <row r="48" spans="3:36" x14ac:dyDescent="0.15">
      <c r="E48" s="557" t="s">
        <v>90</v>
      </c>
      <c r="F48" s="557"/>
      <c r="G48" s="557"/>
      <c r="H48" s="557"/>
      <c r="I48" s="557"/>
      <c r="J48" s="557"/>
      <c r="K48" s="135"/>
      <c r="L48" s="135"/>
    </row>
    <row r="49" spans="2:35" x14ac:dyDescent="0.15">
      <c r="F49" s="558" t="s">
        <v>200</v>
      </c>
      <c r="G49" s="558"/>
      <c r="H49" s="558"/>
      <c r="I49" s="558"/>
      <c r="J49" s="559">
        <f>入力シート!F81</f>
        <v>0</v>
      </c>
      <c r="K49" s="559"/>
      <c r="L49" s="559"/>
      <c r="M49" s="559"/>
      <c r="N49" s="559"/>
      <c r="O49" s="559"/>
      <c r="P49" s="559"/>
      <c r="Q49" s="126"/>
      <c r="R49" s="126"/>
      <c r="S49" s="126"/>
      <c r="T49" s="558" t="s">
        <v>130</v>
      </c>
      <c r="U49" s="558"/>
      <c r="V49" s="558"/>
      <c r="W49" s="558"/>
      <c r="X49" s="559">
        <f>入力シート!Q81</f>
        <v>0</v>
      </c>
      <c r="Y49" s="559"/>
      <c r="Z49" s="559"/>
      <c r="AA49" s="559"/>
      <c r="AB49" s="559"/>
      <c r="AC49" s="559"/>
      <c r="AD49" s="559"/>
      <c r="AE49" s="559"/>
      <c r="AF49" s="53"/>
      <c r="AG49" s="138"/>
      <c r="AH49" s="138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72"/>
    </row>
    <row r="51" spans="2:35" x14ac:dyDescent="0.15">
      <c r="F51" s="558" t="s">
        <v>200</v>
      </c>
      <c r="G51" s="558"/>
      <c r="H51" s="558"/>
      <c r="I51" s="558"/>
      <c r="J51" s="559">
        <f>入力シート!F82</f>
        <v>0</v>
      </c>
      <c r="K51" s="559"/>
      <c r="L51" s="559"/>
      <c r="M51" s="559"/>
      <c r="N51" s="559"/>
      <c r="O51" s="559"/>
      <c r="P51" s="559"/>
      <c r="Q51" s="126"/>
      <c r="R51" s="126"/>
      <c r="S51" s="126"/>
      <c r="T51" s="558" t="s">
        <v>130</v>
      </c>
      <c r="U51" s="558"/>
      <c r="V51" s="558"/>
      <c r="W51" s="558"/>
      <c r="X51" s="559">
        <f>入力シート!Q82</f>
        <v>0</v>
      </c>
      <c r="Y51" s="559"/>
      <c r="Z51" s="559"/>
      <c r="AA51" s="559"/>
      <c r="AB51" s="559"/>
      <c r="AC51" s="559"/>
      <c r="AD51" s="559"/>
      <c r="AE51" s="559"/>
      <c r="AF51" s="53"/>
      <c r="AG51" s="138"/>
      <c r="AH51" s="138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8"/>
      <c r="AG52" s="138"/>
      <c r="AH52" s="138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8"/>
      <c r="AG53" s="138"/>
      <c r="AH53" s="138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8"/>
      <c r="AG54" s="138"/>
      <c r="AH54" s="138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8"/>
      <c r="AG55" s="138"/>
      <c r="AH55" s="138"/>
    </row>
    <row r="56" spans="2:35" x14ac:dyDescent="0.15">
      <c r="B56" s="555" t="s">
        <v>74</v>
      </c>
      <c r="C56" s="555"/>
      <c r="D56" s="556" t="s">
        <v>201</v>
      </c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6"/>
      <c r="T56" s="556"/>
      <c r="U56" s="556"/>
      <c r="V56" s="556"/>
      <c r="W56" s="556"/>
      <c r="X56" s="556"/>
      <c r="Y56" s="556"/>
      <c r="Z56" s="556"/>
      <c r="AA56" s="556"/>
      <c r="AB56" s="556"/>
      <c r="AC56" s="556"/>
      <c r="AD56" s="556"/>
      <c r="AE56" s="556"/>
      <c r="AF56" s="556"/>
      <c r="AG56" s="556"/>
      <c r="AH56" s="556"/>
      <c r="AI56" s="556"/>
    </row>
    <row r="57" spans="2:35" x14ac:dyDescent="0.15">
      <c r="B57" s="128"/>
      <c r="C57" s="128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6"/>
      <c r="S57" s="556"/>
      <c r="T57" s="556"/>
      <c r="U57" s="556"/>
      <c r="V57" s="556"/>
      <c r="W57" s="556"/>
      <c r="X57" s="556"/>
      <c r="Y57" s="556"/>
      <c r="Z57" s="556"/>
      <c r="AA57" s="556"/>
      <c r="AB57" s="556"/>
      <c r="AC57" s="556"/>
      <c r="AD57" s="556"/>
      <c r="AE57" s="556"/>
      <c r="AF57" s="556"/>
      <c r="AG57" s="556"/>
      <c r="AH57" s="556"/>
      <c r="AI57" s="556"/>
    </row>
    <row r="58" spans="2:35" x14ac:dyDescent="0.15">
      <c r="B58" s="129"/>
      <c r="C58" s="129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6"/>
      <c r="S58" s="556"/>
      <c r="T58" s="556"/>
      <c r="U58" s="556"/>
      <c r="V58" s="556"/>
      <c r="W58" s="556"/>
      <c r="X58" s="556"/>
      <c r="Y58" s="556"/>
      <c r="Z58" s="556"/>
      <c r="AA58" s="556"/>
      <c r="AB58" s="556"/>
      <c r="AC58" s="556"/>
      <c r="AD58" s="556"/>
      <c r="AE58" s="556"/>
      <c r="AF58" s="556"/>
      <c r="AG58" s="556"/>
      <c r="AH58" s="556"/>
      <c r="AI58" s="556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71" t="s">
        <v>87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</row>
    <row r="2" spans="1:43" x14ac:dyDescent="0.15">
      <c r="B2" s="571" t="s">
        <v>207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</row>
    <row r="6" spans="1:43" ht="22.5" customHeight="1" x14ac:dyDescent="0.15">
      <c r="B6" s="572" t="s">
        <v>177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194</v>
      </c>
      <c r="B10" s="126"/>
      <c r="C10" s="33" t="s">
        <v>3</v>
      </c>
      <c r="AJ10" s="559" t="s">
        <v>23</v>
      </c>
      <c r="AK10" s="559"/>
      <c r="AL10" s="559"/>
      <c r="AM10" s="559"/>
      <c r="AN10" s="559" t="s">
        <v>14</v>
      </c>
      <c r="AO10" s="559"/>
      <c r="AP10" s="559"/>
      <c r="AQ10" s="559"/>
    </row>
    <row r="11" spans="1:43" ht="13.5" customHeight="1" x14ac:dyDescent="0.15">
      <c r="A11" s="127">
        <v>1</v>
      </c>
      <c r="D11" s="130" t="str">
        <f>IF(E11="","","①")</f>
        <v>①</v>
      </c>
      <c r="E11" s="566" t="str">
        <f>IF(ISNA(VLOOKUP(A11,入力シート!$B$43:$BF$44,3,FALSE)),"",VLOOKUP(A11,入力シート!$B$43:$BF$44,3,FALSE))</f>
        <v>介護図書</v>
      </c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7" t="str">
        <f t="shared" ref="Q11:Q20" si="0">IF(OR(E11=0,E11=""),"","型番：")</f>
        <v>型番：</v>
      </c>
      <c r="R11" s="567"/>
      <c r="S11" s="567"/>
      <c r="T11" s="568" t="str">
        <f>IF(ISNA(VLOOKUP(A11,入力シート!$B$43:$BF$44,17,FALSE)),"",VLOOKUP(A11,入力シート!$B$43:$BF$44,17,FALSE))</f>
        <v>XX-XXXX</v>
      </c>
      <c r="U11" s="568"/>
      <c r="V11" s="568"/>
      <c r="W11" s="568"/>
      <c r="X11" s="568"/>
      <c r="Y11" s="569" t="str">
        <f>IF(ISNA(VLOOKUP(A11,入力シート!$B$43:$BF$44,56,FALSE)),"",VLOOKUP(A11,入力シート!$B$43:$BF$44,56,FALSE))</f>
        <v>1冊</v>
      </c>
      <c r="Z11" s="569"/>
      <c r="AA11" s="569"/>
      <c r="AB11" s="569"/>
      <c r="AC11" s="569"/>
      <c r="AD11" s="569"/>
      <c r="AE11" s="569"/>
      <c r="AF11" s="569"/>
      <c r="AG11" s="570"/>
      <c r="AH11" s="570"/>
      <c r="AI11" s="570"/>
      <c r="AJ11" s="563">
        <f>IF(ISNA(VLOOKUP(A11,入力シート!$B$43:$BF$44,41,FALSE)),"",VLOOKUP(A11,入力シート!$B$43:$BF$44,41,FALSE))</f>
        <v>20200</v>
      </c>
      <c r="AK11" s="563"/>
      <c r="AL11" s="563"/>
      <c r="AM11" s="563"/>
      <c r="AN11" s="563">
        <f>IF(ISNA(VLOOKUP(A11,入力シート!$B$43:$BF$44,35,FALSE)),"",VLOOKUP(A11,入力シート!$B$43:$BF$44,35,FALSE))</f>
        <v>200</v>
      </c>
      <c r="AO11" s="563"/>
      <c r="AP11" s="563"/>
      <c r="AQ11" s="563"/>
    </row>
    <row r="12" spans="1:43" ht="13.5" customHeight="1" x14ac:dyDescent="0.15">
      <c r="A12" s="127">
        <v>2</v>
      </c>
      <c r="D12" s="130" t="str">
        <f>IF(E12="","","②")</f>
        <v>②</v>
      </c>
      <c r="E12" s="566" t="str">
        <f>IF(ISNA(VLOOKUP(A12,入力シート!$B$43:$BF$44,3,FALSE)),"",VLOOKUP(A12,入力シート!$B$43:$BF$44,3,FALSE))</f>
        <v>○○○</v>
      </c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7" t="str">
        <f t="shared" si="0"/>
        <v>型番：</v>
      </c>
      <c r="R12" s="567"/>
      <c r="S12" s="567"/>
      <c r="T12" s="568" t="str">
        <f>IF(ISNA(VLOOKUP(A12,入力シート!$B$43:$BF$44,17,FALSE)),"",VLOOKUP(A12,入力シート!$B$43:$BF$44,17,FALSE))</f>
        <v>XX-XXXX</v>
      </c>
      <c r="U12" s="568"/>
      <c r="V12" s="568"/>
      <c r="W12" s="568"/>
      <c r="X12" s="568"/>
      <c r="Y12" s="569" t="str">
        <f>IF(ISNA(VLOOKUP(A12,入力シート!$B$43:$BF$44,56,FALSE)),"",VLOOKUP(A12,入力シート!$B$43:$BF$44,56,FALSE))</f>
        <v>1台</v>
      </c>
      <c r="Z12" s="569"/>
      <c r="AA12" s="569"/>
      <c r="AB12" s="569"/>
      <c r="AC12" s="569"/>
      <c r="AD12" s="569"/>
      <c r="AE12" s="569"/>
      <c r="AF12" s="569"/>
      <c r="AG12" s="570"/>
      <c r="AH12" s="570"/>
      <c r="AI12" s="570"/>
      <c r="AJ12" s="563">
        <f>IF(ISNA(VLOOKUP(A12,入力シート!$B$43:$BF$44,41,FALSE)),"",VLOOKUP(A12,入力シート!$B$43:$BF$44,41,FALSE))</f>
        <v>303000</v>
      </c>
      <c r="AK12" s="563"/>
      <c r="AL12" s="563"/>
      <c r="AM12" s="563"/>
      <c r="AN12" s="563">
        <f>IF(ISNA(VLOOKUP(A12,入力シート!$B$43:$BF$44,35,FALSE)),"",VLOOKUP(A12,入力シート!$B$43:$BF$44,35,FALSE))</f>
        <v>3000</v>
      </c>
      <c r="AO12" s="563"/>
      <c r="AP12" s="563"/>
      <c r="AQ12" s="563"/>
    </row>
    <row r="13" spans="1:43" ht="13.5" customHeight="1" x14ac:dyDescent="0.15">
      <c r="A13" s="127">
        <v>3</v>
      </c>
      <c r="D13" s="130" t="str">
        <f>IF(E13="","","③")</f>
        <v/>
      </c>
      <c r="E13" s="566" t="str">
        <f>IF(ISNA(VLOOKUP(A13,入力シート!$B$43:$BF$44,3,FALSE)),"",VLOOKUP(A13,入力シート!$B$43:$BF$44,3,FALSE))</f>
        <v/>
      </c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7" t="str">
        <f t="shared" si="0"/>
        <v/>
      </c>
      <c r="R13" s="567"/>
      <c r="S13" s="567"/>
      <c r="T13" s="568" t="str">
        <f>IF(ISNA(VLOOKUP(A13,入力シート!$B$43:$BF$44,17,FALSE)),"",VLOOKUP(A13,入力シート!$B$43:$BF$44,17,FALSE))</f>
        <v/>
      </c>
      <c r="U13" s="568"/>
      <c r="V13" s="568"/>
      <c r="W13" s="568"/>
      <c r="X13" s="568"/>
      <c r="Y13" s="569" t="str">
        <f>IF(ISNA(VLOOKUP(A13,入力シート!$B$43:$BF$44,56,FALSE)),"",VLOOKUP(A13,入力シート!$B$43:$BF$44,56,FALSE))</f>
        <v/>
      </c>
      <c r="Z13" s="569"/>
      <c r="AA13" s="569"/>
      <c r="AB13" s="569"/>
      <c r="AC13" s="569"/>
      <c r="AD13" s="569"/>
      <c r="AE13" s="569"/>
      <c r="AF13" s="569"/>
      <c r="AG13" s="570"/>
      <c r="AH13" s="570"/>
      <c r="AI13" s="570"/>
      <c r="AJ13" s="563" t="str">
        <f>IF(ISNA(VLOOKUP(A13,入力シート!$B$43:$BF$44,41,FALSE)),"",VLOOKUP(A13,入力シート!$B$43:$BF$44,41,FALSE))</f>
        <v/>
      </c>
      <c r="AK13" s="563"/>
      <c r="AL13" s="563"/>
      <c r="AM13" s="563"/>
      <c r="AN13" s="563" t="str">
        <f>IF(ISNA(VLOOKUP(A13,入力シート!$B$43:$BF$44,35,FALSE)),"",VLOOKUP(A13,入力シート!$B$43:$BF$44,35,FALSE))</f>
        <v/>
      </c>
      <c r="AO13" s="563"/>
      <c r="AP13" s="563"/>
      <c r="AQ13" s="563"/>
    </row>
    <row r="14" spans="1:43" ht="13.5" customHeight="1" x14ac:dyDescent="0.15">
      <c r="A14" s="127">
        <v>4</v>
      </c>
      <c r="D14" s="130" t="str">
        <f>IF(E14="","","④")</f>
        <v/>
      </c>
      <c r="E14" s="566" t="str">
        <f>IF(ISNA(VLOOKUP(A14,入力シート!$B$43:$BF$44,3,FALSE)),"",VLOOKUP(A14,入力シート!$B$43:$BF$44,3,FALSE))</f>
        <v/>
      </c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7" t="str">
        <f t="shared" si="0"/>
        <v/>
      </c>
      <c r="R14" s="567"/>
      <c r="S14" s="567"/>
      <c r="T14" s="568" t="str">
        <f>IF(ISNA(VLOOKUP(A14,入力シート!$B$43:$BF$44,17,FALSE)),"",VLOOKUP(A14,入力シート!$B$43:$BF$44,17,FALSE))</f>
        <v/>
      </c>
      <c r="U14" s="568"/>
      <c r="V14" s="568"/>
      <c r="W14" s="568"/>
      <c r="X14" s="568"/>
      <c r="Y14" s="569" t="str">
        <f>IF(ISNA(VLOOKUP(A14,入力シート!$B$43:$BF$44,56,FALSE)),"",VLOOKUP(A14,入力シート!$B$43:$BF$44,56,FALSE))</f>
        <v/>
      </c>
      <c r="Z14" s="569"/>
      <c r="AA14" s="569"/>
      <c r="AB14" s="569"/>
      <c r="AC14" s="569"/>
      <c r="AD14" s="569"/>
      <c r="AE14" s="569"/>
      <c r="AF14" s="569"/>
      <c r="AG14" s="570"/>
      <c r="AH14" s="570"/>
      <c r="AI14" s="570"/>
      <c r="AJ14" s="563" t="str">
        <f>IF(ISNA(VLOOKUP(A14,入力シート!$B$43:$BF$44,41,FALSE)),"",VLOOKUP(A14,入力シート!$B$43:$BF$44,41,FALSE))</f>
        <v/>
      </c>
      <c r="AK14" s="563"/>
      <c r="AL14" s="563"/>
      <c r="AM14" s="563"/>
      <c r="AN14" s="563" t="str">
        <f>IF(ISNA(VLOOKUP(A14,入力シート!$B$43:$BF$44,35,FALSE)),"",VLOOKUP(A14,入力シート!$B$43:$BF$44,35,FALSE))</f>
        <v/>
      </c>
      <c r="AO14" s="563"/>
      <c r="AP14" s="563"/>
      <c r="AQ14" s="563"/>
    </row>
    <row r="15" spans="1:43" ht="13.5" customHeight="1" x14ac:dyDescent="0.15">
      <c r="A15" s="127">
        <v>5</v>
      </c>
      <c r="D15" s="130" t="str">
        <f>IF(E15="","","⑤")</f>
        <v/>
      </c>
      <c r="E15" s="566" t="str">
        <f>IF(ISNA(VLOOKUP(A15,入力シート!$B$43:$BF$44,3,FALSE)),"",VLOOKUP(A15,入力シート!$B$43:$BF$44,3,FALSE))</f>
        <v/>
      </c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7" t="str">
        <f t="shared" si="0"/>
        <v/>
      </c>
      <c r="R15" s="567"/>
      <c r="S15" s="567"/>
      <c r="T15" s="568" t="str">
        <f>IF(ISNA(VLOOKUP(A15,入力シート!$B$43:$BF$44,17,FALSE)),"",VLOOKUP(A15,入力シート!$B$43:$BF$44,17,FALSE))</f>
        <v/>
      </c>
      <c r="U15" s="568"/>
      <c r="V15" s="568"/>
      <c r="W15" s="568"/>
      <c r="X15" s="568"/>
      <c r="Y15" s="569" t="str">
        <f>IF(ISNA(VLOOKUP(A15,入力シート!$B$43:$BF$44,56,FALSE)),"",VLOOKUP(A15,入力シート!$B$43:$BF$44,56,FALSE))</f>
        <v/>
      </c>
      <c r="Z15" s="569"/>
      <c r="AA15" s="569"/>
      <c r="AB15" s="569"/>
      <c r="AC15" s="569"/>
      <c r="AD15" s="569"/>
      <c r="AE15" s="569"/>
      <c r="AF15" s="569"/>
      <c r="AG15" s="570"/>
      <c r="AH15" s="570"/>
      <c r="AI15" s="570"/>
      <c r="AJ15" s="563" t="str">
        <f>IF(ISNA(VLOOKUP(A15,入力シート!$B$43:$BF$44,41,FALSE)),"",VLOOKUP(A15,入力シート!$B$43:$BF$44,41,FALSE))</f>
        <v/>
      </c>
      <c r="AK15" s="563"/>
      <c r="AL15" s="563"/>
      <c r="AM15" s="563"/>
      <c r="AN15" s="563" t="str">
        <f>IF(ISNA(VLOOKUP(A15,入力シート!$B$43:$BF$44,35,FALSE)),"",VLOOKUP(A15,入力シート!$B$43:$BF$44,35,FALSE))</f>
        <v/>
      </c>
      <c r="AO15" s="563"/>
      <c r="AP15" s="563"/>
      <c r="AQ15" s="563"/>
    </row>
    <row r="16" spans="1:43" ht="13.5" customHeight="1" x14ac:dyDescent="0.15">
      <c r="A16" s="127">
        <v>6</v>
      </c>
      <c r="D16" s="130" t="str">
        <f>IF(E16="","","⑥")</f>
        <v/>
      </c>
      <c r="E16" s="566" t="str">
        <f>IF(ISNA(VLOOKUP(A16,入力シート!$B$43:$BF$44,3,FALSE)),"",VLOOKUP(A16,入力シート!$B$43:$BF$44,3,FALSE))</f>
        <v/>
      </c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7" t="str">
        <f t="shared" si="0"/>
        <v/>
      </c>
      <c r="R16" s="567"/>
      <c r="S16" s="567"/>
      <c r="T16" s="568" t="str">
        <f>IF(ISNA(VLOOKUP(A16,入力シート!$B$43:$BF$44,17,FALSE)),"",VLOOKUP(A16,入力シート!$B$43:$BF$44,17,FALSE))</f>
        <v/>
      </c>
      <c r="U16" s="568"/>
      <c r="V16" s="568"/>
      <c r="W16" s="568"/>
      <c r="X16" s="568"/>
      <c r="Y16" s="569" t="str">
        <f>IF(ISNA(VLOOKUP(A16,入力シート!$B$43:$BF$44,56,FALSE)),"",VLOOKUP(A16,入力シート!$B$43:$BF$44,56,FALSE))</f>
        <v/>
      </c>
      <c r="Z16" s="569"/>
      <c r="AA16" s="569"/>
      <c r="AB16" s="569"/>
      <c r="AC16" s="569"/>
      <c r="AD16" s="569"/>
      <c r="AE16" s="569"/>
      <c r="AF16" s="569"/>
      <c r="AG16" s="570"/>
      <c r="AH16" s="570"/>
      <c r="AI16" s="570"/>
      <c r="AJ16" s="563" t="str">
        <f>IF(ISNA(VLOOKUP(A16,入力シート!$B$43:$BF$44,41,FALSE)),"",VLOOKUP(A16,入力シート!$B$43:$BF$44,41,FALSE))</f>
        <v/>
      </c>
      <c r="AK16" s="563"/>
      <c r="AL16" s="563"/>
      <c r="AM16" s="563"/>
      <c r="AN16" s="563" t="str">
        <f>IF(ISNA(VLOOKUP(A16,入力シート!$B$43:$BF$44,35,FALSE)),"",VLOOKUP(A16,入力シート!$B$43:$BF$44,35,FALSE))</f>
        <v/>
      </c>
      <c r="AO16" s="563"/>
      <c r="AP16" s="563"/>
      <c r="AQ16" s="563"/>
    </row>
    <row r="17" spans="1:43" ht="13.5" customHeight="1" x14ac:dyDescent="0.15">
      <c r="A17" s="127">
        <v>7</v>
      </c>
      <c r="D17" s="130" t="str">
        <f>IF(E17="","","⑦")</f>
        <v/>
      </c>
      <c r="E17" s="566" t="str">
        <f>IF(ISNA(VLOOKUP(A17,入力シート!$B$43:$BF$44,3,FALSE)),"",VLOOKUP(A17,入力シート!$B$43:$BF$44,3,FALSE))</f>
        <v/>
      </c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7" t="str">
        <f t="shared" si="0"/>
        <v/>
      </c>
      <c r="R17" s="567"/>
      <c r="S17" s="567"/>
      <c r="T17" s="568" t="str">
        <f>IF(ISNA(VLOOKUP(A17,入力シート!$B$43:$BF$44,17,FALSE)),"",VLOOKUP(A17,入力シート!$B$43:$BF$44,17,FALSE))</f>
        <v/>
      </c>
      <c r="U17" s="568"/>
      <c r="V17" s="568"/>
      <c r="W17" s="568"/>
      <c r="X17" s="568"/>
      <c r="Y17" s="569" t="str">
        <f>IF(ISNA(VLOOKUP(A17,入力シート!$B$43:$BF$44,56,FALSE)),"",VLOOKUP(A17,入力シート!$B$43:$BF$44,56,FALSE))</f>
        <v/>
      </c>
      <c r="Z17" s="569"/>
      <c r="AA17" s="569"/>
      <c r="AB17" s="569"/>
      <c r="AC17" s="569"/>
      <c r="AD17" s="569"/>
      <c r="AE17" s="569"/>
      <c r="AF17" s="569"/>
      <c r="AG17" s="570"/>
      <c r="AH17" s="570"/>
      <c r="AI17" s="570"/>
      <c r="AJ17" s="563" t="str">
        <f>IF(ISNA(VLOOKUP(A17,入力シート!$B$43:$BF$44,41,FALSE)),"",VLOOKUP(A17,入力シート!$B$43:$BF$44,41,FALSE))</f>
        <v/>
      </c>
      <c r="AK17" s="563"/>
      <c r="AL17" s="563"/>
      <c r="AM17" s="563"/>
      <c r="AN17" s="563" t="str">
        <f>IF(ISNA(VLOOKUP(A17,入力シート!$B$43:$BF$44,35,FALSE)),"",VLOOKUP(A17,入力シート!$B$43:$BF$44,35,FALSE))</f>
        <v/>
      </c>
      <c r="AO17" s="563"/>
      <c r="AP17" s="563"/>
      <c r="AQ17" s="563"/>
    </row>
    <row r="18" spans="1:43" ht="13.5" customHeight="1" x14ac:dyDescent="0.15">
      <c r="A18" s="127">
        <v>8</v>
      </c>
      <c r="D18" s="130" t="str">
        <f>IF(E18="","","⑧")</f>
        <v/>
      </c>
      <c r="E18" s="566" t="str">
        <f>IF(ISNA(VLOOKUP(A18,入力シート!$B$43:$BF$44,3,FALSE)),"",VLOOKUP(A18,入力シート!$B$43:$BF$44,3,FALSE))</f>
        <v/>
      </c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7" t="str">
        <f t="shared" si="0"/>
        <v/>
      </c>
      <c r="R18" s="567"/>
      <c r="S18" s="567"/>
      <c r="T18" s="568" t="str">
        <f>IF(ISNA(VLOOKUP(A18,入力シート!$B$43:$BF$44,17,FALSE)),"",VLOOKUP(A18,入力シート!$B$43:$BF$44,17,FALSE))</f>
        <v/>
      </c>
      <c r="U18" s="568"/>
      <c r="V18" s="568"/>
      <c r="W18" s="568"/>
      <c r="X18" s="568"/>
      <c r="Y18" s="569" t="str">
        <f>IF(ISNA(VLOOKUP(A18,入力シート!$B$43:$BF$44,56,FALSE)),"",VLOOKUP(A18,入力シート!$B$43:$BF$44,56,FALSE))</f>
        <v/>
      </c>
      <c r="Z18" s="569"/>
      <c r="AA18" s="569"/>
      <c r="AB18" s="569"/>
      <c r="AC18" s="569"/>
      <c r="AD18" s="569"/>
      <c r="AE18" s="569"/>
      <c r="AF18" s="569"/>
      <c r="AG18" s="570"/>
      <c r="AH18" s="570"/>
      <c r="AI18" s="570"/>
      <c r="AJ18" s="563" t="str">
        <f>IF(ISNA(VLOOKUP(A18,入力シート!$B$43:$BF$44,41,FALSE)),"",VLOOKUP(A18,入力シート!$B$43:$BF$44,41,FALSE))</f>
        <v/>
      </c>
      <c r="AK18" s="563"/>
      <c r="AL18" s="563"/>
      <c r="AM18" s="563"/>
      <c r="AN18" s="563" t="str">
        <f>IF(ISNA(VLOOKUP(A18,入力シート!$B$43:$BF$44,35,FALSE)),"",VLOOKUP(A18,入力シート!$B$43:$BF$44,35,FALSE))</f>
        <v/>
      </c>
      <c r="AO18" s="563"/>
      <c r="AP18" s="563"/>
      <c r="AQ18" s="563"/>
    </row>
    <row r="19" spans="1:43" ht="13.5" customHeight="1" x14ac:dyDescent="0.15">
      <c r="A19" s="127">
        <v>9</v>
      </c>
      <c r="D19" s="130" t="str">
        <f>IF(E19="","","⑨")</f>
        <v/>
      </c>
      <c r="E19" s="566" t="str">
        <f>IF(ISNA(VLOOKUP(A19,入力シート!$B$43:$BF$44,3,FALSE)),"",VLOOKUP(A19,入力シート!$B$43:$BF$44,3,FALSE))</f>
        <v/>
      </c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7" t="str">
        <f t="shared" si="0"/>
        <v/>
      </c>
      <c r="R19" s="567"/>
      <c r="S19" s="567"/>
      <c r="T19" s="568" t="str">
        <f>IF(ISNA(VLOOKUP(A19,入力シート!$B$43:$BF$44,17,FALSE)),"",VLOOKUP(A19,入力シート!$B$43:$BF$44,17,FALSE))</f>
        <v/>
      </c>
      <c r="U19" s="568"/>
      <c r="V19" s="568"/>
      <c r="W19" s="568"/>
      <c r="X19" s="568"/>
      <c r="Y19" s="569" t="str">
        <f>IF(ISNA(VLOOKUP(A19,入力シート!$B$43:$BF$44,56,FALSE)),"",VLOOKUP(A19,入力シート!$B$43:$BF$44,56,FALSE))</f>
        <v/>
      </c>
      <c r="Z19" s="569"/>
      <c r="AA19" s="569"/>
      <c r="AB19" s="569"/>
      <c r="AC19" s="569"/>
      <c r="AD19" s="569"/>
      <c r="AE19" s="569"/>
      <c r="AF19" s="569"/>
      <c r="AG19" s="570"/>
      <c r="AH19" s="570"/>
      <c r="AI19" s="570"/>
      <c r="AJ19" s="563" t="str">
        <f>IF(ISNA(VLOOKUP(A19,入力シート!$B$43:$BF$44,41,FALSE)),"",VLOOKUP(A19,入力シート!$B$43:$BF$44,41,FALSE))</f>
        <v/>
      </c>
      <c r="AK19" s="563"/>
      <c r="AL19" s="563"/>
      <c r="AM19" s="563"/>
      <c r="AN19" s="563" t="str">
        <f>IF(ISNA(VLOOKUP(A19,入力シート!$B$43:$BF$44,35,FALSE)),"",VLOOKUP(A19,入力シート!$B$43:$BF$44,35,FALSE))</f>
        <v/>
      </c>
      <c r="AO19" s="563"/>
      <c r="AP19" s="563"/>
      <c r="AQ19" s="563"/>
    </row>
    <row r="20" spans="1:43" x14ac:dyDescent="0.15">
      <c r="A20" s="127">
        <v>10</v>
      </c>
      <c r="D20" s="130" t="str">
        <f>IF(E20="","","⑩")</f>
        <v/>
      </c>
      <c r="E20" s="566" t="str">
        <f>IF(ISNA(VLOOKUP(A20,入力シート!$B$43:$BF$44,3,FALSE)),"",VLOOKUP(A20,入力シート!$B$43:$BF$44,3,FALSE))</f>
        <v/>
      </c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7" t="str">
        <f t="shared" si="0"/>
        <v/>
      </c>
      <c r="R20" s="567"/>
      <c r="S20" s="567"/>
      <c r="T20" s="568" t="str">
        <f>IF(ISNA(VLOOKUP(A20,入力シート!$B$43:$BF$44,17,FALSE)),"",VLOOKUP(A20,入力シート!$B$43:$BF$44,17,FALSE))</f>
        <v/>
      </c>
      <c r="U20" s="568"/>
      <c r="V20" s="568"/>
      <c r="W20" s="568"/>
      <c r="X20" s="568"/>
      <c r="Y20" s="569" t="str">
        <f>IF(ISNA(VLOOKUP(A20,入力シート!$B$43:$BF$44,56,FALSE)),"",VLOOKUP(A20,入力シート!$B$43:$BF$44,56,FALSE))</f>
        <v/>
      </c>
      <c r="Z20" s="569"/>
      <c r="AA20" s="569"/>
      <c r="AB20" s="569"/>
      <c r="AC20" s="569"/>
      <c r="AD20" s="569"/>
      <c r="AE20" s="569"/>
      <c r="AF20" s="569"/>
      <c r="AG20" s="570"/>
      <c r="AH20" s="570"/>
      <c r="AI20" s="570"/>
      <c r="AJ20" s="563" t="str">
        <f>IF(ISNA(VLOOKUP(A20,入力シート!$B$43:$BF$44,41,FALSE)),"",VLOOKUP(A20,入力シート!$B$43:$BF$44,41,FALSE))</f>
        <v/>
      </c>
      <c r="AK20" s="563"/>
      <c r="AL20" s="563"/>
      <c r="AM20" s="563"/>
      <c r="AN20" s="563" t="str">
        <f>IF(ISNA(VLOOKUP(A20,入力シート!$B$43:$BF$44,35,FALSE)),"",VLOOKUP(A20,入力シート!$B$43:$BF$44,35,FALSE))</f>
        <v/>
      </c>
      <c r="AO20" s="563"/>
      <c r="AP20" s="563"/>
      <c r="AQ20" s="563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70"/>
      <c r="AH21" s="570"/>
      <c r="AI21" s="570"/>
      <c r="AJ21" s="563" t="str">
        <f>IF(A21="","",VLOOKUP(A21,[1]入力シート!A:N,12,FALSE))</f>
        <v/>
      </c>
      <c r="AK21" s="563"/>
      <c r="AL21" s="563"/>
      <c r="AM21" s="563"/>
      <c r="AN21" s="563" t="str">
        <f>IF(A21="","",VLOOKUP(A21,[1]入力シート!A:N,10,FALSE))</f>
        <v/>
      </c>
      <c r="AO21" s="563"/>
      <c r="AP21" s="563"/>
      <c r="AQ21" s="563"/>
    </row>
    <row r="22" spans="1:43" x14ac:dyDescent="0.15">
      <c r="C22" s="33" t="s">
        <v>195</v>
      </c>
    </row>
    <row r="23" spans="1:43" x14ac:dyDescent="0.15">
      <c r="E23" s="132"/>
      <c r="F23" s="563">
        <f>SUM(AJ11:AM21)</f>
        <v>323200</v>
      </c>
      <c r="G23" s="563"/>
      <c r="H23" s="563"/>
      <c r="I23" s="563"/>
      <c r="J23" s="563"/>
      <c r="K23" s="563"/>
      <c r="L23" s="563"/>
      <c r="M23" s="563"/>
      <c r="N23" s="33" t="s">
        <v>126</v>
      </c>
      <c r="O23" s="559" t="s">
        <v>196</v>
      </c>
      <c r="P23" s="559"/>
      <c r="Q23" s="559"/>
      <c r="R23" s="559"/>
      <c r="S23" s="559"/>
      <c r="T23" s="559"/>
      <c r="U23" s="559"/>
      <c r="V23" s="564">
        <f>SUM(AN11:AQ21)</f>
        <v>3200</v>
      </c>
      <c r="W23" s="564"/>
      <c r="X23" s="564"/>
      <c r="Y23" s="564"/>
      <c r="Z23" s="564"/>
      <c r="AA23" s="564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63"/>
      <c r="W24" s="563"/>
      <c r="X24" s="563"/>
      <c r="Y24" s="563"/>
      <c r="Z24" s="563"/>
      <c r="AA24" s="563"/>
      <c r="AB24" s="134"/>
      <c r="AC24" s="134"/>
      <c r="AD24" s="137"/>
      <c r="AE24" s="137"/>
    </row>
    <row r="25" spans="1:43" x14ac:dyDescent="0.15">
      <c r="C25" s="33" t="s">
        <v>197</v>
      </c>
    </row>
    <row r="26" spans="1:43" x14ac:dyDescent="0.15">
      <c r="F26" s="565">
        <f>IF(ISNA(VLOOKUP(A11,入力シート!$B$43:$BF$44,44,FALSE)),"",VLOOKUP(A11,入力シート!$B$43:$BF$44,44,FALSE))</f>
        <v>43936</v>
      </c>
      <c r="G26" s="565"/>
      <c r="H26" s="565"/>
      <c r="I26" s="565"/>
      <c r="J26" s="565"/>
      <c r="K26" s="565"/>
      <c r="L26" s="565"/>
      <c r="M26" s="565"/>
      <c r="N26" s="565"/>
    </row>
    <row r="27" spans="1:43" s="36" customFormat="1" x14ac:dyDescent="0.15"/>
    <row r="28" spans="1:43" x14ac:dyDescent="0.15">
      <c r="C28" s="33" t="s">
        <v>198</v>
      </c>
    </row>
    <row r="29" spans="1:43" x14ac:dyDescent="0.15">
      <c r="E29" s="130" t="str">
        <f>D11</f>
        <v>①</v>
      </c>
      <c r="F29" s="135"/>
      <c r="G29" s="560" t="str">
        <f>IF(E29="","",入力シート!Q87)</f>
        <v>　○階（○○○○）</v>
      </c>
      <c r="H29" s="560"/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0"/>
      <c r="Y29" s="560"/>
      <c r="Z29" s="560"/>
      <c r="AA29" s="560"/>
      <c r="AB29" s="560"/>
      <c r="AC29" s="560"/>
      <c r="AD29" s="560"/>
      <c r="AE29" s="560"/>
      <c r="AF29" s="560"/>
      <c r="AG29" s="560"/>
      <c r="AH29" s="560"/>
      <c r="AI29" s="560"/>
      <c r="AJ29" s="135"/>
    </row>
    <row r="30" spans="1:43" x14ac:dyDescent="0.15">
      <c r="E30" s="130" t="str">
        <f>D12</f>
        <v>②</v>
      </c>
      <c r="F30" s="135"/>
      <c r="G30" s="560" t="str">
        <f>IF(E30="","",入力シート!Q88)</f>
        <v>　○階（○○○○）</v>
      </c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560"/>
      <c r="AI30" s="560"/>
      <c r="AJ30" s="135"/>
    </row>
    <row r="31" spans="1:43" x14ac:dyDescent="0.15">
      <c r="E31" s="130" t="str">
        <f>D13</f>
        <v/>
      </c>
      <c r="F31" s="135"/>
      <c r="G31" s="560" t="str">
        <f>IF(E31="","",入力シート!Q89)</f>
        <v/>
      </c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135"/>
    </row>
    <row r="32" spans="1:43" x14ac:dyDescent="0.15">
      <c r="E32" s="130" t="str">
        <f>D14</f>
        <v/>
      </c>
      <c r="F32" s="135"/>
      <c r="G32" s="560" t="str">
        <f>IF(E32="","",入力シート!Q90)</f>
        <v/>
      </c>
      <c r="H32" s="560"/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0"/>
      <c r="Y32" s="560"/>
      <c r="Z32" s="560"/>
      <c r="AA32" s="560"/>
      <c r="AB32" s="560"/>
      <c r="AC32" s="560"/>
      <c r="AD32" s="560"/>
      <c r="AE32" s="560"/>
      <c r="AF32" s="560"/>
      <c r="AG32" s="560"/>
      <c r="AH32" s="560"/>
      <c r="AI32" s="560"/>
      <c r="AJ32" s="135"/>
    </row>
    <row r="33" spans="3:36" s="36" customFormat="1" x14ac:dyDescent="0.15">
      <c r="E33" s="130" t="str">
        <f>D15</f>
        <v/>
      </c>
      <c r="F33" s="135"/>
      <c r="G33" s="560" t="str">
        <f>IF(E33="","",入力シート!Q91)</f>
        <v/>
      </c>
      <c r="H33" s="560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/>
      <c r="T33" s="560"/>
      <c r="U33" s="560"/>
      <c r="V33" s="560"/>
      <c r="W33" s="560"/>
      <c r="X33" s="560"/>
      <c r="Y33" s="560"/>
      <c r="Z33" s="560"/>
      <c r="AA33" s="560"/>
      <c r="AB33" s="560"/>
      <c r="AC33" s="560"/>
      <c r="AD33" s="560"/>
      <c r="AE33" s="560"/>
      <c r="AF33" s="560"/>
      <c r="AG33" s="560"/>
      <c r="AH33" s="560"/>
      <c r="AI33" s="560"/>
    </row>
    <row r="35" spans="3:36" x14ac:dyDescent="0.15">
      <c r="C35" s="33" t="s">
        <v>124</v>
      </c>
    </row>
    <row r="36" spans="3:36" x14ac:dyDescent="0.15">
      <c r="E36" s="130" t="str">
        <f>D11</f>
        <v>①</v>
      </c>
      <c r="F36" s="135"/>
      <c r="G36" s="560" t="str">
        <f>IF(E36="","",入力シート!Q95)</f>
        <v>　○○○（株）</v>
      </c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135"/>
    </row>
    <row r="37" spans="3:36" x14ac:dyDescent="0.15">
      <c r="E37" s="130" t="str">
        <f>D12</f>
        <v>②</v>
      </c>
      <c r="F37" s="135"/>
      <c r="G37" s="560" t="str">
        <f>IF(E37="","",入力シート!Q96)</f>
        <v>　○○○（株）</v>
      </c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135"/>
    </row>
    <row r="38" spans="3:36" x14ac:dyDescent="0.15">
      <c r="E38" s="130" t="str">
        <f>D13</f>
        <v/>
      </c>
      <c r="F38" s="135"/>
      <c r="G38" s="560" t="str">
        <f>IF(E38="","",入力シート!Q97)</f>
        <v/>
      </c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135"/>
    </row>
    <row r="39" spans="3:36" x14ac:dyDescent="0.15">
      <c r="E39" s="130" t="str">
        <f>D14</f>
        <v/>
      </c>
      <c r="F39" s="135"/>
      <c r="G39" s="560" t="str">
        <f>IF(E39="","",入力シート!Q98)</f>
        <v/>
      </c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560"/>
      <c r="U39" s="560"/>
      <c r="V39" s="560"/>
      <c r="W39" s="560"/>
      <c r="X39" s="560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0"/>
      <c r="AJ39" s="135"/>
    </row>
    <row r="40" spans="3:36" s="36" customFormat="1" x14ac:dyDescent="0.15">
      <c r="E40" s="130" t="str">
        <f>D15</f>
        <v/>
      </c>
      <c r="F40" s="135"/>
      <c r="G40" s="560" t="str">
        <f>IF(E40="","",入力シート!Q99)</f>
        <v/>
      </c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560"/>
      <c r="AD40" s="560"/>
      <c r="AE40" s="560"/>
      <c r="AF40" s="560"/>
      <c r="AG40" s="560"/>
      <c r="AH40" s="560"/>
      <c r="AI40" s="560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57" t="s">
        <v>20</v>
      </c>
      <c r="G43" s="557"/>
      <c r="H43" s="557"/>
      <c r="I43" s="557"/>
      <c r="J43" s="557"/>
      <c r="K43" s="557"/>
      <c r="L43" s="557"/>
      <c r="M43" s="557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61" t="s">
        <v>169</v>
      </c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  <c r="AE46" s="561"/>
      <c r="AF46" s="561"/>
      <c r="AG46" s="561"/>
      <c r="AH46" s="561"/>
      <c r="AI46" s="561"/>
    </row>
    <row r="47" spans="3:36" x14ac:dyDescent="0.15">
      <c r="D47" s="562">
        <f>入力シート!F101</f>
        <v>0</v>
      </c>
      <c r="E47" s="562"/>
      <c r="F47" s="562"/>
      <c r="G47" s="562"/>
      <c r="H47" s="562"/>
      <c r="I47" s="562"/>
      <c r="J47" s="562"/>
      <c r="K47" s="562"/>
      <c r="L47" s="559" t="s">
        <v>199</v>
      </c>
      <c r="M47" s="559"/>
      <c r="N47" s="559"/>
      <c r="O47" s="559"/>
    </row>
    <row r="48" spans="3:36" x14ac:dyDescent="0.15">
      <c r="E48" s="557" t="s">
        <v>90</v>
      </c>
      <c r="F48" s="557"/>
      <c r="G48" s="557"/>
      <c r="H48" s="557"/>
      <c r="I48" s="557"/>
      <c r="J48" s="557"/>
      <c r="K48" s="135"/>
      <c r="L48" s="135"/>
    </row>
    <row r="49" spans="2:35" x14ac:dyDescent="0.15">
      <c r="F49" s="558" t="s">
        <v>200</v>
      </c>
      <c r="G49" s="558"/>
      <c r="H49" s="558"/>
      <c r="I49" s="558"/>
      <c r="J49" s="559">
        <f>入力シート!F102</f>
        <v>0</v>
      </c>
      <c r="K49" s="559"/>
      <c r="L49" s="559"/>
      <c r="M49" s="559"/>
      <c r="N49" s="559"/>
      <c r="O49" s="559"/>
      <c r="P49" s="559"/>
      <c r="Q49" s="126"/>
      <c r="R49" s="126"/>
      <c r="S49" s="126"/>
      <c r="T49" s="558" t="s">
        <v>130</v>
      </c>
      <c r="U49" s="558"/>
      <c r="V49" s="558"/>
      <c r="W49" s="558"/>
      <c r="X49" s="559">
        <f>入力シート!Q102</f>
        <v>0</v>
      </c>
      <c r="Y49" s="559"/>
      <c r="Z49" s="559"/>
      <c r="AA49" s="559"/>
      <c r="AB49" s="559"/>
      <c r="AC49" s="559"/>
      <c r="AD49" s="559"/>
      <c r="AE49" s="559"/>
      <c r="AF49" s="53"/>
      <c r="AG49" s="138"/>
      <c r="AH49" s="138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72"/>
    </row>
    <row r="51" spans="2:35" x14ac:dyDescent="0.15">
      <c r="F51" s="558" t="s">
        <v>200</v>
      </c>
      <c r="G51" s="558"/>
      <c r="H51" s="558"/>
      <c r="I51" s="558"/>
      <c r="J51" s="559">
        <f>入力シート!F103</f>
        <v>0</v>
      </c>
      <c r="K51" s="559"/>
      <c r="L51" s="559"/>
      <c r="M51" s="559"/>
      <c r="N51" s="559"/>
      <c r="O51" s="559"/>
      <c r="P51" s="559"/>
      <c r="Q51" s="126"/>
      <c r="R51" s="126"/>
      <c r="S51" s="126"/>
      <c r="T51" s="558" t="s">
        <v>130</v>
      </c>
      <c r="U51" s="558"/>
      <c r="V51" s="558"/>
      <c r="W51" s="558"/>
      <c r="X51" s="559">
        <f>入力シート!Q103</f>
        <v>0</v>
      </c>
      <c r="Y51" s="559"/>
      <c r="Z51" s="559"/>
      <c r="AA51" s="559"/>
      <c r="AB51" s="559"/>
      <c r="AC51" s="559"/>
      <c r="AD51" s="559"/>
      <c r="AE51" s="559"/>
      <c r="AF51" s="53"/>
      <c r="AG51" s="138"/>
      <c r="AH51" s="138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8"/>
      <c r="AG52" s="138"/>
      <c r="AH52" s="138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8"/>
      <c r="AG53" s="138"/>
      <c r="AH53" s="138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8"/>
      <c r="AG54" s="138"/>
      <c r="AH54" s="138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8"/>
      <c r="AG55" s="138"/>
      <c r="AH55" s="138"/>
    </row>
    <row r="56" spans="2:35" x14ac:dyDescent="0.15">
      <c r="B56" s="555" t="s">
        <v>74</v>
      </c>
      <c r="C56" s="555"/>
      <c r="D56" s="556" t="s">
        <v>201</v>
      </c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6"/>
      <c r="T56" s="556"/>
      <c r="U56" s="556"/>
      <c r="V56" s="556"/>
      <c r="W56" s="556"/>
      <c r="X56" s="556"/>
      <c r="Y56" s="556"/>
      <c r="Z56" s="556"/>
      <c r="AA56" s="556"/>
      <c r="AB56" s="556"/>
      <c r="AC56" s="556"/>
      <c r="AD56" s="556"/>
      <c r="AE56" s="556"/>
      <c r="AF56" s="556"/>
      <c r="AG56" s="556"/>
      <c r="AH56" s="556"/>
      <c r="AI56" s="556"/>
    </row>
    <row r="57" spans="2:35" x14ac:dyDescent="0.15">
      <c r="B57" s="128"/>
      <c r="C57" s="128"/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6"/>
      <c r="S57" s="556"/>
      <c r="T57" s="556"/>
      <c r="U57" s="556"/>
      <c r="V57" s="556"/>
      <c r="W57" s="556"/>
      <c r="X57" s="556"/>
      <c r="Y57" s="556"/>
      <c r="Z57" s="556"/>
      <c r="AA57" s="556"/>
      <c r="AB57" s="556"/>
      <c r="AC57" s="556"/>
      <c r="AD57" s="556"/>
      <c r="AE57" s="556"/>
      <c r="AF57" s="556"/>
      <c r="AG57" s="556"/>
      <c r="AH57" s="556"/>
      <c r="AI57" s="556"/>
    </row>
    <row r="58" spans="2:35" x14ac:dyDescent="0.15">
      <c r="B58" s="129"/>
      <c r="C58" s="129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6"/>
      <c r="S58" s="556"/>
      <c r="T58" s="556"/>
      <c r="U58" s="556"/>
      <c r="V58" s="556"/>
      <c r="W58" s="556"/>
      <c r="X58" s="556"/>
      <c r="Y58" s="556"/>
      <c r="Z58" s="556"/>
      <c r="AA58" s="556"/>
      <c r="AB58" s="556"/>
      <c r="AC58" s="556"/>
      <c r="AD58" s="556"/>
      <c r="AE58" s="556"/>
      <c r="AF58" s="556"/>
      <c r="AG58" s="556"/>
      <c r="AH58" s="556"/>
      <c r="AI58" s="556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2021-04-01T13:48:00Z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2021-02-09T10:34:13Z</vt:filetime>
  </property>
</Properties>
</file>