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1_短期入院\06_感染症予防対策費\"/>
    </mc:Choice>
  </mc:AlternateContent>
  <bookViews>
    <workbookView xWindow="0" yWindow="0" windowWidth="20490" windowHeight="7530" tabRatio="725"/>
  </bookViews>
  <sheets>
    <sheet name="入力シート" sheetId="13" r:id="rId1"/>
    <sheet name="交付申請書" sheetId="10" r:id="rId2"/>
    <sheet name="別紙"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5">'検収調書（検収日ごとに作成）A'!$B$1:$AI$58</definedName>
    <definedName name="_xlnm.Print_Area" localSheetId="6">'検収調書（検収日ごとに作成）B'!$B$1:$AI$58</definedName>
    <definedName name="_xlnm.Print_Area" localSheetId="1">交付申請書!$A$1:$AI$37</definedName>
    <definedName name="_xlnm.Print_Area" localSheetId="4">'国庫金振込依頼書（様式）'!$A$1:$AA$29</definedName>
    <definedName name="_xlnm.Print_Area" localSheetId="3">請求書!$A$1:$AI$41</definedName>
    <definedName name="_xlnm.Print_Area" localSheetId="0">入力シート!$A$1:$BF$164</definedName>
    <definedName name="_xlnm.Print_Area" localSheetId="2">別紙!$B$1:$BB$96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1" i="11" l="1"/>
  <c r="AB40" i="11"/>
  <c r="Q41" i="11"/>
  <c r="Q40" i="11"/>
  <c r="X51" i="15"/>
  <c r="J51" i="15"/>
  <c r="X49" i="15"/>
  <c r="J49" i="15"/>
  <c r="D47" i="15"/>
  <c r="AN21" i="15"/>
  <c r="AJ21" i="15"/>
  <c r="AG21" i="15"/>
  <c r="E21" i="15"/>
  <c r="AN20" i="15"/>
  <c r="AJ20" i="15"/>
  <c r="AG20" i="15"/>
  <c r="Y20" i="15"/>
  <c r="T20" i="15"/>
  <c r="E20" i="15"/>
  <c r="D20" i="15" s="1"/>
  <c r="AN19" i="15"/>
  <c r="AJ19" i="15"/>
  <c r="AG19" i="15"/>
  <c r="Y19" i="15"/>
  <c r="T19" i="15"/>
  <c r="E19" i="15"/>
  <c r="D19" i="15" s="1"/>
  <c r="AN18" i="15"/>
  <c r="AJ18" i="15"/>
  <c r="AG18" i="15"/>
  <c r="Y18" i="15"/>
  <c r="T18" i="15"/>
  <c r="E18" i="15"/>
  <c r="D18" i="15" s="1"/>
  <c r="AN17" i="15"/>
  <c r="AJ17" i="15"/>
  <c r="AG17" i="15"/>
  <c r="Y17" i="15"/>
  <c r="T17" i="15"/>
  <c r="E17" i="15"/>
  <c r="D17" i="15" s="1"/>
  <c r="AN16" i="15"/>
  <c r="AJ16" i="15"/>
  <c r="AG16" i="15"/>
  <c r="Y16" i="15"/>
  <c r="T16" i="15"/>
  <c r="E16" i="15"/>
  <c r="D16" i="15" s="1"/>
  <c r="AN15" i="15"/>
  <c r="AJ15" i="15"/>
  <c r="AG15" i="15"/>
  <c r="Y15" i="15"/>
  <c r="T15" i="15"/>
  <c r="E15" i="15"/>
  <c r="D15" i="15" s="1"/>
  <c r="AN14" i="15"/>
  <c r="AJ14" i="15"/>
  <c r="AG14" i="15"/>
  <c r="Y14" i="15"/>
  <c r="T14" i="15"/>
  <c r="E14" i="15"/>
  <c r="D14" i="15" s="1"/>
  <c r="AN13" i="15"/>
  <c r="AJ13" i="15"/>
  <c r="AG13" i="15"/>
  <c r="Y13" i="15"/>
  <c r="T13" i="15"/>
  <c r="E13" i="15"/>
  <c r="D13" i="15" s="1"/>
  <c r="AN12" i="15"/>
  <c r="AJ12" i="15"/>
  <c r="AG12" i="15"/>
  <c r="Y12" i="15"/>
  <c r="T12" i="15"/>
  <c r="E12" i="15"/>
  <c r="D12" i="15" s="1"/>
  <c r="AN11" i="15"/>
  <c r="AJ11" i="15"/>
  <c r="AG11" i="15"/>
  <c r="Y11" i="15"/>
  <c r="T11" i="15"/>
  <c r="E11" i="15"/>
  <c r="D11" i="15" s="1"/>
  <c r="X51" i="14"/>
  <c r="J51" i="14"/>
  <c r="X49" i="14"/>
  <c r="J49" i="14"/>
  <c r="D47" i="14"/>
  <c r="F26" i="14"/>
  <c r="V23" i="14"/>
  <c r="AN21" i="14"/>
  <c r="AJ21" i="14"/>
  <c r="AG21" i="14"/>
  <c r="E21" i="14"/>
  <c r="AN20" i="14"/>
  <c r="AJ20" i="14"/>
  <c r="AG20" i="14"/>
  <c r="Y20" i="14"/>
  <c r="T20" i="14"/>
  <c r="E20" i="14"/>
  <c r="D20" i="14" s="1"/>
  <c r="AN19" i="14"/>
  <c r="AJ19" i="14"/>
  <c r="AG19" i="14"/>
  <c r="Y19" i="14"/>
  <c r="T19" i="14"/>
  <c r="E19" i="14"/>
  <c r="D19" i="14" s="1"/>
  <c r="AN18" i="14"/>
  <c r="AJ18" i="14"/>
  <c r="AG18" i="14"/>
  <c r="Y18" i="14"/>
  <c r="T18" i="14"/>
  <c r="E18" i="14"/>
  <c r="D18" i="14" s="1"/>
  <c r="AN17" i="14"/>
  <c r="AJ17" i="14"/>
  <c r="AG17" i="14"/>
  <c r="Y17" i="14"/>
  <c r="T17" i="14"/>
  <c r="E17" i="14"/>
  <c r="D17" i="14" s="1"/>
  <c r="AN16" i="14"/>
  <c r="AJ16" i="14"/>
  <c r="AG16" i="14"/>
  <c r="Y16" i="14"/>
  <c r="T16" i="14"/>
  <c r="E16" i="14"/>
  <c r="D16" i="14" s="1"/>
  <c r="AN15" i="14"/>
  <c r="AJ15" i="14"/>
  <c r="AG15" i="14"/>
  <c r="Y15" i="14"/>
  <c r="T15" i="14"/>
  <c r="E15" i="14"/>
  <c r="D15" i="14" s="1"/>
  <c r="AN14" i="14"/>
  <c r="AJ14" i="14"/>
  <c r="AG14" i="14"/>
  <c r="Y14" i="14"/>
  <c r="T14" i="14"/>
  <c r="E14" i="14"/>
  <c r="D14" i="14" s="1"/>
  <c r="AN13" i="14"/>
  <c r="AJ13" i="14"/>
  <c r="AG13" i="14"/>
  <c r="Y13" i="14"/>
  <c r="T13" i="14"/>
  <c r="E13" i="14"/>
  <c r="D13" i="14" s="1"/>
  <c r="AN12" i="14"/>
  <c r="AJ12" i="14"/>
  <c r="AG12" i="14"/>
  <c r="Y12" i="14"/>
  <c r="T12" i="14"/>
  <c r="E12" i="14"/>
  <c r="D12" i="14" s="1"/>
  <c r="AN11" i="14"/>
  <c r="AJ11" i="14"/>
  <c r="F23" i="14" s="1"/>
  <c r="AG11" i="14"/>
  <c r="Y11" i="14"/>
  <c r="T11" i="14"/>
  <c r="E11" i="14"/>
  <c r="D11" i="14" s="1"/>
  <c r="T23" i="12"/>
  <c r="H23" i="12"/>
  <c r="S18" i="12"/>
  <c r="H18" i="12"/>
  <c r="H15" i="12"/>
  <c r="H14" i="12"/>
  <c r="H12" i="12"/>
  <c r="H11" i="12"/>
  <c r="H10" i="12"/>
  <c r="S8" i="12"/>
  <c r="S7" i="12"/>
  <c r="S6" i="12"/>
  <c r="T5" i="12"/>
  <c r="Q38" i="11"/>
  <c r="Q36" i="11"/>
  <c r="Z34" i="11"/>
  <c r="R34" i="11"/>
  <c r="Q32" i="11"/>
  <c r="Q31" i="11"/>
  <c r="Q29" i="11"/>
  <c r="Q28" i="11"/>
  <c r="U14" i="11"/>
  <c r="AU96" i="1"/>
  <c r="AP96" i="1"/>
  <c r="AK96" i="1"/>
  <c r="AC96" i="1"/>
  <c r="X96" i="1"/>
  <c r="S96" i="1"/>
  <c r="K96" i="1"/>
  <c r="AU95" i="1"/>
  <c r="AP95" i="1"/>
  <c r="AK95" i="1"/>
  <c r="AC95" i="1"/>
  <c r="X95" i="1"/>
  <c r="S95" i="1"/>
  <c r="K95" i="1"/>
  <c r="K93" i="1"/>
  <c r="K92" i="1"/>
  <c r="V75" i="1"/>
  <c r="P75" i="1"/>
  <c r="AE74" i="1"/>
  <c r="X74" i="1"/>
  <c r="C74" i="1"/>
  <c r="V72" i="1"/>
  <c r="P72" i="1"/>
  <c r="AE71" i="1"/>
  <c r="X71" i="1"/>
  <c r="C71" i="1"/>
  <c r="V69" i="1"/>
  <c r="P69" i="1"/>
  <c r="AE68" i="1"/>
  <c r="X68" i="1"/>
  <c r="C68" i="1"/>
  <c r="V66" i="1"/>
  <c r="P66" i="1"/>
  <c r="AE65" i="1"/>
  <c r="X65" i="1"/>
  <c r="C65" i="1"/>
  <c r="V63" i="1"/>
  <c r="P63" i="1"/>
  <c r="AE62" i="1"/>
  <c r="X62" i="1"/>
  <c r="C62" i="1"/>
  <c r="V60" i="1"/>
  <c r="P60" i="1"/>
  <c r="AE59" i="1"/>
  <c r="X59" i="1"/>
  <c r="C59" i="1"/>
  <c r="V57" i="1"/>
  <c r="P57" i="1"/>
  <c r="AE56" i="1"/>
  <c r="X56" i="1"/>
  <c r="C56" i="1"/>
  <c r="V54" i="1"/>
  <c r="P54" i="1"/>
  <c r="AE53" i="1"/>
  <c r="X53" i="1"/>
  <c r="C53" i="1"/>
  <c r="V51" i="1"/>
  <c r="P51" i="1"/>
  <c r="AE50" i="1"/>
  <c r="X50" i="1"/>
  <c r="C50" i="1"/>
  <c r="V48" i="1"/>
  <c r="P48" i="1"/>
  <c r="AE47" i="1"/>
  <c r="X47" i="1"/>
  <c r="C47" i="1"/>
  <c r="AH42" i="1"/>
  <c r="AF42" i="1"/>
  <c r="AB42" i="1"/>
  <c r="X42" i="1"/>
  <c r="U42" i="1"/>
  <c r="Q42" i="1"/>
  <c r="O42" i="1"/>
  <c r="K42" i="1"/>
  <c r="G42" i="1"/>
  <c r="D42" i="1"/>
  <c r="AH41" i="1"/>
  <c r="AF41" i="1"/>
  <c r="AB41" i="1"/>
  <c r="X41" i="1"/>
  <c r="U41" i="1"/>
  <c r="Q41" i="1"/>
  <c r="O41" i="1"/>
  <c r="K41" i="1"/>
  <c r="G41" i="1"/>
  <c r="D41" i="1"/>
  <c r="AH40" i="1"/>
  <c r="AF40" i="1"/>
  <c r="AB40" i="1"/>
  <c r="X40" i="1"/>
  <c r="U40" i="1"/>
  <c r="Q40" i="1"/>
  <c r="O40" i="1"/>
  <c r="K40" i="1"/>
  <c r="G40" i="1"/>
  <c r="D40" i="1"/>
  <c r="AX39" i="1"/>
  <c r="AH39" i="1"/>
  <c r="AF39" i="1"/>
  <c r="AB39" i="1"/>
  <c r="X39" i="1"/>
  <c r="U39" i="1"/>
  <c r="Q39" i="1"/>
  <c r="O39" i="1"/>
  <c r="K39" i="1"/>
  <c r="G39" i="1"/>
  <c r="D39" i="1"/>
  <c r="AX38" i="1"/>
  <c r="AH38" i="1"/>
  <c r="AF38" i="1"/>
  <c r="AB38" i="1"/>
  <c r="X38" i="1"/>
  <c r="U38" i="1"/>
  <c r="Q38" i="1"/>
  <c r="O38" i="1"/>
  <c r="K38" i="1"/>
  <c r="G38" i="1"/>
  <c r="D38" i="1"/>
  <c r="AX37" i="1"/>
  <c r="AH37" i="1"/>
  <c r="AF37" i="1"/>
  <c r="AB37" i="1"/>
  <c r="X37" i="1"/>
  <c r="U37" i="1"/>
  <c r="Q37" i="1"/>
  <c r="O37" i="1"/>
  <c r="K37" i="1"/>
  <c r="G37" i="1"/>
  <c r="D37" i="1"/>
  <c r="AH36" i="1"/>
  <c r="AF36" i="1"/>
  <c r="AB36" i="1"/>
  <c r="X36" i="1"/>
  <c r="U36" i="1"/>
  <c r="Q36" i="1"/>
  <c r="O36" i="1"/>
  <c r="K36" i="1"/>
  <c r="G36" i="1"/>
  <c r="D36" i="1"/>
  <c r="AS35" i="1"/>
  <c r="AH35" i="1"/>
  <c r="AF35" i="1"/>
  <c r="AB35" i="1"/>
  <c r="X35" i="1"/>
  <c r="U35" i="1"/>
  <c r="Q35" i="1"/>
  <c r="O35" i="1"/>
  <c r="K35" i="1"/>
  <c r="G35" i="1"/>
  <c r="D35" i="1"/>
  <c r="AS34" i="1"/>
  <c r="AH34" i="1"/>
  <c r="AF34" i="1"/>
  <c r="AB34" i="1"/>
  <c r="X34" i="1"/>
  <c r="U34" i="1"/>
  <c r="Q34" i="1"/>
  <c r="O34" i="1"/>
  <c r="K34" i="1"/>
  <c r="G34" i="1"/>
  <c r="D34" i="1"/>
  <c r="AS33" i="1"/>
  <c r="AH33" i="1"/>
  <c r="AF33" i="1"/>
  <c r="AB33" i="1"/>
  <c r="X33" i="1"/>
  <c r="U33" i="1"/>
  <c r="Q33" i="1"/>
  <c r="O33" i="1"/>
  <c r="K33" i="1"/>
  <c r="G33" i="1"/>
  <c r="D33" i="1"/>
  <c r="AY28" i="1"/>
  <c r="AW28" i="1"/>
  <c r="AR28" i="1"/>
  <c r="AM28" i="1"/>
  <c r="AC28" i="1"/>
  <c r="Y28" i="1"/>
  <c r="W28" i="1"/>
  <c r="R28" i="1"/>
  <c r="M28" i="1"/>
  <c r="C28" i="1"/>
  <c r="AY27" i="1"/>
  <c r="AW27" i="1"/>
  <c r="AR27" i="1"/>
  <c r="AM27" i="1"/>
  <c r="AC27" i="1"/>
  <c r="Y27" i="1"/>
  <c r="W27" i="1"/>
  <c r="R27" i="1"/>
  <c r="M27" i="1"/>
  <c r="C27"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F19" i="1"/>
  <c r="Q84" i="1" s="1"/>
  <c r="AS18" i="1"/>
  <c r="AN18" i="1"/>
  <c r="AJ18" i="1"/>
  <c r="V18" i="1"/>
  <c r="U18" i="1" s="1"/>
  <c r="X18" i="1" s="1"/>
  <c r="Q18" i="1"/>
  <c r="M18" i="1"/>
  <c r="D18" i="1"/>
  <c r="AS17" i="1"/>
  <c r="AN17" i="1"/>
  <c r="AJ17" i="1"/>
  <c r="X17" i="1"/>
  <c r="V17" i="1"/>
  <c r="U17" i="1"/>
  <c r="Q17" i="1"/>
  <c r="M17" i="1"/>
  <c r="D17" i="1"/>
  <c r="AS16" i="1"/>
  <c r="AN16" i="1"/>
  <c r="AJ16" i="1"/>
  <c r="V16" i="1"/>
  <c r="U16" i="1"/>
  <c r="X16" i="1" s="1"/>
  <c r="Q16" i="1"/>
  <c r="M16" i="1"/>
  <c r="D16" i="1"/>
  <c r="AS15" i="1"/>
  <c r="AN15" i="1"/>
  <c r="AJ15" i="1"/>
  <c r="V15" i="1"/>
  <c r="U15" i="1"/>
  <c r="X15" i="1" s="1"/>
  <c r="Q15" i="1"/>
  <c r="M15" i="1"/>
  <c r="D15" i="1"/>
  <c r="AS14" i="1"/>
  <c r="AN14" i="1"/>
  <c r="AJ14" i="1"/>
  <c r="V14" i="1"/>
  <c r="U14" i="1" s="1"/>
  <c r="X14" i="1" s="1"/>
  <c r="Q14" i="1"/>
  <c r="M14" i="1"/>
  <c r="D14" i="1"/>
  <c r="AS13" i="1"/>
  <c r="AN13" i="1"/>
  <c r="AJ13" i="1"/>
  <c r="X13" i="1"/>
  <c r="V13" i="1"/>
  <c r="U13" i="1"/>
  <c r="Q13" i="1"/>
  <c r="M13" i="1"/>
  <c r="D13" i="1"/>
  <c r="AS12" i="1"/>
  <c r="AN12" i="1"/>
  <c r="AJ12" i="1"/>
  <c r="V12" i="1"/>
  <c r="U12" i="1"/>
  <c r="X12" i="1" s="1"/>
  <c r="Q12" i="1"/>
  <c r="M12" i="1"/>
  <c r="D12" i="1"/>
  <c r="AS11" i="1"/>
  <c r="AN11" i="1"/>
  <c r="AJ11" i="1"/>
  <c r="V11" i="1"/>
  <c r="U11" i="1"/>
  <c r="X11" i="1" s="1"/>
  <c r="Q11" i="1"/>
  <c r="M11" i="1"/>
  <c r="D11" i="1"/>
  <c r="AS10" i="1"/>
  <c r="AN10" i="1"/>
  <c r="AJ10" i="1"/>
  <c r="V10" i="1"/>
  <c r="U10" i="1" s="1"/>
  <c r="X10" i="1" s="1"/>
  <c r="Q10" i="1"/>
  <c r="M10" i="1"/>
  <c r="D10" i="1"/>
  <c r="AS9" i="1"/>
  <c r="AN9" i="1"/>
  <c r="AJ9" i="1"/>
  <c r="X9" i="1"/>
  <c r="V9" i="1"/>
  <c r="U9" i="1"/>
  <c r="Q9" i="1"/>
  <c r="M9" i="1"/>
  <c r="M19" i="1" s="1"/>
  <c r="D9" i="1"/>
  <c r="U14" i="10"/>
  <c r="U12" i="10"/>
  <c r="U12" i="11" s="1"/>
  <c r="U11" i="10"/>
  <c r="U11" i="11" s="1"/>
  <c r="Z3" i="10"/>
  <c r="Z2" i="10"/>
  <c r="E154" i="13"/>
  <c r="E153" i="13"/>
  <c r="E152" i="13"/>
  <c r="E151" i="13"/>
  <c r="E150" i="13"/>
  <c r="E146" i="13"/>
  <c r="E145" i="13"/>
  <c r="E144" i="13"/>
  <c r="E143" i="13"/>
  <c r="E142" i="13"/>
  <c r="E133" i="13"/>
  <c r="E132" i="13"/>
  <c r="E131" i="13"/>
  <c r="E130" i="13"/>
  <c r="E129" i="13"/>
  <c r="E125" i="13"/>
  <c r="E124" i="13"/>
  <c r="E123" i="13"/>
  <c r="E122" i="13"/>
  <c r="E121" i="13"/>
  <c r="C106" i="13"/>
  <c r="C103" i="13"/>
  <c r="C100" i="13"/>
  <c r="C97" i="13"/>
  <c r="C94" i="13"/>
  <c r="C91" i="13"/>
  <c r="C88" i="13"/>
  <c r="C85" i="13"/>
  <c r="U74" i="13"/>
  <c r="R74" i="13"/>
  <c r="O74" i="13"/>
  <c r="L74" i="13"/>
  <c r="B74" i="13"/>
  <c r="U73" i="13"/>
  <c r="R73" i="13"/>
  <c r="O73" i="13"/>
  <c r="L73" i="13"/>
  <c r="B73" i="13"/>
  <c r="U72" i="13"/>
  <c r="R72" i="13"/>
  <c r="O72" i="13"/>
  <c r="L72" i="13"/>
  <c r="B72" i="13"/>
  <c r="U71" i="13"/>
  <c r="R71" i="13"/>
  <c r="O71" i="13"/>
  <c r="L71" i="13"/>
  <c r="B71" i="13"/>
  <c r="U70" i="13"/>
  <c r="R70" i="13"/>
  <c r="O70" i="13"/>
  <c r="L70" i="13"/>
  <c r="B70" i="13"/>
  <c r="U69" i="13"/>
  <c r="R69" i="13"/>
  <c r="O69" i="13"/>
  <c r="L69" i="13"/>
  <c r="B69" i="13"/>
  <c r="U68" i="13"/>
  <c r="R68" i="13"/>
  <c r="O68" i="13"/>
  <c r="L68" i="13"/>
  <c r="B68" i="13"/>
  <c r="U67" i="13"/>
  <c r="R67" i="13"/>
  <c r="O67" i="13"/>
  <c r="L67" i="13"/>
  <c r="B67" i="13"/>
  <c r="U66" i="13"/>
  <c r="R66" i="13"/>
  <c r="O66" i="13"/>
  <c r="L66" i="13"/>
  <c r="B66" i="13"/>
  <c r="U65" i="13"/>
  <c r="R65" i="13"/>
  <c r="O65" i="13"/>
  <c r="L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AF35" i="13"/>
  <c r="N35" i="13"/>
  <c r="N34" i="13"/>
  <c r="AA33" i="13"/>
  <c r="X33" i="13"/>
  <c r="N33" i="13"/>
  <c r="AA32" i="13"/>
  <c r="X32" i="13"/>
  <c r="N32" i="13"/>
  <c r="AA31" i="13"/>
  <c r="X31" i="13"/>
  <c r="N31" i="13"/>
  <c r="N30" i="13"/>
  <c r="N29" i="13"/>
  <c r="N28" i="13"/>
  <c r="N27" i="13"/>
  <c r="N26" i="13"/>
  <c r="N25" i="13"/>
  <c r="N24" i="13"/>
  <c r="N23" i="13"/>
  <c r="N22" i="13"/>
  <c r="N21" i="13"/>
  <c r="N20" i="13"/>
  <c r="N19" i="13"/>
  <c r="N18" i="13"/>
  <c r="E29" i="15" l="1"/>
  <c r="G29" i="15" s="1"/>
  <c r="E36" i="15"/>
  <c r="G36" i="15" s="1"/>
  <c r="AB19" i="1"/>
  <c r="Q83" i="1" s="1"/>
  <c r="AL82" i="1"/>
  <c r="AL88" i="1" s="1"/>
  <c r="X19" i="1"/>
  <c r="E29" i="14"/>
  <c r="G29" i="14" s="1"/>
  <c r="E36" i="14"/>
  <c r="G36" i="14" s="1"/>
  <c r="E38" i="14"/>
  <c r="G38" i="14" s="1"/>
  <c r="E31" i="14"/>
  <c r="G31" i="14" s="1"/>
  <c r="E33" i="14"/>
  <c r="G33" i="14" s="1"/>
  <c r="E40" i="14"/>
  <c r="G40" i="14" s="1"/>
  <c r="E37" i="15"/>
  <c r="G37" i="15" s="1"/>
  <c r="E30" i="15"/>
  <c r="G30" i="15" s="1"/>
  <c r="E39" i="15"/>
  <c r="G39" i="15" s="1"/>
  <c r="E32" i="15"/>
  <c r="G32" i="15" s="1"/>
  <c r="E30" i="14"/>
  <c r="G30" i="14" s="1"/>
  <c r="E37" i="14"/>
  <c r="G37" i="14" s="1"/>
  <c r="E39" i="14"/>
  <c r="G39" i="14" s="1"/>
  <c r="E32" i="14"/>
  <c r="G32" i="14" s="1"/>
  <c r="E31" i="15"/>
  <c r="G31" i="15" s="1"/>
  <c r="E38" i="15"/>
  <c r="G38" i="15" s="1"/>
  <c r="E33" i="15"/>
  <c r="G33" i="15" s="1"/>
  <c r="E40" i="15"/>
  <c r="G40" i="15" s="1"/>
  <c r="Q11" i="14"/>
  <c r="Q12" i="14"/>
  <c r="Q13" i="14"/>
  <c r="Q14" i="14"/>
  <c r="Q15" i="14"/>
  <c r="Q16" i="14"/>
  <c r="Q17" i="14"/>
  <c r="Q18" i="14"/>
  <c r="Q19" i="14"/>
  <c r="Q20" i="14"/>
  <c r="Q11" i="15"/>
  <c r="Q12" i="15"/>
  <c r="Q13" i="15"/>
  <c r="Q14" i="15"/>
  <c r="Q15" i="15"/>
  <c r="Q16" i="15"/>
  <c r="Q17" i="15"/>
  <c r="Q18" i="15"/>
  <c r="Q19" i="15"/>
  <c r="Q20" i="15"/>
  <c r="F23" i="15"/>
  <c r="V23" i="15"/>
  <c r="Q82" i="1" l="1"/>
  <c r="Q88" i="1" s="1"/>
  <c r="AS88" i="1" s="1"/>
  <c r="O31" i="10"/>
  <c r="Q26" i="11"/>
</calcChain>
</file>

<file path=xl/comments1.xml><?xml version="1.0" encoding="utf-8"?>
<comments xmlns="http://schemas.openxmlformats.org/spreadsheetml/2006/main">
  <authors>
    <author>なし</author>
  </authors>
  <commentList>
    <comment ref="Z3" authorId="0" shapeId="0">
      <text>
        <r>
          <rPr>
            <b/>
            <sz val="9"/>
            <color indexed="81"/>
            <rFont val="ＭＳ Ｐゴシック"/>
            <family val="3"/>
            <charset val="128"/>
          </rPr>
          <t>空欄でお願い致します。</t>
        </r>
      </text>
    </comment>
  </commentList>
</comments>
</file>

<file path=xl/comments2.xml><?xml version="1.0" encoding="utf-8"?>
<comments xmlns="http://schemas.openxmlformats.org/spreadsheetml/2006/main">
  <authors>
    <author>行政情報化推進課</author>
  </authors>
  <commentList>
    <comment ref="S8" authorId="0" shapeId="0">
      <text>
        <r>
          <rPr>
            <b/>
            <sz val="9"/>
            <color indexed="81"/>
            <rFont val="ＭＳ Ｐゴシック"/>
            <family val="3"/>
            <charset val="128"/>
          </rPr>
          <t>代表者印を押印すること。</t>
        </r>
      </text>
    </comment>
  </commentList>
</comments>
</file>

<file path=xl/comments3.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comments4.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sharedStrings.xml><?xml version="1.0" encoding="utf-8"?>
<sst xmlns="http://schemas.openxmlformats.org/spreadsheetml/2006/main" count="480" uniqueCount="227">
  <si>
    <t>実施年月</t>
    <rPh sb="0" eb="2">
      <t>ジッシ</t>
    </rPh>
    <rPh sb="2" eb="4">
      <t>ネンゲツ</t>
    </rPh>
    <phoneticPr fontId="2"/>
  </si>
  <si>
    <t>氏名</t>
  </si>
  <si>
    <t>予算額</t>
    <rPh sb="0" eb="3">
      <t>ヨサンガク</t>
    </rPh>
    <phoneticPr fontId="2"/>
  </si>
  <si>
    <t>金額</t>
    <rPh sb="0" eb="2">
      <t>キンガク</t>
    </rPh>
    <phoneticPr fontId="2"/>
  </si>
  <si>
    <t>所属</t>
    <rPh sb="0" eb="2">
      <t>ショゾク</t>
    </rPh>
    <phoneticPr fontId="2"/>
  </si>
  <si>
    <t>型番</t>
    <rPh sb="0" eb="2">
      <t>カタバン</t>
    </rPh>
    <phoneticPr fontId="2"/>
  </si>
  <si>
    <t>その他の者</t>
    <rPh sb="2" eb="3">
      <t>ホカ</t>
    </rPh>
    <rPh sb="4" eb="5">
      <t>シャ</t>
    </rPh>
    <phoneticPr fontId="2"/>
  </si>
  <si>
    <t>３．のうち使用が見込まれる者</t>
    <rPh sb="5" eb="7">
      <t>シヨウ</t>
    </rPh>
    <rPh sb="8" eb="10">
      <t>ミコ</t>
    </rPh>
    <rPh sb="13" eb="14">
      <t>シャ</t>
    </rPh>
    <phoneticPr fontId="2"/>
  </si>
  <si>
    <t>導入・更新等の別</t>
    <rPh sb="0" eb="2">
      <t>ドウニュウ</t>
    </rPh>
    <rPh sb="3" eb="5">
      <t>コウシン</t>
    </rPh>
    <rPh sb="5" eb="6">
      <t>トウ</t>
    </rPh>
    <rPh sb="7" eb="8">
      <t>ベツ</t>
    </rPh>
    <phoneticPr fontId="2"/>
  </si>
  <si>
    <t>数量</t>
    <rPh sb="0" eb="2">
      <t>スウリョウ</t>
    </rPh>
    <phoneticPr fontId="2"/>
  </si>
  <si>
    <t>１．品名、規格、数量</t>
    <rPh sb="2" eb="4">
      <t>ヒンメイ</t>
    </rPh>
    <rPh sb="5" eb="7">
      <t>キカク</t>
    </rPh>
    <rPh sb="8" eb="10">
      <t>スウリョウ</t>
    </rPh>
    <phoneticPr fontId="2"/>
  </si>
  <si>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</si>
  <si>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</si>
  <si>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</si>
  <si>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</si>
  <si>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　(3) 補助対象事業に関する収支予算書</t>
  </si>
  <si>
    <t>補助金申請額</t>
    <rPh sb="0" eb="3">
      <t>ホジョキン</t>
    </rPh>
    <rPh sb="3" eb="5">
      <t>シンセイ</t>
    </rPh>
    <rPh sb="5" eb="6">
      <t>ガク</t>
    </rPh>
    <phoneticPr fontId="2"/>
  </si>
  <si>
    <t>役職</t>
    <rPh sb="0" eb="2">
      <t>ヤクショク</t>
    </rPh>
    <phoneticPr fontId="2"/>
  </si>
  <si>
    <t>消費税</t>
    <rPh sb="0" eb="3">
      <t>ショウヒゼイ</t>
    </rPh>
    <phoneticPr fontId="2"/>
  </si>
  <si>
    <t>単価</t>
    <rPh sb="0" eb="2">
      <t>タンカ</t>
    </rPh>
    <phoneticPr fontId="2"/>
  </si>
  <si>
    <t>自動車事故対策費補助金</t>
    <rPh sb="0" eb="3">
      <t>ジドウシャ</t>
    </rPh>
    <rPh sb="3" eb="5">
      <t>ジコ</t>
    </rPh>
    <rPh sb="5" eb="8">
      <t>タイサクヒ</t>
    </rPh>
    <rPh sb="8" eb="11">
      <t>ホジョキン</t>
    </rPh>
    <phoneticPr fontId="2"/>
  </si>
  <si>
    <t>税抜金額</t>
    <rPh sb="0" eb="2">
      <t>ゼイヌ</t>
    </rPh>
    <rPh sb="2" eb="4">
      <t>キンガク</t>
    </rPh>
    <phoneticPr fontId="2"/>
  </si>
  <si>
    <t>日</t>
    <rPh sb="0" eb="1">
      <t>ニチ</t>
    </rPh>
    <phoneticPr fontId="2"/>
  </si>
  <si>
    <t>税込金額</t>
    <rPh sb="0" eb="2">
      <t>ゼイコ</t>
    </rPh>
    <rPh sb="2" eb="4">
      <t>キンガク</t>
    </rPh>
    <phoneticPr fontId="2"/>
  </si>
  <si>
    <t>住所</t>
  </si>
  <si>
    <t>合　　　格</t>
    <rPh sb="0" eb="1">
      <t>ゴウ</t>
    </rPh>
    <rPh sb="4" eb="5">
      <t>カク</t>
    </rPh>
    <phoneticPr fontId="2"/>
  </si>
  <si>
    <t>分類</t>
    <rPh sb="0" eb="2">
      <t>ブンルイ</t>
    </rPh>
    <phoneticPr fontId="2"/>
  </si>
  <si>
    <t>収入の部</t>
    <rPh sb="0" eb="2">
      <t>シュウニュウ</t>
    </rPh>
    <rPh sb="3" eb="4">
      <t>ブ</t>
    </rPh>
    <phoneticPr fontId="2"/>
  </si>
  <si>
    <t>税込額</t>
    <rPh sb="0" eb="2">
      <t>ゼイコ</t>
    </rPh>
    <rPh sb="2" eb="3">
      <t>ガク</t>
    </rPh>
    <phoneticPr fontId="2"/>
  </si>
  <si>
    <t>（別紙）</t>
  </si>
  <si>
    <t>医療法人国交会 自動車病院 院長 国土 太郎</t>
    <rPh sb="0" eb="2">
      <t>イリョウ</t>
    </rPh>
    <rPh sb="2" eb="4">
      <t>ホウジン</t>
    </rPh>
    <rPh sb="4" eb="6">
      <t>コッコウ</t>
    </rPh>
    <rPh sb="6" eb="7">
      <t>カイ</t>
    </rPh>
    <rPh sb="8" eb="11">
      <t>ジドウシャ</t>
    </rPh>
    <rPh sb="11" eb="13">
      <t>ビョウイン</t>
    </rPh>
    <rPh sb="14" eb="16">
      <t>インチョウ</t>
    </rPh>
    <rPh sb="17" eb="19">
      <t>コクド</t>
    </rPh>
    <rPh sb="20" eb="22">
      <t>タロウ</t>
    </rPh>
    <phoneticPr fontId="2"/>
  </si>
  <si>
    <t>FAX番号</t>
    <rPh sb="3" eb="5">
      <t>バンゴウ</t>
    </rPh>
    <phoneticPr fontId="2"/>
  </si>
  <si>
    <t>　(2) 申請者の資産及び負債に関する事項</t>
  </si>
  <si>
    <t>自己負担額</t>
    <rPh sb="0" eb="2">
      <t>ジコ</t>
    </rPh>
    <rPh sb="2" eb="4">
      <t>フタン</t>
    </rPh>
    <rPh sb="4" eb="5">
      <t>ガク</t>
    </rPh>
    <phoneticPr fontId="2"/>
  </si>
  <si>
    <t>積算内訳</t>
    <rPh sb="0" eb="2">
      <t>セキサン</t>
    </rPh>
    <rPh sb="2" eb="4">
      <t>ウチワケ</t>
    </rPh>
    <phoneticPr fontId="2"/>
  </si>
  <si>
    <t>収支差額(A)-(B)</t>
    <rPh sb="0" eb="2">
      <t>シュウシ</t>
    </rPh>
    <rPh sb="2" eb="4">
      <t>サガク</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</si>
  <si>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</si>
  <si>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</si>
  <si>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</si>
  <si>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支出の部</t>
    <rPh sb="0" eb="2">
      <t>シシュツ</t>
    </rPh>
    <rPh sb="3" eb="4">
      <t>ブ</t>
    </rPh>
    <phoneticPr fontId="2"/>
  </si>
  <si>
    <t>実施内容</t>
    <rPh sb="0" eb="2">
      <t>ジッシ</t>
    </rPh>
    <rPh sb="2" eb="4">
      <t>ナイヨウ</t>
    </rPh>
    <phoneticPr fontId="2"/>
  </si>
  <si>
    <t>イリョウﾎｳｼﾞﾝｺｯｺｳｶｲ ｼﾞﾄﾞｳｼｬビョウイン ｲﾝﾁｮｳ ｺｸﾄﾞ ﾀﾛｳ</t>
  </si>
  <si>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</si>
  <si>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</si>
  <si>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</si>
  <si>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</si>
  <si>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補助率</t>
    <rPh sb="0" eb="3">
      <t>ホジョリツ</t>
    </rPh>
    <phoneticPr fontId="2"/>
  </si>
  <si>
    <t>割合</t>
    <rPh sb="0" eb="2">
      <t>ワリアイ</t>
    </rPh>
    <phoneticPr fontId="2"/>
  </si>
  <si>
    <t>　(4) その他補助金の交付に関して参考となる書類</t>
  </si>
  <si>
    <t>合　　　計</t>
    <rPh sb="0" eb="1">
      <t>ゴウ</t>
    </rPh>
    <rPh sb="4" eb="5">
      <t>ケイ</t>
    </rPh>
    <phoneticPr fontId="2"/>
  </si>
  <si>
    <t>科目</t>
    <rPh sb="0" eb="2">
      <t>カモク</t>
    </rPh>
    <phoneticPr fontId="2"/>
  </si>
  <si>
    <t>延べ人数</t>
    <rPh sb="0" eb="1">
      <t>ノ</t>
    </rPh>
    <rPh sb="2" eb="4">
      <t>ニンズウ</t>
    </rPh>
    <phoneticPr fontId="2"/>
  </si>
  <si>
    <t>住　　　　　　　　所</t>
  </si>
  <si>
    <t>支出合計（B)</t>
    <rPh sb="0" eb="2">
      <t>シシュツ</t>
    </rPh>
    <rPh sb="2" eb="4">
      <t>ゴウケイ</t>
    </rPh>
    <phoneticPr fontId="2"/>
  </si>
  <si>
    <t>自己負担額</t>
    <rPh sb="0" eb="2">
      <t>ジコ</t>
    </rPh>
    <rPh sb="2" eb="5">
      <t>フタンガク</t>
    </rPh>
    <phoneticPr fontId="2"/>
  </si>
  <si>
    <t>自動車事故対策費補助金請求書</t>
  </si>
  <si>
    <t>その他</t>
    <rPh sb="2" eb="3">
      <t>タ</t>
    </rPh>
    <phoneticPr fontId="2"/>
  </si>
  <si>
    <t>（預金口座住所）</t>
    <rPh sb="1" eb="2">
      <t>アズカリ</t>
    </rPh>
    <rPh sb="2" eb="3">
      <t>カネ</t>
    </rPh>
    <rPh sb="3" eb="4">
      <t>クチ</t>
    </rPh>
    <rPh sb="4" eb="5">
      <t>ザ</t>
    </rPh>
    <rPh sb="5" eb="6">
      <t>ジュウ</t>
    </rPh>
    <rPh sb="6" eb="7">
      <t>トコロ</t>
    </rPh>
    <phoneticPr fontId="2"/>
  </si>
  <si>
    <t>郵便物の宛名</t>
    <rPh sb="0" eb="3">
      <t>ユウビンブツ</t>
    </rPh>
    <rPh sb="4" eb="6">
      <t>アテナ</t>
    </rPh>
    <phoneticPr fontId="2"/>
  </si>
  <si>
    <t>⑤</t>
  </si>
  <si>
    <t>郵便物の送付先住所</t>
    <rPh sb="0" eb="3">
      <t>ユウビンブツ</t>
    </rPh>
    <rPh sb="4" eb="7">
      <t>ソウフサキ</t>
    </rPh>
    <rPh sb="7" eb="9">
      <t>ジュウショ</t>
    </rPh>
    <phoneticPr fontId="2"/>
  </si>
  <si>
    <t>氏名ふりがな</t>
    <rPh sb="0" eb="2">
      <t>シメイ</t>
    </rPh>
    <phoneticPr fontId="2"/>
  </si>
  <si>
    <t>電話番号</t>
    <rPh sb="0" eb="4">
      <t>デンワバンゴウ</t>
    </rPh>
    <phoneticPr fontId="2"/>
  </si>
  <si>
    <t>担当者①</t>
    <rPh sb="0" eb="3">
      <t>タントウシャ</t>
    </rPh>
    <phoneticPr fontId="2"/>
  </si>
  <si>
    <t>担当者②</t>
    <rPh sb="0" eb="3">
      <t>タントウシャ</t>
    </rPh>
    <phoneticPr fontId="2"/>
  </si>
  <si>
    <t>e-mail</t>
  </si>
  <si>
    <t>期間</t>
    <rPh sb="0" eb="2">
      <t>キカン</t>
    </rPh>
    <phoneticPr fontId="2"/>
  </si>
  <si>
    <t>〒   -</t>
  </si>
  <si>
    <t>自動車事故対策費補助金交付申請書兼実績報告書</t>
    <rPh sb="16" eb="17">
      <t>ケン</t>
    </rPh>
    <rPh sb="17" eb="19">
      <t>ジッセキ</t>
    </rPh>
    <rPh sb="19" eb="22">
      <t>ホウコクショ</t>
    </rPh>
    <phoneticPr fontId="2"/>
  </si>
  <si>
    <t>氏名</t>
    <rPh sb="0" eb="2">
      <t>シメイ</t>
    </rPh>
    <phoneticPr fontId="2"/>
  </si>
  <si>
    <t>第１の２号様式（第４条第２項関係）</t>
  </si>
  <si>
    <t>国 土 交 通 大 臣　殿</t>
  </si>
  <si>
    <t>申請者</t>
  </si>
  <si>
    <t>受入実績延べ日数</t>
    <rPh sb="0" eb="1">
      <t>ウ</t>
    </rPh>
    <rPh sb="1" eb="2">
      <t>イ</t>
    </rPh>
    <rPh sb="2" eb="4">
      <t>ジッセキ</t>
    </rPh>
    <rPh sb="4" eb="5">
      <t>ノ</t>
    </rPh>
    <rPh sb="6" eb="8">
      <t>ニッスウ</t>
    </rPh>
    <phoneticPr fontId="2"/>
  </si>
  <si>
    <t>3.　補助金交付申請額</t>
  </si>
  <si>
    <t>金</t>
  </si>
  <si>
    <t>4.　添付書類</t>
  </si>
  <si>
    <t>　(1) 申請者の営む主な事業及びその内容</t>
  </si>
  <si>
    <t>6.検収成績</t>
    <rPh sb="2" eb="4">
      <t>ケンシュウ</t>
    </rPh>
    <rPh sb="4" eb="6">
      <t>セイセキ</t>
    </rPh>
    <phoneticPr fontId="2"/>
  </si>
  <si>
    <t>第９号様式（第12条関係）</t>
  </si>
  <si>
    <t>令和　年　月　日</t>
    <rPh sb="0" eb="2">
      <t>レイワ</t>
    </rPh>
    <rPh sb="3" eb="4">
      <t>ネン</t>
    </rPh>
    <rPh sb="5" eb="6">
      <t>ガツ</t>
    </rPh>
    <rPh sb="7" eb="8">
      <t>ヒ</t>
    </rPh>
    <phoneticPr fontId="2"/>
  </si>
  <si>
    <t>支出官</t>
  </si>
  <si>
    <t>（注）</t>
  </si>
  <si>
    <t>国土交通省大臣官房会計課長　殿</t>
  </si>
  <si>
    <t>記</t>
  </si>
  <si>
    <t>脊髄損傷</t>
    <rPh sb="0" eb="4">
      <t>セキズイソンショウ</t>
    </rPh>
    <phoneticPr fontId="2"/>
  </si>
  <si>
    <t>　　　1.　請　求　額</t>
  </si>
  <si>
    <t>ﾌﾘｶﾞﾅ</t>
  </si>
  <si>
    <t>　　　2.　受　取　人</t>
  </si>
  <si>
    <t>　　　 （口座名義人）</t>
  </si>
  <si>
    <t>　　　3.　振込先金融機関及び支店名</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</si>
  <si>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</si>
  <si>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　　　4.　預金種別</t>
  </si>
  <si>
    <t>国土交通銀行</t>
    <rPh sb="0" eb="2">
      <t>コクド</t>
    </rPh>
    <rPh sb="2" eb="4">
      <t>コウツウ</t>
    </rPh>
    <rPh sb="4" eb="6">
      <t>ギンコウ</t>
    </rPh>
    <phoneticPr fontId="2"/>
  </si>
  <si>
    <t>　　　5.  口座番号</t>
  </si>
  <si>
    <t>国　 庫　 金　 振　 込　 依 　頼 　書</t>
  </si>
  <si>
    <t>　（実施要領（３）感染症予防対策費　オ.関係）</t>
    <rPh sb="2" eb="4">
      <t>ジッシ</t>
    </rPh>
    <rPh sb="4" eb="6">
      <t>ヨウリョウ</t>
    </rPh>
    <rPh sb="9" eb="12">
      <t>カンセンショウ</t>
    </rPh>
    <rPh sb="12" eb="14">
      <t>ヨボウ</t>
    </rPh>
    <rPh sb="14" eb="16">
      <t>タイサク</t>
    </rPh>
    <rPh sb="16" eb="17">
      <t>ヒ</t>
    </rPh>
    <rPh sb="20" eb="22">
      <t>カンケイ</t>
    </rPh>
    <phoneticPr fontId="2"/>
  </si>
  <si>
    <t>国土交通省大臣官房会計課長　　</t>
    <rPh sb="0" eb="2">
      <t>コクド</t>
    </rPh>
    <rPh sb="2" eb="5">
      <t>コウツウショウ</t>
    </rPh>
    <rPh sb="5" eb="7">
      <t>ダイジン</t>
    </rPh>
    <rPh sb="7" eb="9">
      <t>カンボウ</t>
    </rPh>
    <rPh sb="9" eb="12">
      <t>カイケイカ</t>
    </rPh>
    <rPh sb="12" eb="13">
      <t>チョウ</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</si>
  <si>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</si>
  <si>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殿</t>
    <rPh sb="0" eb="1">
      <t>ドノ</t>
    </rPh>
    <phoneticPr fontId="2"/>
  </si>
  <si>
    <t>申　請　者</t>
    <rPh sb="0" eb="1">
      <t>サル</t>
    </rPh>
    <rPh sb="2" eb="3">
      <t>ショウ</t>
    </rPh>
    <rPh sb="4" eb="5">
      <t>モノ</t>
    </rPh>
    <phoneticPr fontId="2"/>
  </si>
  <si>
    <t>検収者氏名</t>
    <rPh sb="0" eb="2">
      <t>ケンシュウ</t>
    </rPh>
    <rPh sb="2" eb="3">
      <t>シャ</t>
    </rPh>
    <rPh sb="3" eb="5">
      <t>シメイ</t>
    </rPh>
    <phoneticPr fontId="2"/>
  </si>
  <si>
    <t>住　　　　所</t>
    <rPh sb="0" eb="1">
      <t>ジュウ</t>
    </rPh>
    <rPh sb="5" eb="6">
      <t>トコロ</t>
    </rPh>
    <phoneticPr fontId="2"/>
  </si>
  <si>
    <t>補助金対象経費</t>
    <rPh sb="0" eb="3">
      <t>ホジョキン</t>
    </rPh>
    <rPh sb="3" eb="5">
      <t>タイショウ</t>
    </rPh>
    <rPh sb="5" eb="7">
      <t>ケイヒ</t>
    </rPh>
    <phoneticPr fontId="2"/>
  </si>
  <si>
    <t>〒</t>
  </si>
  <si>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</si>
  <si>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</si>
  <si>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</si>
  <si>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</si>
  <si>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</si>
  <si>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</si>
  <si>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</si>
  <si>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</si>
  <si>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</si>
  <si>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</si>
  <si>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</si>
  <si>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申請日</t>
    <rPh sb="0" eb="3">
      <t>シンセイビ</t>
    </rPh>
    <phoneticPr fontId="2"/>
  </si>
  <si>
    <t>②</t>
  </si>
  <si>
    <t>住所</t>
    <rPh sb="0" eb="2">
      <t>ジュウショ</t>
    </rPh>
    <phoneticPr fontId="2"/>
  </si>
  <si>
    <t>病院名</t>
    <rPh sb="0" eb="2">
      <t>ビョウイン</t>
    </rPh>
    <rPh sb="2" eb="3">
      <t>メイ</t>
    </rPh>
    <phoneticPr fontId="2"/>
  </si>
  <si>
    <t>今後の延べ受入見込み人数</t>
    <rPh sb="3" eb="4">
      <t>ノ</t>
    </rPh>
    <phoneticPr fontId="2"/>
  </si>
  <si>
    <t>代表者名</t>
    <rPh sb="0" eb="3">
      <t>ダイヒョウシャ</t>
    </rPh>
    <rPh sb="3" eb="4">
      <t>メイ</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</si>
  <si>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</si>
  <si>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</si>
  <si>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</si>
  <si>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</si>
  <si>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</si>
  <si>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３.感染症予防対策費により導入した介護器具・用具等の導入（更新・増設）理由及び使用方法</t>
    <rPh sb="2" eb="5">
      <t>カンセンショウ</t>
    </rPh>
    <rPh sb="5" eb="7">
      <t>ヨボウ</t>
    </rPh>
    <rPh sb="7" eb="9">
      <t>タイサク</t>
    </rPh>
    <rPh sb="9" eb="10">
      <t>ヒ</t>
    </rPh>
    <rPh sb="10" eb="11">
      <t>ニュウヒ</t>
    </rPh>
    <rPh sb="13" eb="15">
      <t>ドウニュウ</t>
    </rPh>
    <rPh sb="17" eb="19">
      <t>カイゴ</t>
    </rPh>
    <rPh sb="19" eb="21">
      <t>キグ</t>
    </rPh>
    <rPh sb="22" eb="24">
      <t>ヨウグ</t>
    </rPh>
    <rPh sb="24" eb="25">
      <t>トウ</t>
    </rPh>
    <rPh sb="26" eb="28">
      <t>ドウニュウ</t>
    </rPh>
    <rPh sb="29" eb="31">
      <t>コウシン</t>
    </rPh>
    <rPh sb="32" eb="34">
      <t>ゾウセツ</t>
    </rPh>
    <rPh sb="35" eb="37">
      <t>リユウ</t>
    </rPh>
    <rPh sb="37" eb="38">
      <t>オヨ</t>
    </rPh>
    <rPh sb="39" eb="41">
      <t>シヨウ</t>
    </rPh>
    <rPh sb="41" eb="43">
      <t>ホウホウ</t>
    </rPh>
    <phoneticPr fontId="2"/>
  </si>
  <si>
    <t>メーカー名</t>
    <rPh sb="4" eb="5">
      <t>メイ</t>
    </rPh>
    <phoneticPr fontId="2"/>
  </si>
  <si>
    <t>受入者</t>
    <rPh sb="0" eb="1">
      <t>ウ</t>
    </rPh>
    <rPh sb="1" eb="2">
      <t>イ</t>
    </rPh>
    <rPh sb="2" eb="3">
      <t>シャ</t>
    </rPh>
    <phoneticPr fontId="2"/>
  </si>
  <si>
    <t>区分</t>
    <rPh sb="0" eb="2">
      <t>クブン</t>
    </rPh>
    <phoneticPr fontId="2"/>
  </si>
  <si>
    <t>人</t>
    <rPh sb="0" eb="1">
      <t>ニン</t>
    </rPh>
    <phoneticPr fontId="2"/>
  </si>
  <si>
    <t>普通預金</t>
    <rPh sb="0" eb="2">
      <t>フツウ</t>
    </rPh>
    <rPh sb="2" eb="4">
      <t>ヨキン</t>
    </rPh>
    <phoneticPr fontId="2"/>
  </si>
  <si>
    <t>人程度</t>
    <rPh sb="0" eb="1">
      <t>ニン</t>
    </rPh>
    <rPh sb="1" eb="3">
      <t>テイド</t>
    </rPh>
    <phoneticPr fontId="2"/>
  </si>
  <si>
    <t>理由・
使用方法</t>
    <rPh sb="0" eb="2">
      <t>リユウ</t>
    </rPh>
    <rPh sb="4" eb="6">
      <t>シヨウ</t>
    </rPh>
    <rPh sb="6" eb="8">
      <t>ホウホウ</t>
    </rPh>
    <phoneticPr fontId="2"/>
  </si>
  <si>
    <t>入所終了日</t>
    <rPh sb="0" eb="2">
      <t>ニュウショ</t>
    </rPh>
    <rPh sb="2" eb="5">
      <t>シュウリョウビ</t>
    </rPh>
    <phoneticPr fontId="2"/>
  </si>
  <si>
    <t>１．実施した補助対象事業の内容</t>
    <rPh sb="2" eb="4">
      <t>ジッシ</t>
    </rPh>
    <rPh sb="6" eb="8">
      <t>ホジョ</t>
    </rPh>
    <rPh sb="8" eb="10">
      <t>タイショウ</t>
    </rPh>
    <rPh sb="10" eb="12">
      <t>ジギョウ</t>
    </rPh>
    <rPh sb="13" eb="15">
      <t>ナイヨウ</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</si>
  <si>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</si>
  <si>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</si>
  <si>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</si>
  <si>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5.納入事業者</t>
    <rPh sb="2" eb="4">
      <t>ノウニュウ</t>
    </rPh>
    <rPh sb="4" eb="7">
      <t>ジギョウシャ</t>
    </rPh>
    <phoneticPr fontId="2"/>
  </si>
  <si>
    <t>補助金又は自己負担以外での収入がある場合はその金額</t>
  </si>
  <si>
    <t>円</t>
    <rPh sb="0" eb="1">
      <t>エン</t>
    </rPh>
    <phoneticPr fontId="2"/>
  </si>
  <si>
    <t>税抜き申請・税込み申請の別</t>
    <rPh sb="0" eb="2">
      <t>ゼイヌ</t>
    </rPh>
    <rPh sb="3" eb="5">
      <t>シンセイ</t>
    </rPh>
    <rPh sb="6" eb="8">
      <t>ゼイコ</t>
    </rPh>
    <rPh sb="9" eb="11">
      <t>シンセイ</t>
    </rPh>
    <rPh sb="12" eb="13">
      <t>ベツ</t>
    </rPh>
    <phoneticPr fontId="2"/>
  </si>
  <si>
    <t>○○○(株)</t>
    <rPh sb="3" eb="6">
      <t>カブ</t>
    </rPh>
    <phoneticPr fontId="2"/>
  </si>
  <si>
    <t>XX-XXXX</t>
  </si>
  <si>
    <t>台</t>
    <rPh sb="0" eb="1">
      <t>ダイ</t>
    </rPh>
    <phoneticPr fontId="2"/>
  </si>
  <si>
    <t>（氏名）</t>
  </si>
  <si>
    <t>計</t>
    <rPh sb="0" eb="1">
      <t>ケイ</t>
    </rPh>
    <phoneticPr fontId="2"/>
  </si>
  <si>
    <t>脳損傷</t>
    <rPh sb="0" eb="3">
      <t>ノウソンショウ</t>
    </rPh>
    <phoneticPr fontId="2"/>
  </si>
  <si>
    <t>脊髄損傷</t>
    <rPh sb="0" eb="2">
      <t>セキズイ</t>
    </rPh>
    <rPh sb="2" eb="4">
      <t>ソンショウ</t>
    </rPh>
    <phoneticPr fontId="2"/>
  </si>
  <si>
    <t>なし</t>
  </si>
  <si>
    <t>あり</t>
  </si>
  <si>
    <t>補助金申請額</t>
    <rPh sb="0" eb="3">
      <t>ホジョキン</t>
    </rPh>
    <rPh sb="3" eb="6">
      <t>シンセイガク</t>
    </rPh>
    <phoneticPr fontId="2"/>
  </si>
  <si>
    <t>導入</t>
    <rPh sb="0" eb="2">
      <t>ドウニュウ</t>
    </rPh>
    <phoneticPr fontId="2"/>
  </si>
  <si>
    <t>更新</t>
    <rPh sb="0" eb="2">
      <t>コウシン</t>
    </rPh>
    <phoneticPr fontId="2"/>
  </si>
  <si>
    <t>A</t>
  </si>
  <si>
    <t>増設</t>
    <rPh sb="0" eb="2">
      <t>ゾウセツ</t>
    </rPh>
    <phoneticPr fontId="2"/>
  </si>
  <si>
    <t>税込み</t>
    <rPh sb="0" eb="2">
      <t>ゼイコ</t>
    </rPh>
    <phoneticPr fontId="2"/>
  </si>
  <si>
    <t>院長　国土　太郎</t>
    <rPh sb="0" eb="2">
      <t>インチョウ</t>
    </rPh>
    <rPh sb="3" eb="5">
      <t>コクド</t>
    </rPh>
    <rPh sb="6" eb="8">
      <t>タロウ</t>
    </rPh>
    <phoneticPr fontId="2"/>
  </si>
  <si>
    <t>税抜き</t>
    <rPh sb="0" eb="2">
      <t>ゼイヌ</t>
    </rPh>
    <phoneticPr fontId="2"/>
  </si>
  <si>
    <t>補助金交付申請に関する担当者</t>
    <rPh sb="0" eb="3">
      <t>ホジョキン</t>
    </rPh>
    <rPh sb="3" eb="5">
      <t>コウフ</t>
    </rPh>
    <rPh sb="5" eb="7">
      <t>シンセイ</t>
    </rPh>
    <rPh sb="8" eb="9">
      <t>カン</t>
    </rPh>
    <rPh sb="11" eb="14">
      <t>タントウシャ</t>
    </rPh>
    <phoneticPr fontId="2"/>
  </si>
  <si>
    <t>補助対象経費</t>
    <rPh sb="0" eb="2">
      <t>ホジョ</t>
    </rPh>
    <rPh sb="2" eb="4">
      <t>タイショウ</t>
    </rPh>
    <rPh sb="4" eb="6">
      <t>ケイヒ</t>
    </rPh>
    <phoneticPr fontId="2"/>
  </si>
  <si>
    <t>財源区分</t>
    <rPh sb="0" eb="2">
      <t>ザイゲン</t>
    </rPh>
    <rPh sb="2" eb="4">
      <t>クブン</t>
    </rPh>
    <phoneticPr fontId="2"/>
  </si>
  <si>
    <t>B</t>
  </si>
  <si>
    <t>C</t>
  </si>
  <si>
    <t>D</t>
  </si>
  <si>
    <t>E</t>
  </si>
  <si>
    <t>延べ日数</t>
    <rPh sb="0" eb="1">
      <t>ノ</t>
    </rPh>
    <rPh sb="2" eb="4">
      <t>ニッスウ</t>
    </rPh>
    <phoneticPr fontId="2"/>
  </si>
  <si>
    <t>　　　　　　　　　（短期入院協力事業）実施・経費報告書兼収支計算書のとおり</t>
    <rPh sb="12" eb="14">
      <t>ニュウイン</t>
    </rPh>
    <rPh sb="14" eb="16">
      <t>キョウリョク</t>
    </rPh>
    <rPh sb="27" eb="28">
      <t>ケン</t>
    </rPh>
    <phoneticPr fontId="2"/>
  </si>
  <si>
    <t>合計</t>
    <rPh sb="0" eb="2">
      <t>ゴウケイ</t>
    </rPh>
    <phoneticPr fontId="2"/>
  </si>
  <si>
    <t>名程度</t>
    <rPh sb="0" eb="1">
      <t>メイ</t>
    </rPh>
    <rPh sb="1" eb="3">
      <t>テイド</t>
    </rPh>
    <phoneticPr fontId="2"/>
  </si>
  <si>
    <t>脳損傷</t>
    <rPh sb="0" eb="1">
      <t>ノウ</t>
    </rPh>
    <rPh sb="1" eb="3">
      <t>ソンショウ</t>
    </rPh>
    <phoneticPr fontId="2"/>
  </si>
  <si>
    <t>内訳</t>
    <rPh sb="0" eb="2">
      <t>ウチワケ</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</si>
  <si>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</si>
  <si>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</si>
  <si>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</si>
  <si>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霞ヶ関支店</t>
    <rPh sb="0" eb="3">
      <t>カスミガセキ</t>
    </rPh>
    <rPh sb="3" eb="5">
      <t>シテン</t>
    </rPh>
    <phoneticPr fontId="2"/>
  </si>
  <si>
    <t>検収調書A関係の記載事項（設置（納入）場所）</t>
    <rPh sb="0" eb="2">
      <t>ケンシュウ</t>
    </rPh>
    <rPh sb="2" eb="4">
      <t>チョウショ</t>
    </rPh>
    <rPh sb="5" eb="7">
      <t>カンケイ</t>
    </rPh>
    <rPh sb="8" eb="10">
      <t>キサイ</t>
    </rPh>
    <rPh sb="10" eb="12">
      <t>ジコウ</t>
    </rPh>
    <phoneticPr fontId="2"/>
  </si>
  <si>
    <t>検　収　調　書</t>
    <rPh sb="0" eb="1">
      <t>ケン</t>
    </rPh>
    <rPh sb="2" eb="3">
      <t>オサム</t>
    </rPh>
    <rPh sb="4" eb="5">
      <t>チョウ</t>
    </rPh>
    <rPh sb="6" eb="7">
      <t>ショ</t>
    </rPh>
    <phoneticPr fontId="2"/>
  </si>
  <si>
    <t>NO</t>
  </si>
  <si>
    <t>（3）感染症予防対策費</t>
    <rPh sb="3" eb="6">
      <t>カンセンショウ</t>
    </rPh>
    <rPh sb="6" eb="8">
      <t>ヨボウ</t>
    </rPh>
    <rPh sb="8" eb="10">
      <t>タイサク</t>
    </rPh>
    <rPh sb="10" eb="11">
      <t>ヒ</t>
    </rPh>
    <phoneticPr fontId="2"/>
  </si>
  <si>
    <t>2.購入金額</t>
    <rPh sb="2" eb="4">
      <t>コウニュウ</t>
    </rPh>
    <rPh sb="4" eb="6">
      <t>キンガク</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</si>
  <si>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</si>
  <si>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</si>
  <si>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</si>
  <si>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　○階（○○○○）</t>
    <rPh sb="2" eb="3">
      <t>カイ</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</si>
  <si>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</si>
  <si>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</si>
  <si>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t>（役職）</t>
    <rPh sb="1" eb="3">
      <t>ヤクショク</t>
    </rPh>
    <phoneticPr fontId="2"/>
  </si>
  <si>
    <t>①</t>
  </si>
  <si>
    <t>1.　補助対象事業の内容　　別紙　令和３年度自動車事故医療体制整備事業</t>
    <rPh sb="17" eb="19">
      <t>レイワ</t>
    </rPh>
    <phoneticPr fontId="2"/>
  </si>
  <si>
    <t>④</t>
  </si>
  <si>
    <t>③</t>
  </si>
  <si>
    <t>２．入所施設支援費により導入する介護器具・用具等の使用実績及び今後の使用見込み</t>
    <rPh sb="2" eb="4">
      <t>ニュウショ</t>
    </rPh>
    <rPh sb="4" eb="6">
      <t>シセツ</t>
    </rPh>
    <rPh sb="6" eb="9">
      <t>シエンヒ</t>
    </rPh>
    <rPh sb="12" eb="14">
      <t>ドウニュウ</t>
    </rPh>
    <rPh sb="16" eb="18">
      <t>カイゴ</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</si>
  <si>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　○○○（株）</t>
    <rPh sb="4" eb="7">
      <t>カブ</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</si>
  <si>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</si>
  <si>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</si>
  <si>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</si>
  <si>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</si>
  <si>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検収調書B関係の記載事項（設置（納入）場所）</t>
    <rPh sb="0" eb="2">
      <t>ケンシュウ</t>
    </rPh>
    <rPh sb="2" eb="4">
      <t>チョウショ</t>
    </rPh>
    <rPh sb="5" eb="7">
      <t>カンケイ</t>
    </rPh>
    <rPh sb="8" eb="10">
      <t>キサイ</t>
    </rPh>
    <rPh sb="10" eb="12">
      <t>ジコウ</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</si>
  <si>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</si>
  <si>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</si>
  <si>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t>入所開始日</t>
    <rPh sb="0" eb="2">
      <t>ニュウショ</t>
    </rPh>
    <rPh sb="2" eb="5">
      <t>カイシビ</t>
    </rPh>
    <phoneticPr fontId="2"/>
  </si>
  <si>
    <t>在宅重度後遺障害者(利用者)の短期入所受入状況</t>
    <rPh sb="10" eb="12">
      <t>リヨウ</t>
    </rPh>
    <rPh sb="17" eb="19">
      <t>ニュウショ</t>
    </rPh>
    <phoneticPr fontId="2"/>
  </si>
  <si>
    <t>２.在宅重度後遺障害者(利用者)の短期入所受入状況</t>
    <rPh sb="2" eb="4">
      <t>ザイタク</t>
    </rPh>
    <rPh sb="4" eb="6">
      <t>ジュウド</t>
    </rPh>
    <rPh sb="6" eb="8">
      <t>コウイ</t>
    </rPh>
    <rPh sb="8" eb="11">
      <t>ショウガイシャ</t>
    </rPh>
    <rPh sb="12" eb="15">
      <t>リヨウシャ</t>
    </rPh>
    <rPh sb="17" eb="19">
      <t>タンキ</t>
    </rPh>
    <rPh sb="19" eb="21">
      <t>ニュウショ</t>
    </rPh>
    <rPh sb="21" eb="23">
      <t>ウケイレ</t>
    </rPh>
    <rPh sb="23" eb="25">
      <t>ジョウキョウ</t>
    </rPh>
    <phoneticPr fontId="2"/>
  </si>
  <si>
    <t>４.補助対象事業に関する収支計算書</t>
    <rPh sb="2" eb="4">
      <t>ホジョ</t>
    </rPh>
    <rPh sb="4" eb="6">
      <t>タイショウ</t>
    </rPh>
    <rPh sb="6" eb="8">
      <t>ジギョウ</t>
    </rPh>
    <rPh sb="9" eb="10">
      <t>カン</t>
    </rPh>
    <rPh sb="12" eb="14">
      <t>シュウシ</t>
    </rPh>
    <rPh sb="14" eb="17">
      <t>ケイサンショ</t>
    </rPh>
    <phoneticPr fontId="2"/>
  </si>
  <si>
    <t>５．補助金交付申請に関する担当者</t>
    <rPh sb="2" eb="5">
      <t>ホジョキン</t>
    </rPh>
    <rPh sb="5" eb="7">
      <t>コウフ</t>
    </rPh>
    <rPh sb="7" eb="9">
      <t>シンセイ</t>
    </rPh>
    <rPh sb="10" eb="11">
      <t>カン</t>
    </rPh>
    <rPh sb="13" eb="16">
      <t>タントウシャ</t>
    </rPh>
    <phoneticPr fontId="2"/>
  </si>
  <si>
    <r>
      <t>　令和３年度自動車事故対策費補助金(自動車事故医療体制整備事業(</t>
    </r>
    <r>
      <rPr>
        <sz val="11"/>
        <color theme="1"/>
        <rFont val="ＭＳ 明朝"/>
        <family val="1"/>
        <charset val="128"/>
      </rPr>
      <t>短期入院</t>
    </r>
    <r>
      <rPr>
        <sz val="11"/>
        <rFont val="ＭＳ 明朝"/>
        <family val="1"/>
        <charset val="128"/>
      </rPr>
      <t>協力事業))の交付を受けたいので、補助金等に係る予算の執行の適正化に関する法律(昭和30年法律第179号)第５条の規定に基づき申請するとともに、同法第14条の規定に基づき、別紙関係書類を添えて報告します。</t>
    </r>
    <rPh sb="1" eb="3">
      <t>レイワ</t>
    </rPh>
    <rPh sb="99" eb="101">
      <t>シンセイ</t>
    </rPh>
    <rPh sb="110" eb="111">
      <t>ダイ</t>
    </rPh>
    <rPh sb="113" eb="114">
      <t>ジョウ</t>
    </rPh>
    <rPh sb="115" eb="117">
      <t>キテイ</t>
    </rPh>
    <rPh sb="118" eb="119">
      <t>モト</t>
    </rPh>
    <rPh sb="122" eb="128">
      <t>ベッシカンケイショルイ</t>
    </rPh>
    <rPh sb="129" eb="130">
      <t>ソ</t>
    </rPh>
    <rPh sb="132" eb="134">
      <t>ホウコク</t>
    </rPh>
    <phoneticPr fontId="2"/>
  </si>
  <si>
    <t>感染症予防対策費により導入した器具・用具等の導入（更新・増設）理由及び使用方法</t>
    <rPh sb="0" eb="3">
      <t>カンセンショウ</t>
    </rPh>
    <rPh sb="3" eb="5">
      <t>ヨボウ</t>
    </rPh>
    <rPh sb="5" eb="7">
      <t>タイサク</t>
    </rPh>
    <rPh sb="7" eb="8">
      <t>ヒ</t>
    </rPh>
    <rPh sb="8" eb="9">
      <t>ニュウヒ</t>
    </rPh>
    <rPh sb="11" eb="13">
      <t>ドウニュウ</t>
    </rPh>
    <rPh sb="15" eb="17">
      <t>キグ</t>
    </rPh>
    <rPh sb="18" eb="20">
      <t>ヨウグ</t>
    </rPh>
    <rPh sb="20" eb="21">
      <t>トウ</t>
    </rPh>
    <rPh sb="22" eb="24">
      <t>ドウニュウ</t>
    </rPh>
    <rPh sb="25" eb="27">
      <t>コウシン</t>
    </rPh>
    <rPh sb="28" eb="30">
      <t>ゾウセツ</t>
    </rPh>
    <rPh sb="31" eb="33">
      <t>リユウ</t>
    </rPh>
    <rPh sb="33" eb="34">
      <t>オヨ</t>
    </rPh>
    <rPh sb="35" eb="37">
      <t>シヨウ</t>
    </rPh>
    <rPh sb="37" eb="39">
      <t>ホウホウ</t>
    </rPh>
    <phoneticPr fontId="2"/>
  </si>
  <si>
    <t>同種の器具・用具等の保有の有無</t>
    <rPh sb="0" eb="2">
      <t>ドウシュ</t>
    </rPh>
    <rPh sb="3" eb="5">
      <t>キグ</t>
    </rPh>
    <rPh sb="6" eb="8">
      <t>ヨウグ</t>
    </rPh>
    <rPh sb="8" eb="9">
      <t>トウ</t>
    </rPh>
    <rPh sb="10" eb="12">
      <t>ホユウ</t>
    </rPh>
    <rPh sb="13" eb="15">
      <t>ウム</t>
    </rPh>
    <phoneticPr fontId="2"/>
  </si>
  <si>
    <t>(3)感染症予防対策費</t>
    <rPh sb="3" eb="6">
      <t>カンセンショウ</t>
    </rPh>
    <rPh sb="6" eb="8">
      <t>ヨボウ</t>
    </rPh>
    <rPh sb="8" eb="10">
      <t>タイサク</t>
    </rPh>
    <rPh sb="10" eb="11">
      <t>ヒ</t>
    </rPh>
    <phoneticPr fontId="2"/>
  </si>
  <si>
    <r>
      <t>　導入した器具・用具等によって検収日が異なる場合には、原則として、</t>
    </r>
    <r>
      <rPr>
        <u/>
        <sz val="8"/>
        <rFont val="ＭＳ 明朝"/>
        <family val="1"/>
        <charset val="128"/>
      </rPr>
      <t>当該器具・用具等の検収日毎に本書を作成</t>
    </r>
    <r>
      <rPr>
        <sz val="8"/>
        <rFont val="ＭＳ 明朝"/>
        <family val="1"/>
        <charset val="128"/>
      </rPr>
      <t>すること。また、当該様式内に必要事項が記入しきれない場合には、適宜、別の用紙を用いて作成すること。</t>
    </r>
    <rPh sb="86" eb="87">
      <t>ベツ</t>
    </rPh>
    <rPh sb="88" eb="90">
      <t>ヨウシ</t>
    </rPh>
    <rPh sb="91" eb="92">
      <t>モチ</t>
    </rPh>
    <phoneticPr fontId="2"/>
  </si>
  <si>
    <t>医療法人国交会 自動車病院</t>
    <rPh sb="0" eb="2">
      <t>イリョウ</t>
    </rPh>
    <rPh sb="2" eb="4">
      <t>ホウジン</t>
    </rPh>
    <rPh sb="8" eb="11">
      <t>ジドウシャ</t>
    </rPh>
    <rPh sb="11" eb="13">
      <t>ビョウイン</t>
    </rPh>
    <phoneticPr fontId="2"/>
  </si>
  <si>
    <t>陰圧装置</t>
    <rPh sb="0" eb="2">
      <t>インアツ</t>
    </rPh>
    <rPh sb="2" eb="4">
      <t>ソウチ</t>
    </rPh>
    <phoneticPr fontId="2"/>
  </si>
  <si>
    <t>⑶感染症予防対策費</t>
    <rPh sb="1" eb="4">
      <t>カンセンショウ</t>
    </rPh>
    <rPh sb="4" eb="6">
      <t>ヨボウ</t>
    </rPh>
    <rPh sb="6" eb="8">
      <t>タイサク</t>
    </rPh>
    <rPh sb="8" eb="9">
      <t>ヒ</t>
    </rPh>
    <phoneticPr fontId="2"/>
  </si>
  <si>
    <t>換気設備</t>
    <rPh sb="0" eb="2">
      <t>カンキ</t>
    </rPh>
    <rPh sb="2" eb="4">
      <t>セツビ</t>
    </rPh>
    <phoneticPr fontId="2"/>
  </si>
  <si>
    <t>2.　補助対象経費　　　　　別紙　令和３年度自動車事故医療体制整備事業</t>
    <rPh sb="17" eb="19">
      <t>レイワ</t>
    </rPh>
    <rPh sb="20" eb="22">
      <t>ネンド</t>
    </rPh>
    <phoneticPr fontId="2"/>
  </si>
  <si>
    <t>令和３年度自動車事故医療体制整備事業（短期入院協力事業（感染症予防対策費））実施・経費報告書兼収支計算書</t>
    <rPh sb="21" eb="23">
      <t>ニュウイン</t>
    </rPh>
    <rPh sb="23" eb="25">
      <t>キョウリョク</t>
    </rPh>
    <rPh sb="28" eb="31">
      <t>カンセンショウ</t>
    </rPh>
    <rPh sb="31" eb="33">
      <t>ヨボウ</t>
    </rPh>
    <rPh sb="33" eb="35">
      <t>タイサク</t>
    </rPh>
    <rPh sb="35" eb="36">
      <t>ヒ</t>
    </rPh>
    <rPh sb="46" eb="47">
      <t>ケン</t>
    </rPh>
    <phoneticPr fontId="2"/>
  </si>
  <si>
    <t>　令和３年度自動車事故対策費補助金に係る補助対象事業(自動車事故医療体制整備事業(短期入院協力事業))については、交付決定及び額の確定に基づき、下記のとおり支払を請求いたします。</t>
    <rPh sb="1" eb="3">
      <t>レイワ</t>
    </rPh>
    <rPh sb="41" eb="43">
      <t>タンキ</t>
    </rPh>
    <rPh sb="43" eb="45">
      <t>ニュウイン</t>
    </rPh>
    <rPh sb="45" eb="47">
      <t>キョウリョク</t>
    </rPh>
    <rPh sb="47" eb="49">
      <t>ジギョウ</t>
    </rPh>
    <rPh sb="57" eb="59">
      <t>コウフ</t>
    </rPh>
    <rPh sb="59" eb="61">
      <t>ケッテイ</t>
    </rPh>
    <rPh sb="61" eb="62">
      <t>オヨ</t>
    </rPh>
    <rPh sb="63" eb="64">
      <t>ガク</t>
    </rPh>
    <rPh sb="65" eb="67">
      <t>カクテイ</t>
    </rPh>
    <rPh sb="68" eb="69">
      <t>モト</t>
    </rPh>
    <phoneticPr fontId="2"/>
  </si>
  <si>
    <t>今後の延べ受入見込み人数</t>
    <rPh sb="0" eb="2">
      <t>コンゴ</t>
    </rPh>
    <rPh sb="3" eb="4">
      <t>ノ</t>
    </rPh>
    <rPh sb="5" eb="6">
      <t>ウ</t>
    </rPh>
    <rPh sb="6" eb="7">
      <t>イ</t>
    </rPh>
    <rPh sb="7" eb="9">
      <t>ミコ</t>
    </rPh>
    <rPh sb="10" eb="12">
      <t>ニンズウ</t>
    </rPh>
    <phoneticPr fontId="2"/>
  </si>
  <si>
    <t>受入実績延べ人数</t>
    <rPh sb="0" eb="1">
      <t>ウ</t>
    </rPh>
    <rPh sb="1" eb="2">
      <t>イ</t>
    </rPh>
    <rPh sb="2" eb="4">
      <t>ジッセキ</t>
    </rPh>
    <rPh sb="4" eb="5">
      <t>ノ</t>
    </rPh>
    <rPh sb="6" eb="8">
      <t>ニンズウ</t>
    </rPh>
    <phoneticPr fontId="2"/>
  </si>
  <si>
    <t>■請求書関係</t>
    <rPh sb="1" eb="4">
      <t>セイキュウショ</t>
    </rPh>
    <phoneticPr fontId="2"/>
  </si>
  <si>
    <t>本件責任者：</t>
    <rPh sb="0" eb="2">
      <t>ホンケン</t>
    </rPh>
    <rPh sb="2" eb="5">
      <t>セキニンシャ</t>
    </rPh>
    <phoneticPr fontId="2"/>
  </si>
  <si>
    <t>連絡先：</t>
    <rPh sb="0" eb="3">
      <t>レンラクサキ</t>
    </rPh>
    <phoneticPr fontId="2"/>
  </si>
  <si>
    <t>担当者：</t>
    <rPh sb="0" eb="3">
      <t>タントウシャ</t>
    </rPh>
    <phoneticPr fontId="2"/>
  </si>
  <si>
    <t>本件責任者：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</si>
</sst>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176" formatCode="[$-411]ggge&quot;年&quot;m&quot;月&quot;d&quot;日&quot;;\-;\-;@"/>
    <numFmt numFmtId="177" formatCode="ggge&quot;年&quot;m&quot;月&quot;d&quot;日&quot;"/>
    <numFmt numFmtId="178" formatCode="0.0%"/>
    <numFmt numFmtId="179" formatCode="gyy\.m\.d"/>
    <numFmt numFmtId="180" formatCode="gggyy&quot;年&quot;m&quot;月&quot;"/>
    <numFmt numFmtId="181" formatCode="#,##0&quot;円&quot;"/>
    <numFmt numFmtId="182" formatCode="gggyy&quot;年&quot;m&quot;月&quot;d&quot;日&quot;"/>
    <numFmt numFmtId="183" formatCode="&quot;¥&quot;#,##0_);[Red]\(&quot;¥&quot;#,##0\)"/>
    <numFmt numFmtId="184" formatCode="#,##0&quot;円）&quot;"/>
  </numFmts>
  <fonts count="51"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12"/>
      <name val="ＭＳ 明朝"/>
      <family val="1"/>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sz val="7"/>
      <name val="HGSｺﾞｼｯｸM"/>
      <family val="3"/>
    </font>
    <font>
      <sz val="11"/>
      <name val="ＭＳ 明朝"/>
      <family val="1"/>
    </font>
    <font>
      <b/>
      <sz val="11"/>
      <name val="ＭＳ 明朝"/>
      <family val="1"/>
    </font>
    <font>
      <b/>
      <sz val="16"/>
      <name val="ＭＳ 明朝"/>
      <family val="1"/>
    </font>
    <font>
      <sz val="11"/>
      <color theme="1"/>
      <name val="ＭＳ 明朝"/>
      <family val="1"/>
    </font>
    <font>
      <i/>
      <sz val="8"/>
      <color theme="0" tint="-0.34998626667073579"/>
      <name val="ＭＳ 明朝"/>
      <family val="1"/>
    </font>
    <font>
      <i/>
      <sz val="8"/>
      <name val="ＭＳ 明朝"/>
      <family val="1"/>
    </font>
    <font>
      <i/>
      <sz val="11"/>
      <name val="ＭＳ 明朝"/>
      <family val="1"/>
    </font>
    <font>
      <sz val="10"/>
      <name val="ＭＳ 明朝"/>
      <family val="1"/>
    </font>
    <font>
      <b/>
      <sz val="14"/>
      <name val="ＭＳ Ｐゴシック"/>
      <family val="3"/>
    </font>
    <font>
      <sz val="9"/>
      <color theme="0"/>
      <name val="ＭＳ 明朝"/>
      <family val="1"/>
    </font>
    <font>
      <b/>
      <sz val="16"/>
      <name val="ＭＳ Ｐゴシック"/>
      <family val="3"/>
    </font>
    <font>
      <sz val="9"/>
      <name val="ＭＳ Ｐゴシック"/>
      <family val="3"/>
    </font>
    <font>
      <sz val="9"/>
      <color theme="1"/>
      <name val="ＭＳ Ｐゴシック"/>
      <family val="3"/>
    </font>
    <font>
      <i/>
      <sz val="9"/>
      <color theme="0" tint="-0.34998626667073579"/>
      <name val="ＭＳ 明朝"/>
      <family val="1"/>
    </font>
    <font>
      <sz val="8"/>
      <color theme="1"/>
      <name val="ＭＳ Ｐゴシック"/>
      <family val="3"/>
    </font>
    <font>
      <sz val="7"/>
      <color theme="1"/>
      <name val="ＭＳ Ｐゴシック"/>
      <family val="3"/>
    </font>
    <font>
      <u val="double"/>
      <sz val="9"/>
      <name val="ＭＳ Ｐゴシック"/>
      <family val="3"/>
    </font>
    <font>
      <u val="doubleAccounting"/>
      <sz val="9"/>
      <name val="ＭＳ 明朝"/>
      <family val="1"/>
    </font>
    <font>
      <i/>
      <sz val="9"/>
      <color theme="0" tint="-0.34998626667073579"/>
      <name val="ＭＳ Ｐゴシック"/>
      <family val="3"/>
    </font>
    <font>
      <i/>
      <sz val="8"/>
      <color theme="1"/>
      <name val="ＭＳ 明朝"/>
      <family val="1"/>
    </font>
    <font>
      <i/>
      <sz val="11"/>
      <color theme="1"/>
      <name val="ＭＳ 明朝"/>
      <family val="1"/>
    </font>
    <font>
      <sz val="12"/>
      <name val="ＭＳ Ｐ明朝"/>
      <family val="1"/>
    </font>
    <font>
      <u/>
      <sz val="16"/>
      <name val="ＭＳ Ｐ明朝"/>
      <family val="1"/>
    </font>
    <font>
      <sz val="10"/>
      <name val="ＭＳ Ｐ明朝"/>
      <family val="1"/>
    </font>
    <font>
      <sz val="8"/>
      <name val="ＭＳ 明朝"/>
      <family val="1"/>
    </font>
    <font>
      <sz val="11"/>
      <color theme="1"/>
      <name val="ＭＳ 明朝"/>
      <family val="1"/>
      <charset val="128"/>
    </font>
    <font>
      <sz val="11"/>
      <name val="ＭＳ 明朝"/>
      <family val="1"/>
      <charset val="128"/>
    </font>
    <font>
      <u/>
      <sz val="8"/>
      <name val="ＭＳ 明朝"/>
      <family val="1"/>
      <charset val="128"/>
    </font>
    <font>
      <sz val="8"/>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100">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7" fillId="0" borderId="0" applyFont="0" applyFill="0" applyBorder="0" applyAlignment="0" applyProtection="0">
      <alignment vertical="center"/>
    </xf>
    <xf numFmtId="38" fontId="17" fillId="0" borderId="0" applyFont="0" applyFill="0" applyBorder="0" applyAlignment="0" applyProtection="0">
      <alignment vertical="center"/>
    </xf>
  </cellStyleXfs>
  <cellXfs count="69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6" fillId="0" borderId="0" xfId="0" applyFont="1" applyFill="1" applyAlignme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0" borderId="7" xfId="0" applyFont="1" applyBorder="1" applyAlignment="1">
      <alignmen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center"/>
    </xf>
    <xf numFmtId="0" fontId="15" fillId="0" borderId="0" xfId="0" applyFont="1" applyFill="1" applyBorder="1">
      <alignment vertical="center"/>
    </xf>
    <xf numFmtId="0" fontId="12" fillId="0" borderId="0" xfId="0" applyFont="1" applyFill="1" applyBorder="1" applyAlignment="1">
      <alignment horizontal="right" vertical="center"/>
    </xf>
    <xf numFmtId="0" fontId="3" fillId="2" borderId="0" xfId="0" applyFont="1" applyFill="1" applyAlignment="1">
      <alignment vertical="center"/>
    </xf>
    <xf numFmtId="0" fontId="3" fillId="0" borderId="3" xfId="0" applyFont="1" applyBorder="1" applyAlignment="1">
      <alignment vertical="center"/>
    </xf>
    <xf numFmtId="178" fontId="18" fillId="0" borderId="0" xfId="2"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lignment vertical="center"/>
    </xf>
    <xf numFmtId="0" fontId="15" fillId="0" borderId="0" xfId="0" applyFont="1" applyFill="1">
      <alignment vertical="center"/>
    </xf>
    <xf numFmtId="0" fontId="21" fillId="0" borderId="0" xfId="0" applyNumberFormat="1" applyFont="1" applyFill="1" applyAlignment="1" applyProtection="1">
      <alignmen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justify" vertical="center"/>
    </xf>
    <xf numFmtId="0" fontId="22"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xf>
    <xf numFmtId="0" fontId="24" fillId="0" borderId="0" xfId="0" applyFont="1" applyFill="1">
      <alignment vertical="center"/>
    </xf>
    <xf numFmtId="0" fontId="21" fillId="0" borderId="0" xfId="0" applyNumberFormat="1" applyFont="1" applyFill="1" applyBorder="1" applyAlignment="1" applyProtection="1">
      <alignment vertical="top" wrapText="1"/>
    </xf>
    <xf numFmtId="0" fontId="21" fillId="0" borderId="0" xfId="0" applyNumberFormat="1" applyFont="1" applyFill="1" applyBorder="1" applyAlignment="1" applyProtection="1">
      <alignment horizontal="right" vertical="center"/>
    </xf>
    <xf numFmtId="0" fontId="21" fillId="0" borderId="0" xfId="0" applyNumberFormat="1" applyFont="1" applyFill="1" applyBorder="1" applyAlignment="1" applyProtection="1">
      <alignment horizontal="center" vertical="center"/>
    </xf>
    <xf numFmtId="181" fontId="21" fillId="0" borderId="0" xfId="0" applyNumberFormat="1" applyFont="1" applyFill="1" applyBorder="1" applyAlignment="1" applyProtection="1">
      <alignment vertical="center"/>
    </xf>
    <xf numFmtId="181" fontId="27" fillId="0" borderId="0" xfId="0" applyNumberFormat="1" applyFont="1" applyFill="1" applyBorder="1" applyAlignment="1" applyProtection="1">
      <alignment vertical="center"/>
    </xf>
    <xf numFmtId="182" fontId="21"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top"/>
    </xf>
    <xf numFmtId="0" fontId="28" fillId="0" borderId="0" xfId="0" applyNumberFormat="1" applyFont="1" applyFill="1" applyBorder="1" applyAlignment="1" applyProtection="1">
      <alignment vertical="center"/>
    </xf>
    <xf numFmtId="0" fontId="21" fillId="0" borderId="0" xfId="0" applyFont="1" applyFill="1">
      <alignment vertical="center"/>
    </xf>
    <xf numFmtId="0" fontId="1" fillId="0" borderId="0" xfId="0" applyFont="1" applyFill="1">
      <alignment vertical="center"/>
    </xf>
    <xf numFmtId="0" fontId="30" fillId="0" borderId="0" xfId="0" applyFont="1" applyFill="1">
      <alignment vertical="center"/>
    </xf>
    <xf numFmtId="0" fontId="1" fillId="0" borderId="0" xfId="0" applyFont="1" applyFill="1" applyAlignment="1">
      <alignment vertical="center"/>
    </xf>
    <xf numFmtId="0" fontId="12" fillId="0" borderId="18" xfId="0" applyFont="1" applyFill="1" applyBorder="1" applyAlignment="1">
      <alignment horizontal="left" vertical="center"/>
    </xf>
    <xf numFmtId="0" fontId="34" fillId="0" borderId="0" xfId="0" applyFont="1" applyFill="1" applyBorder="1" applyAlignment="1">
      <alignment vertical="top"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2" fillId="0" borderId="0" xfId="0" applyFont="1" applyFill="1" applyAlignment="1">
      <alignment vertical="center"/>
    </xf>
    <xf numFmtId="0" fontId="34"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39" fillId="0" borderId="0" xfId="0" applyFont="1" applyFill="1" applyBorder="1">
      <alignment vertical="center"/>
    </xf>
    <xf numFmtId="0" fontId="30" fillId="0" borderId="76" xfId="0" applyFont="1" applyFill="1" applyBorder="1">
      <alignment vertical="center"/>
    </xf>
    <xf numFmtId="0" fontId="30" fillId="0" borderId="0" xfId="0" applyFont="1" applyFill="1" applyBorder="1">
      <alignment vertical="center"/>
    </xf>
    <xf numFmtId="0" fontId="32" fillId="0" borderId="8" xfId="0" applyNumberFormat="1" applyFont="1" applyFill="1" applyBorder="1" applyAlignment="1" applyProtection="1">
      <alignment vertical="center"/>
    </xf>
    <xf numFmtId="0" fontId="34" fillId="0" borderId="18" xfId="0" applyNumberFormat="1" applyFont="1" applyFill="1" applyBorder="1" applyAlignment="1" applyProtection="1">
      <alignment vertical="center"/>
    </xf>
    <xf numFmtId="0" fontId="34" fillId="0" borderId="24" xfId="0" applyNumberFormat="1" applyFont="1" applyFill="1" applyBorder="1" applyAlignment="1" applyProtection="1">
      <alignment vertical="center"/>
    </xf>
    <xf numFmtId="0" fontId="32" fillId="0" borderId="15" xfId="0" applyNumberFormat="1" applyFont="1" applyFill="1" applyBorder="1" applyAlignment="1" applyProtection="1">
      <alignment vertical="center"/>
    </xf>
    <xf numFmtId="0" fontId="34" fillId="0" borderId="0" xfId="0" applyNumberFormat="1" applyFont="1" applyFill="1" applyBorder="1" applyAlignment="1" applyProtection="1">
      <alignment vertical="center"/>
    </xf>
    <xf numFmtId="0" fontId="34" fillId="0" borderId="24" xfId="0" applyFont="1" applyFill="1" applyBorder="1">
      <alignment vertical="center"/>
    </xf>
    <xf numFmtId="0" fontId="32" fillId="0" borderId="27" xfId="0" applyNumberFormat="1" applyFont="1" applyFill="1" applyBorder="1" applyAlignment="1" applyProtection="1">
      <alignment vertical="center"/>
    </xf>
    <xf numFmtId="0" fontId="34" fillId="0" borderId="36" xfId="0" applyNumberFormat="1" applyFont="1" applyFill="1" applyBorder="1" applyAlignment="1" applyProtection="1">
      <alignment vertical="center"/>
    </xf>
    <xf numFmtId="0" fontId="34" fillId="0" borderId="28" xfId="0" applyNumberFormat="1" applyFont="1" applyFill="1" applyBorder="1" applyAlignment="1" applyProtection="1">
      <alignment vertical="center"/>
    </xf>
    <xf numFmtId="0" fontId="34" fillId="0" borderId="66"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4" fillId="0" borderId="31" xfId="0" applyFont="1" applyFill="1" applyBorder="1">
      <alignment vertical="center"/>
    </xf>
    <xf numFmtId="0" fontId="32" fillId="0" borderId="30" xfId="0" applyNumberFormat="1" applyFont="1" applyFill="1" applyBorder="1" applyAlignment="1" applyProtection="1">
      <alignment vertical="center"/>
    </xf>
    <xf numFmtId="0" fontId="10" fillId="0" borderId="71" xfId="0" applyNumberFormat="1" applyFont="1" applyFill="1" applyBorder="1" applyAlignment="1" applyProtection="1">
      <alignment vertical="center"/>
    </xf>
    <xf numFmtId="0" fontId="10" fillId="0" borderId="31"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vertical="center"/>
    </xf>
    <xf numFmtId="181" fontId="41" fillId="0" borderId="0" xfId="0" applyNumberFormat="1" applyFont="1" applyFill="1" applyBorder="1" applyAlignment="1" applyProtection="1">
      <alignment vertical="center"/>
    </xf>
    <xf numFmtId="176" fontId="21" fillId="0" borderId="0" xfId="0" applyNumberFormat="1" applyFont="1" applyFill="1" applyBorder="1" applyAlignment="1" applyProtection="1">
      <alignment horizontal="distributed" vertical="center" shrinkToFit="1"/>
    </xf>
    <xf numFmtId="0" fontId="24" fillId="0" borderId="0" xfId="0" applyNumberFormat="1" applyFont="1" applyFill="1" applyBorder="1" applyAlignment="1" applyProtection="1">
      <alignment vertical="center" shrinkToFit="1"/>
    </xf>
    <xf numFmtId="0" fontId="21" fillId="0" borderId="0" xfId="0" applyNumberFormat="1" applyFont="1" applyFill="1" applyBorder="1" applyAlignment="1" applyProtection="1">
      <alignment vertical="center" wrapText="1"/>
    </xf>
    <xf numFmtId="0" fontId="22" fillId="0" borderId="0" xfId="0" applyNumberFormat="1" applyFont="1" applyFill="1" applyBorder="1" applyAlignment="1" applyProtection="1">
      <alignment vertical="center"/>
    </xf>
    <xf numFmtId="0" fontId="42" fillId="0" borderId="0" xfId="1" applyFont="1" applyAlignment="1">
      <alignment vertical="center"/>
    </xf>
    <xf numFmtId="0" fontId="42" fillId="0" borderId="0" xfId="1" applyFont="1" applyAlignment="1">
      <alignment horizontal="distributed" vertical="center"/>
    </xf>
    <xf numFmtId="0" fontId="42" fillId="0" borderId="56" xfId="1" applyFont="1" applyBorder="1" applyAlignment="1">
      <alignment vertical="center"/>
    </xf>
    <xf numFmtId="0" fontId="42" fillId="0" borderId="18" xfId="1" applyFont="1" applyBorder="1" applyAlignment="1">
      <alignment vertical="center"/>
    </xf>
    <xf numFmtId="0" fontId="42" fillId="0" borderId="87" xfId="1" applyFont="1" applyBorder="1" applyAlignment="1">
      <alignment vertical="center"/>
    </xf>
    <xf numFmtId="0" fontId="42" fillId="0" borderId="19" xfId="1" applyFont="1" applyBorder="1" applyAlignment="1">
      <alignment vertical="center"/>
    </xf>
    <xf numFmtId="0" fontId="42" fillId="0" borderId="88" xfId="1" applyFont="1" applyBorder="1" applyAlignment="1">
      <alignment vertical="center"/>
    </xf>
    <xf numFmtId="0" fontId="42" fillId="0" borderId="17" xfId="1" applyFont="1" applyBorder="1" applyAlignment="1">
      <alignment vertical="center"/>
    </xf>
    <xf numFmtId="0" fontId="42" fillId="0" borderId="20" xfId="1" applyFont="1" applyBorder="1" applyAlignment="1">
      <alignment vertical="center"/>
    </xf>
    <xf numFmtId="0" fontId="42" fillId="0" borderId="57" xfId="1" applyFont="1" applyBorder="1" applyAlignment="1">
      <alignment vertical="center" wrapText="1"/>
    </xf>
    <xf numFmtId="0" fontId="42" fillId="0" borderId="57" xfId="1" applyFont="1" applyBorder="1" applyAlignment="1">
      <alignment vertical="center"/>
    </xf>
    <xf numFmtId="0" fontId="42" fillId="0" borderId="0" xfId="1" applyFont="1" applyBorder="1" applyAlignment="1">
      <alignment vertical="center"/>
    </xf>
    <xf numFmtId="0" fontId="42" fillId="0" borderId="24" xfId="1" applyFont="1" applyBorder="1" applyAlignment="1">
      <alignment vertical="center"/>
    </xf>
    <xf numFmtId="0" fontId="42" fillId="0" borderId="58" xfId="1" applyFont="1" applyBorder="1" applyAlignment="1">
      <alignment vertical="center"/>
    </xf>
    <xf numFmtId="0" fontId="42" fillId="0" borderId="36" xfId="1" applyFont="1" applyBorder="1" applyAlignment="1">
      <alignment vertical="center"/>
    </xf>
    <xf numFmtId="0" fontId="42" fillId="0" borderId="91" xfId="1" applyFont="1" applyBorder="1" applyAlignment="1">
      <alignment vertical="center"/>
    </xf>
    <xf numFmtId="0" fontId="42" fillId="0" borderId="37" xfId="1" applyFont="1" applyBorder="1" applyAlignment="1">
      <alignment vertical="center"/>
    </xf>
    <xf numFmtId="0" fontId="42" fillId="0" borderId="92" xfId="1" applyFont="1" applyBorder="1" applyAlignment="1">
      <alignment vertical="center"/>
    </xf>
    <xf numFmtId="0" fontId="42" fillId="0" borderId="35" xfId="1" applyFont="1" applyBorder="1" applyAlignment="1">
      <alignment vertical="center"/>
    </xf>
    <xf numFmtId="0" fontId="42" fillId="0" borderId="28" xfId="1" applyFont="1" applyBorder="1" applyAlignment="1">
      <alignment vertical="center"/>
    </xf>
    <xf numFmtId="0" fontId="42" fillId="0" borderId="72" xfId="1" applyFont="1" applyBorder="1" applyAlignment="1">
      <alignment vertical="center"/>
    </xf>
    <xf numFmtId="0" fontId="42" fillId="0" borderId="93" xfId="1" applyFont="1" applyFill="1" applyBorder="1" applyAlignment="1">
      <alignment vertical="center" shrinkToFit="1"/>
    </xf>
    <xf numFmtId="0" fontId="42" fillId="0" borderId="94" xfId="1" applyFont="1" applyFill="1" applyBorder="1" applyAlignment="1">
      <alignment vertical="center" shrinkToFit="1"/>
    </xf>
    <xf numFmtId="0" fontId="42" fillId="0" borderId="39" xfId="1" applyFont="1" applyFill="1" applyBorder="1" applyAlignment="1">
      <alignment vertical="center" shrinkToFit="1"/>
    </xf>
    <xf numFmtId="0" fontId="42" fillId="0" borderId="95" xfId="1" applyFont="1" applyFill="1" applyBorder="1" applyAlignment="1">
      <alignment vertical="center"/>
    </xf>
    <xf numFmtId="0" fontId="42" fillId="0" borderId="94" xfId="1" applyFont="1" applyFill="1" applyBorder="1" applyAlignment="1">
      <alignment vertical="center"/>
    </xf>
    <xf numFmtId="0" fontId="42" fillId="0" borderId="39" xfId="1" applyFont="1" applyFill="1" applyBorder="1" applyAlignment="1">
      <alignment vertical="center"/>
    </xf>
    <xf numFmtId="0" fontId="42" fillId="0" borderId="38" xfId="1" applyFont="1" applyBorder="1" applyAlignment="1">
      <alignment vertical="center"/>
    </xf>
    <xf numFmtId="0" fontId="42" fillId="0" borderId="66" xfId="1" applyFont="1" applyFill="1" applyBorder="1" applyAlignment="1">
      <alignment vertical="center"/>
    </xf>
    <xf numFmtId="0" fontId="42" fillId="0" borderId="13" xfId="1" applyFont="1" applyBorder="1" applyAlignment="1">
      <alignment vertical="center"/>
    </xf>
    <xf numFmtId="0" fontId="42" fillId="0" borderId="0" xfId="1" applyFont="1" applyBorder="1" applyAlignment="1">
      <alignment horizontal="center" vertical="center"/>
    </xf>
    <xf numFmtId="0" fontId="42" fillId="0" borderId="25" xfId="1" applyFont="1" applyBorder="1" applyAlignment="1">
      <alignment vertical="center"/>
    </xf>
    <xf numFmtId="0" fontId="42" fillId="0" borderId="7" xfId="1" applyFont="1" applyBorder="1" applyAlignment="1">
      <alignment vertical="center"/>
    </xf>
    <xf numFmtId="0" fontId="42" fillId="0" borderId="0" xfId="1" applyFont="1" applyAlignment="1">
      <alignment horizontal="center" vertical="center"/>
    </xf>
    <xf numFmtId="0" fontId="42" fillId="0" borderId="59" xfId="1" applyFont="1" applyBorder="1" applyAlignment="1">
      <alignment vertical="center"/>
    </xf>
    <xf numFmtId="0" fontId="42" fillId="0" borderId="71" xfId="1" applyFont="1" applyBorder="1" applyAlignment="1">
      <alignment vertical="center"/>
    </xf>
    <xf numFmtId="0" fontId="42" fillId="0" borderId="31" xfId="1" applyFont="1" applyBorder="1" applyAlignment="1">
      <alignment vertical="center"/>
    </xf>
    <xf numFmtId="0" fontId="42" fillId="0" borderId="66" xfId="1" applyFont="1" applyBorder="1" applyAlignment="1">
      <alignment horizontal="center" vertical="center"/>
    </xf>
    <xf numFmtId="0" fontId="42" fillId="0" borderId="97" xfId="1" applyFont="1" applyFill="1" applyBorder="1" applyAlignment="1">
      <alignment vertical="center" shrinkToFit="1"/>
    </xf>
    <xf numFmtId="0" fontId="42" fillId="0" borderId="98" xfId="1" applyFont="1" applyFill="1" applyBorder="1" applyAlignment="1">
      <alignment vertical="center" shrinkToFit="1"/>
    </xf>
    <xf numFmtId="0" fontId="42" fillId="0" borderId="61" xfId="1" applyFont="1" applyFill="1" applyBorder="1" applyAlignment="1">
      <alignment vertical="center" shrinkToFit="1"/>
    </xf>
    <xf numFmtId="0" fontId="42" fillId="0" borderId="99" xfId="1" applyFont="1" applyFill="1" applyBorder="1" applyAlignment="1">
      <alignment vertical="center"/>
    </xf>
    <xf numFmtId="0" fontId="42" fillId="0" borderId="98" xfId="1" applyFont="1" applyFill="1" applyBorder="1" applyAlignment="1">
      <alignment vertical="center"/>
    </xf>
    <xf numFmtId="0" fontId="42" fillId="0" borderId="61" xfId="1" applyFont="1" applyFill="1" applyBorder="1" applyAlignment="1">
      <alignment vertical="center"/>
    </xf>
    <xf numFmtId="0" fontId="42" fillId="0" borderId="60" xfId="1" applyFont="1" applyBorder="1" applyAlignment="1">
      <alignment vertical="center"/>
    </xf>
    <xf numFmtId="0" fontId="0" fillId="0" borderId="71" xfId="0" applyBorder="1">
      <alignment vertical="center"/>
    </xf>
    <xf numFmtId="0" fontId="21" fillId="0" borderId="0" xfId="0" applyFont="1" applyFill="1" applyAlignment="1">
      <alignment horizontal="center" vertical="center"/>
    </xf>
    <xf numFmtId="0" fontId="21" fillId="2" borderId="0" xfId="0" applyFont="1" applyFill="1">
      <alignment vertical="center"/>
    </xf>
    <xf numFmtId="0" fontId="21" fillId="0" borderId="0" xfId="0" applyFont="1" applyFill="1" applyAlignment="1">
      <alignment horizontal="right" vertical="top"/>
    </xf>
    <xf numFmtId="0" fontId="21" fillId="0" borderId="0" xfId="0" applyFont="1" applyFill="1" applyAlignment="1">
      <alignment vertical="top"/>
    </xf>
    <xf numFmtId="0" fontId="21" fillId="0" borderId="0" xfId="0" applyNumberFormat="1" applyFont="1" applyFill="1" applyAlignment="1">
      <alignment horizontal="right" vertical="center" shrinkToFit="1"/>
    </xf>
    <xf numFmtId="0" fontId="21" fillId="0" borderId="0" xfId="0" applyFont="1" applyFill="1" applyAlignment="1">
      <alignment vertical="top" wrapText="1" shrinkToFit="1"/>
    </xf>
    <xf numFmtId="0" fontId="21" fillId="0" borderId="0" xfId="0" applyFont="1" applyFill="1" applyAlignment="1">
      <alignment vertical="center"/>
    </xf>
    <xf numFmtId="182" fontId="21" fillId="0" borderId="0" xfId="0" applyNumberFormat="1" applyFont="1" applyFill="1" applyAlignment="1">
      <alignment horizontal="center" vertical="center"/>
    </xf>
    <xf numFmtId="38" fontId="21" fillId="0" borderId="0" xfId="3" applyFont="1" applyFill="1" applyAlignment="1">
      <alignment horizontal="right" vertical="center"/>
    </xf>
    <xf numFmtId="182" fontId="21" fillId="0" borderId="0" xfId="0" applyNumberFormat="1" applyFont="1" applyFill="1" applyAlignment="1">
      <alignment vertical="center"/>
    </xf>
    <xf numFmtId="0" fontId="21" fillId="0" borderId="0" xfId="0" applyFont="1" applyFill="1" applyAlignment="1">
      <alignment horizontal="right" vertical="center"/>
    </xf>
    <xf numFmtId="38" fontId="21" fillId="0" borderId="0" xfId="3" applyFont="1" applyFill="1" applyAlignment="1">
      <alignment vertical="center"/>
    </xf>
    <xf numFmtId="0" fontId="21" fillId="0" borderId="0" xfId="0" applyFont="1" applyFill="1" applyBorder="1" applyAlignment="1">
      <alignment horizontal="center" vertical="center"/>
    </xf>
    <xf numFmtId="0" fontId="24" fillId="0" borderId="0" xfId="0" applyFont="1" applyFill="1" applyAlignment="1">
      <alignment vertical="center"/>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6" fillId="0" borderId="38" xfId="0" applyNumberFormat="1" applyFont="1" applyFill="1" applyBorder="1" applyAlignment="1" applyProtection="1">
      <alignment horizontal="center" vertical="center" wrapText="1" shrinkToFit="1"/>
    </xf>
    <xf numFmtId="0" fontId="16" fillId="0" borderId="25" xfId="0" applyNumberFormat="1" applyFont="1" applyFill="1" applyBorder="1" applyAlignment="1" applyProtection="1">
      <alignment horizontal="center" vertical="center" wrapText="1" shrinkToFit="1"/>
    </xf>
    <xf numFmtId="0" fontId="16" fillId="0" borderId="35" xfId="0" applyNumberFormat="1" applyFont="1" applyFill="1" applyBorder="1" applyAlignment="1" applyProtection="1">
      <alignment horizontal="center" vertical="center" wrapText="1" shrinkToFit="1"/>
    </xf>
    <xf numFmtId="0" fontId="16" fillId="0" borderId="39" xfId="0" applyNumberFormat="1" applyFont="1" applyFill="1" applyBorder="1" applyAlignment="1" applyProtection="1">
      <alignment horizontal="center" vertical="center" wrapText="1" shrinkToFit="1"/>
    </xf>
    <xf numFmtId="0" fontId="16" fillId="0" borderId="7" xfId="0" applyNumberFormat="1" applyFont="1" applyFill="1" applyBorder="1" applyAlignment="1" applyProtection="1">
      <alignment horizontal="center" vertical="center" wrapText="1" shrinkToFit="1"/>
    </xf>
    <xf numFmtId="0" fontId="16" fillId="0" borderId="37" xfId="0" applyNumberFormat="1" applyFont="1" applyFill="1" applyBorder="1" applyAlignment="1" applyProtection="1">
      <alignment horizontal="center" vertical="center" wrapText="1" shrinkToFit="1"/>
    </xf>
    <xf numFmtId="0" fontId="14" fillId="0" borderId="44" xfId="0" applyNumberFormat="1" applyFont="1" applyFill="1" applyBorder="1" applyAlignment="1" applyProtection="1">
      <alignment horizontal="center" vertical="center" shrinkToFit="1"/>
    </xf>
    <xf numFmtId="0" fontId="14" fillId="0" borderId="47" xfId="0" applyNumberFormat="1" applyFont="1" applyFill="1" applyBorder="1" applyAlignment="1" applyProtection="1">
      <alignment horizontal="center" vertical="center" shrinkToFit="1"/>
    </xf>
    <xf numFmtId="0" fontId="14" fillId="0" borderId="50" xfId="0" applyNumberFormat="1" applyFont="1" applyFill="1" applyBorder="1" applyAlignment="1" applyProtection="1">
      <alignment horizontal="center" vertical="center" shrinkToFit="1"/>
    </xf>
    <xf numFmtId="0" fontId="14" fillId="0" borderId="46" xfId="0" applyNumberFormat="1" applyFont="1" applyFill="1" applyBorder="1" applyAlignment="1" applyProtection="1">
      <alignment horizontal="center" vertical="center" shrinkToFit="1"/>
    </xf>
    <xf numFmtId="0" fontId="14" fillId="0" borderId="49" xfId="0" applyNumberFormat="1" applyFont="1" applyFill="1" applyBorder="1" applyAlignment="1" applyProtection="1">
      <alignment horizontal="center" vertical="center" shrinkToFit="1"/>
    </xf>
    <xf numFmtId="0" fontId="14" fillId="0" borderId="52" xfId="0" applyNumberFormat="1" applyFont="1" applyFill="1" applyBorder="1" applyAlignment="1" applyProtection="1">
      <alignment horizontal="center" vertical="center" shrinkToFit="1"/>
    </xf>
    <xf numFmtId="0" fontId="19" fillId="0" borderId="38" xfId="0" applyNumberFormat="1" applyFont="1" applyFill="1" applyBorder="1" applyAlignment="1" applyProtection="1">
      <alignment horizontal="center" vertical="center" wrapText="1"/>
    </xf>
    <xf numFmtId="0" fontId="19" fillId="0" borderId="25" xfId="0" applyNumberFormat="1" applyFont="1" applyFill="1" applyBorder="1" applyAlignment="1" applyProtection="1">
      <alignment horizontal="center" vertical="center" wrapText="1"/>
    </xf>
    <xf numFmtId="0" fontId="19" fillId="0" borderId="35"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24" xfId="0" applyNumberFormat="1" applyFont="1" applyFill="1" applyBorder="1" applyAlignment="1" applyProtection="1">
      <alignment horizontal="center" vertical="center" wrapText="1"/>
    </xf>
    <xf numFmtId="0" fontId="19" fillId="0" borderId="28" xfId="0" applyNumberFormat="1" applyFont="1" applyFill="1" applyBorder="1" applyAlignment="1" applyProtection="1">
      <alignment horizontal="center" vertical="center" wrapText="1"/>
    </xf>
    <xf numFmtId="0" fontId="13" fillId="2" borderId="38"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35" xfId="0" applyNumberFormat="1" applyFont="1" applyFill="1" applyBorder="1" applyAlignment="1" applyProtection="1">
      <alignment horizontal="center" vertical="center" shrinkToFit="1"/>
    </xf>
    <xf numFmtId="0" fontId="13" fillId="2" borderId="13"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4" fillId="0" borderId="38" xfId="0" applyNumberFormat="1" applyFont="1" applyFill="1" applyBorder="1" applyAlignment="1" applyProtection="1">
      <alignment horizontal="center" vertical="center" wrapText="1"/>
    </xf>
    <xf numFmtId="0" fontId="14" fillId="0" borderId="25" xfId="0" applyNumberFormat="1" applyFont="1" applyFill="1" applyBorder="1" applyAlignment="1" applyProtection="1">
      <alignment horizontal="center" vertical="center"/>
    </xf>
    <xf numFmtId="0" fontId="14" fillId="0" borderId="35"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24"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20" fillId="2" borderId="38"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60" xfId="0" applyNumberFormat="1" applyFont="1" applyFill="1" applyBorder="1" applyAlignment="1" applyProtection="1">
      <alignment horizontal="left" vertical="center" wrapText="1"/>
    </xf>
    <xf numFmtId="0" fontId="20" fillId="2" borderId="39"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61" xfId="0" applyNumberFormat="1" applyFont="1" applyFill="1" applyBorder="1" applyAlignment="1" applyProtection="1">
      <alignment horizontal="left" vertical="center" wrapText="1"/>
    </xf>
    <xf numFmtId="0" fontId="3" fillId="0" borderId="0" xfId="0" applyFont="1" applyAlignment="1">
      <alignment horizontal="center" vertical="center"/>
    </xf>
    <xf numFmtId="0" fontId="14" fillId="0" borderId="19"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4" fillId="0" borderId="45" xfId="0" applyNumberFormat="1" applyFont="1" applyFill="1" applyBorder="1" applyAlignment="1" applyProtection="1">
      <alignment horizontal="center" vertical="center" shrinkToFit="1"/>
    </xf>
    <xf numFmtId="0" fontId="14" fillId="0" borderId="48" xfId="0" applyNumberFormat="1" applyFont="1" applyFill="1" applyBorder="1" applyAlignment="1" applyProtection="1">
      <alignment horizontal="center" vertical="center" shrinkToFit="1"/>
    </xf>
    <xf numFmtId="0" fontId="14" fillId="0" borderId="51" xfId="0" applyNumberFormat="1" applyFont="1" applyFill="1" applyBorder="1" applyAlignment="1" applyProtection="1">
      <alignment horizontal="center" vertical="center" shrinkToFit="1"/>
    </xf>
    <xf numFmtId="0" fontId="19" fillId="0" borderId="39"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37" xfId="0" applyNumberFormat="1" applyFont="1" applyFill="1" applyBorder="1" applyAlignment="1" applyProtection="1">
      <alignment horizontal="center" vertical="center" wrapText="1"/>
    </xf>
    <xf numFmtId="0" fontId="13" fillId="2" borderId="39" xfId="0" applyNumberFormat="1" applyFont="1" applyFill="1" applyBorder="1" applyAlignment="1" applyProtection="1">
      <alignment horizontal="center" vertical="center" shrinkToFit="1"/>
    </xf>
    <xf numFmtId="0" fontId="13" fillId="2" borderId="7" xfId="0" applyNumberFormat="1" applyFont="1" applyFill="1" applyBorder="1" applyAlignment="1" applyProtection="1">
      <alignment horizontal="center" vertical="center" shrinkToFit="1"/>
    </xf>
    <xf numFmtId="0" fontId="13" fillId="2" borderId="37" xfId="0" applyNumberFormat="1" applyFont="1" applyFill="1" applyBorder="1" applyAlignment="1" applyProtection="1">
      <alignment horizontal="center" vertical="center" shrinkToFit="1"/>
    </xf>
    <xf numFmtId="0" fontId="14" fillId="0" borderId="39"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37" xfId="0" applyNumberFormat="1" applyFont="1" applyFill="1" applyBorder="1" applyAlignment="1" applyProtection="1">
      <alignment horizontal="center" vertical="center"/>
    </xf>
    <xf numFmtId="0" fontId="3" fillId="0" borderId="0" xfId="0" applyFont="1" applyAlignment="1">
      <alignment horizontal="left" vertical="center"/>
    </xf>
    <xf numFmtId="0" fontId="3" fillId="0" borderId="10"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177" fontId="3" fillId="2" borderId="23" xfId="0" applyNumberFormat="1"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0" borderId="10"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3"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1"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31"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0" xfId="0" applyFont="1" applyFill="1" applyBorder="1" applyAlignment="1">
      <alignment horizontal="center" vertical="center"/>
    </xf>
    <xf numFmtId="0" fontId="9" fillId="2" borderId="15" xfId="0" applyFont="1" applyFill="1" applyBorder="1" applyAlignment="1">
      <alignment horizontal="left" vertical="center"/>
    </xf>
    <xf numFmtId="0" fontId="9" fillId="2" borderId="30" xfId="0" applyFont="1" applyFill="1" applyBorder="1" applyAlignment="1">
      <alignment horizontal="left" vertical="center"/>
    </xf>
    <xf numFmtId="0" fontId="9" fillId="2" borderId="24" xfId="0" applyFont="1" applyFill="1" applyBorder="1" applyAlignment="1">
      <alignment horizontal="left" vertical="center"/>
    </xf>
    <xf numFmtId="0" fontId="9" fillId="2" borderId="31" xfId="0" applyFont="1" applyFill="1" applyBorder="1" applyAlignment="1">
      <alignment horizontal="left" vertical="center"/>
    </xf>
    <xf numFmtId="0" fontId="9" fillId="0" borderId="21"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2" xfId="0" applyFont="1" applyFill="1" applyBorder="1" applyAlignment="1">
      <alignment horizontal="center" vertical="center"/>
    </xf>
    <xf numFmtId="0" fontId="13" fillId="0" borderId="2"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11" xfId="0" applyNumberFormat="1" applyFont="1" applyFill="1" applyBorder="1" applyAlignment="1" applyProtection="1">
      <alignment horizontal="left" vertical="center"/>
    </xf>
    <xf numFmtId="0" fontId="13" fillId="2" borderId="33" xfId="0" applyNumberFormat="1" applyFont="1" applyFill="1" applyBorder="1" applyAlignment="1" applyProtection="1">
      <alignment horizontal="left" vertical="center"/>
    </xf>
    <xf numFmtId="0" fontId="11" fillId="0" borderId="9" xfId="0" applyFont="1" applyFill="1" applyBorder="1" applyAlignment="1">
      <alignment horizontal="left" vertical="center" wrapText="1"/>
    </xf>
    <xf numFmtId="0" fontId="11" fillId="0" borderId="16" xfId="0" applyFont="1" applyFill="1" applyBorder="1" applyAlignment="1">
      <alignment horizontal="left" vertical="center" wrapText="1"/>
    </xf>
    <xf numFmtId="42" fontId="11" fillId="0" borderId="16" xfId="0" applyNumberFormat="1" applyFont="1" applyBorder="1" applyAlignment="1">
      <alignment horizontal="right" vertical="center" shrinkToFit="1"/>
    </xf>
    <xf numFmtId="42" fontId="11" fillId="0" borderId="55" xfId="0" applyNumberFormat="1" applyFont="1" applyBorder="1" applyAlignment="1">
      <alignment horizontal="right" vertical="center" shrinkToFit="1"/>
    </xf>
    <xf numFmtId="0" fontId="13" fillId="0" borderId="8" xfId="0" applyNumberFormat="1" applyFont="1" applyFill="1" applyBorder="1" applyAlignment="1" applyProtection="1">
      <alignment horizontal="center" vertical="center" shrinkToFit="1"/>
    </xf>
    <xf numFmtId="0" fontId="13" fillId="0" borderId="15" xfId="0" applyNumberFormat="1" applyFont="1" applyFill="1" applyBorder="1" applyAlignment="1" applyProtection="1">
      <alignment horizontal="center" vertical="center" shrinkToFit="1"/>
    </xf>
    <xf numFmtId="0" fontId="13" fillId="0" borderId="27" xfId="0" applyNumberFormat="1" applyFont="1" applyFill="1" applyBorder="1" applyAlignment="1" applyProtection="1">
      <alignment horizontal="center" vertical="center" shrinkToFit="1"/>
    </xf>
    <xf numFmtId="0" fontId="13" fillId="0" borderId="12"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30" xfId="0" applyNumberFormat="1" applyFont="1" applyFill="1" applyBorder="1" applyAlignment="1" applyProtection="1">
      <alignment horizontal="center" vertical="center"/>
    </xf>
    <xf numFmtId="0" fontId="11" fillId="0" borderId="5" xfId="0" applyFont="1" applyFill="1" applyBorder="1" applyAlignment="1">
      <alignment horizontal="left" vertical="center" wrapText="1"/>
    </xf>
    <xf numFmtId="0" fontId="11" fillId="0" borderId="3" xfId="0" applyFont="1" applyFill="1" applyBorder="1" applyAlignment="1">
      <alignment horizontal="left" vertical="center" wrapText="1"/>
    </xf>
    <xf numFmtId="42" fontId="11" fillId="0" borderId="3" xfId="0" applyNumberFormat="1" applyFont="1" applyBorder="1" applyAlignment="1">
      <alignment horizontal="right" vertical="center" shrinkToFit="1"/>
    </xf>
    <xf numFmtId="42" fontId="11" fillId="0" borderId="54" xfId="0" applyNumberFormat="1" applyFont="1" applyBorder="1" applyAlignment="1">
      <alignment horizontal="right" vertical="center" shrinkToFit="1"/>
    </xf>
    <xf numFmtId="0" fontId="9" fillId="0" borderId="8"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3" fillId="0" borderId="34" xfId="0" applyFont="1" applyBorder="1" applyAlignment="1">
      <alignment horizontal="center" vertical="center"/>
    </xf>
    <xf numFmtId="0" fontId="3" fillId="0" borderId="53" xfId="0" applyFont="1" applyBorder="1" applyAlignment="1">
      <alignment horizontal="center" vertical="center"/>
    </xf>
    <xf numFmtId="179" fontId="3" fillId="2" borderId="3" xfId="0" applyNumberFormat="1" applyFont="1" applyFill="1" applyBorder="1" applyAlignment="1">
      <alignment horizontal="center" vertical="center" shrinkToFit="1"/>
    </xf>
    <xf numFmtId="180" fontId="3" fillId="0" borderId="3" xfId="0" applyNumberFormat="1" applyFont="1" applyBorder="1" applyAlignment="1">
      <alignment horizontal="center" vertical="center" shrinkToFit="1"/>
    </xf>
    <xf numFmtId="42" fontId="11" fillId="0" borderId="2" xfId="0" applyNumberFormat="1" applyFont="1" applyBorder="1" applyAlignment="1">
      <alignment horizontal="right" vertical="center" shrinkToFit="1"/>
    </xf>
    <xf numFmtId="42" fontId="11" fillId="0" borderId="11" xfId="0" applyNumberFormat="1" applyFont="1" applyBorder="1" applyAlignment="1">
      <alignment horizontal="right" vertical="center" shrinkToFit="1"/>
    </xf>
    <xf numFmtId="42" fontId="11" fillId="0" borderId="14" xfId="0" applyNumberFormat="1"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3" xfId="0" applyFont="1" applyFill="1" applyBorder="1" applyAlignment="1">
      <alignment horizontal="center" vertical="center" shrinkToFit="1"/>
    </xf>
    <xf numFmtId="42" fontId="11" fillId="2" borderId="3" xfId="0" applyNumberFormat="1" applyFont="1" applyFill="1" applyBorder="1" applyAlignment="1">
      <alignment horizontal="right" vertical="center" shrinkToFit="1"/>
    </xf>
    <xf numFmtId="176" fontId="11" fillId="2" borderId="13" xfId="0" applyNumberFormat="1" applyFont="1" applyFill="1" applyBorder="1" applyAlignment="1" applyProtection="1">
      <alignment horizontal="center" vertical="center" shrinkToFit="1"/>
    </xf>
    <xf numFmtId="176" fontId="11" fillId="2" borderId="24" xfId="0" applyNumberFormat="1" applyFont="1" applyFill="1" applyBorder="1" applyAlignment="1" applyProtection="1">
      <alignment horizontal="center" vertical="center" shrinkToFit="1"/>
    </xf>
    <xf numFmtId="176" fontId="11" fillId="2" borderId="28" xfId="0" applyNumberFormat="1" applyFont="1" applyFill="1" applyBorder="1" applyAlignment="1" applyProtection="1">
      <alignment horizontal="center" vertical="center" shrinkToFit="1"/>
    </xf>
    <xf numFmtId="0" fontId="11" fillId="2" borderId="13" xfId="0" applyNumberFormat="1" applyFont="1" applyFill="1" applyBorder="1" applyAlignment="1" applyProtection="1">
      <alignment horizontal="center" vertical="center" shrinkToFit="1"/>
    </xf>
    <xf numFmtId="0" fontId="11" fillId="2" borderId="24" xfId="0" applyNumberFormat="1" applyFont="1" applyFill="1" applyBorder="1" applyAlignment="1" applyProtection="1">
      <alignment horizontal="center" vertical="center" shrinkToFit="1"/>
    </xf>
    <xf numFmtId="0" fontId="11" fillId="2" borderId="28" xfId="0" applyNumberFormat="1" applyFont="1" applyFill="1" applyBorder="1" applyAlignment="1" applyProtection="1">
      <alignment horizontal="center" vertical="center" shrinkToFit="1"/>
    </xf>
    <xf numFmtId="0" fontId="11" fillId="0" borderId="40" xfId="0" applyNumberFormat="1" applyFont="1" applyFill="1" applyBorder="1" applyAlignment="1" applyProtection="1">
      <alignment horizontal="center" vertical="center"/>
    </xf>
    <xf numFmtId="0" fontId="11" fillId="0" borderId="41" xfId="0" applyNumberFormat="1"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2" borderId="43" xfId="0" applyNumberFormat="1" applyFont="1" applyFill="1" applyBorder="1" applyAlignment="1" applyProtection="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2" borderId="11" xfId="0" applyFont="1" applyFill="1" applyBorder="1" applyAlignment="1">
      <alignment horizontal="right" vertical="center"/>
    </xf>
    <xf numFmtId="0" fontId="11" fillId="0" borderId="33" xfId="0" applyFont="1" applyBorder="1" applyAlignment="1">
      <alignment horizontal="center" vertical="center"/>
    </xf>
    <xf numFmtId="0" fontId="11" fillId="0" borderId="13" xfId="0" applyNumberFormat="1" applyFont="1" applyFill="1" applyBorder="1" applyAlignment="1" applyProtection="1">
      <alignment horizontal="center" vertical="center" shrinkToFit="1"/>
    </xf>
    <xf numFmtId="0" fontId="11" fillId="0" borderId="24"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13"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24"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28" xfId="0" applyFont="1" applyBorder="1" applyAlignment="1">
      <alignment horizontal="center" vertical="center"/>
    </xf>
    <xf numFmtId="0" fontId="11" fillId="2" borderId="24" xfId="0" applyFont="1" applyFill="1" applyBorder="1" applyAlignment="1">
      <alignment horizontal="right"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0" fontId="11" fillId="0" borderId="29"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7" xfId="0" applyFont="1" applyBorder="1" applyAlignment="1">
      <alignment horizontal="right" vertical="center"/>
    </xf>
    <xf numFmtId="0" fontId="11" fillId="0" borderId="59" xfId="0" applyFont="1" applyBorder="1" applyAlignment="1">
      <alignment horizontal="center" vertical="center"/>
    </xf>
    <xf numFmtId="176" fontId="11" fillId="2" borderId="2" xfId="0" applyNumberFormat="1" applyFont="1" applyFill="1" applyBorder="1" applyAlignment="1" applyProtection="1">
      <alignment horizontal="center" vertical="center" shrinkToFit="1"/>
    </xf>
    <xf numFmtId="176" fontId="11" fillId="2" borderId="11" xfId="0" applyNumberFormat="1" applyFont="1" applyFill="1" applyBorder="1" applyAlignment="1" applyProtection="1">
      <alignment horizontal="center" vertical="center" shrinkToFit="1"/>
    </xf>
    <xf numFmtId="176" fontId="11" fillId="2" borderId="14" xfId="0" applyNumberFormat="1" applyFont="1" applyFill="1" applyBorder="1" applyAlignment="1" applyProtection="1">
      <alignment horizontal="center" vertical="center" shrinkToFit="1"/>
    </xf>
    <xf numFmtId="0" fontId="11" fillId="0" borderId="2"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11"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27" xfId="0" applyFont="1" applyBorder="1" applyAlignment="1">
      <alignment horizontal="center" vertical="center"/>
    </xf>
    <xf numFmtId="0" fontId="11" fillId="2" borderId="15" xfId="0" applyFont="1" applyFill="1" applyBorder="1" applyAlignment="1">
      <alignment horizontal="right" vertical="center"/>
    </xf>
    <xf numFmtId="0" fontId="11" fillId="0" borderId="30" xfId="0" applyFont="1" applyBorder="1" applyAlignment="1">
      <alignment horizontal="center" vertical="center"/>
    </xf>
    <xf numFmtId="0" fontId="3" fillId="0" borderId="3" xfId="0" applyFont="1" applyBorder="1" applyAlignment="1">
      <alignment horizontal="right" vertical="center"/>
    </xf>
    <xf numFmtId="0" fontId="3" fillId="0" borderId="3" xfId="0" applyFont="1" applyBorder="1" applyAlignment="1">
      <alignment horizontal="left" vertical="center"/>
    </xf>
    <xf numFmtId="42" fontId="3" fillId="2" borderId="3" xfId="0" applyNumberFormat="1" applyFont="1" applyFill="1" applyBorder="1" applyAlignment="1">
      <alignment horizontal="right" vertical="center"/>
    </xf>
    <xf numFmtId="0" fontId="9" fillId="0" borderId="12" xfId="0" applyNumberFormat="1" applyFont="1" applyFill="1" applyBorder="1" applyAlignment="1" applyProtection="1">
      <alignment horizontal="center" vertical="center" shrinkToFit="1"/>
    </xf>
    <xf numFmtId="0" fontId="9" fillId="0" borderId="15" xfId="0" applyNumberFormat="1" applyFont="1" applyFill="1" applyBorder="1" applyAlignment="1" applyProtection="1">
      <alignment horizontal="center" vertical="center" shrinkToFit="1"/>
    </xf>
    <xf numFmtId="0" fontId="9" fillId="0" borderId="27" xfId="0" applyNumberFormat="1" applyFont="1" applyFill="1" applyBorder="1" applyAlignment="1" applyProtection="1">
      <alignment horizontal="center" vertical="center" shrinkToFit="1"/>
    </xf>
    <xf numFmtId="0" fontId="9" fillId="0" borderId="12"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0" fontId="3" fillId="2" borderId="3" xfId="0" applyFont="1" applyFill="1" applyBorder="1" applyAlignment="1">
      <alignment horizontal="left" vertical="center"/>
    </xf>
    <xf numFmtId="0" fontId="3" fillId="2" borderId="3" xfId="0" applyFont="1" applyFill="1" applyBorder="1" applyAlignment="1">
      <alignment horizontal="right"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2" borderId="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14" fontId="3" fillId="2" borderId="2" xfId="0" applyNumberFormat="1" applyFont="1" applyFill="1" applyBorder="1" applyAlignment="1">
      <alignment horizontal="left" vertical="center"/>
    </xf>
    <xf numFmtId="0" fontId="21"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left" vertical="top" wrapText="1" shrinkToFit="1"/>
    </xf>
    <xf numFmtId="0" fontId="21" fillId="0" borderId="0" xfId="0" applyNumberFormat="1" applyFont="1" applyFill="1" applyBorder="1" applyAlignment="1" applyProtection="1">
      <alignment horizontal="left" vertical="justify" wrapText="1"/>
    </xf>
    <xf numFmtId="0" fontId="25" fillId="0" borderId="0" xfId="0" applyNumberFormat="1" applyFont="1" applyFill="1" applyBorder="1" applyAlignment="1" applyProtection="1">
      <alignment horizontal="left" vertical="top" wrapText="1"/>
    </xf>
    <xf numFmtId="0" fontId="26"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top" wrapText="1"/>
    </xf>
    <xf numFmtId="0" fontId="21" fillId="0" borderId="0" xfId="0" applyNumberFormat="1" applyFont="1" applyFill="1" applyBorder="1" applyAlignment="1" applyProtection="1">
      <alignment horizontal="right" vertical="center"/>
    </xf>
    <xf numFmtId="38" fontId="21" fillId="0" borderId="0" xfId="3" applyFont="1" applyFill="1" applyBorder="1" applyAlignment="1" applyProtection="1">
      <alignment horizontal="right" vertical="center"/>
    </xf>
    <xf numFmtId="0" fontId="21"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shrinkToFit="1"/>
    </xf>
    <xf numFmtId="0" fontId="24" fillId="0" borderId="0" xfId="0" applyNumberFormat="1" applyFont="1" applyFill="1" applyBorder="1" applyAlignment="1" applyProtection="1">
      <alignment horizontal="center" vertical="center" shrinkToFit="1"/>
    </xf>
    <xf numFmtId="0" fontId="23"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left" vertical="top"/>
    </xf>
    <xf numFmtId="182" fontId="24" fillId="0" borderId="0" xfId="0" applyNumberFormat="1" applyFont="1" applyFill="1" applyBorder="1" applyAlignment="1" applyProtection="1">
      <alignment horizontal="distributed" vertical="center" shrinkToFit="1"/>
    </xf>
    <xf numFmtId="176" fontId="24" fillId="0" borderId="0" xfId="0" applyNumberFormat="1" applyFont="1" applyFill="1" applyBorder="1" applyAlignment="1" applyProtection="1">
      <alignment horizontal="distributed" vertical="center" shrinkToFit="1"/>
    </xf>
    <xf numFmtId="0" fontId="12" fillId="0" borderId="17"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35" fillId="0" borderId="38" xfId="0" applyNumberFormat="1" applyFont="1" applyFill="1" applyBorder="1" applyAlignment="1" applyProtection="1">
      <alignment horizontal="center" vertical="center" wrapText="1"/>
    </xf>
    <xf numFmtId="0" fontId="35" fillId="0" borderId="25" xfId="0" applyNumberFormat="1" applyFont="1" applyFill="1" applyBorder="1" applyAlignment="1" applyProtection="1">
      <alignment horizontal="center" vertical="center" wrapText="1"/>
    </xf>
    <xf numFmtId="0" fontId="35" fillId="0" borderId="35" xfId="0" applyNumberFormat="1" applyFont="1" applyFill="1" applyBorder="1" applyAlignment="1" applyProtection="1">
      <alignment horizontal="center" vertical="center" wrapText="1"/>
    </xf>
    <xf numFmtId="0" fontId="35" fillId="0" borderId="39" xfId="0" applyNumberFormat="1" applyFont="1" applyFill="1" applyBorder="1" applyAlignment="1" applyProtection="1">
      <alignment horizontal="center" vertical="center" wrapText="1"/>
    </xf>
    <xf numFmtId="0" fontId="35" fillId="0" borderId="7" xfId="0" applyNumberFormat="1" applyFont="1" applyFill="1" applyBorder="1" applyAlignment="1" applyProtection="1">
      <alignment horizontal="center" vertical="center" wrapText="1"/>
    </xf>
    <xf numFmtId="0" fontId="35" fillId="0" borderId="37" xfId="0" applyNumberFormat="1" applyFont="1" applyFill="1" applyBorder="1" applyAlignment="1" applyProtection="1">
      <alignment horizontal="center" vertical="center" wrapText="1"/>
    </xf>
    <xf numFmtId="0" fontId="21" fillId="0" borderId="38"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37" xfId="0" applyFont="1" applyFill="1" applyBorder="1" applyAlignment="1">
      <alignment horizontal="center" vertical="center"/>
    </xf>
    <xf numFmtId="0" fontId="33" fillId="0" borderId="38" xfId="0" applyNumberFormat="1" applyFont="1" applyFill="1" applyBorder="1" applyAlignment="1" applyProtection="1">
      <alignment horizontal="center" vertical="center" wrapText="1"/>
    </xf>
    <xf numFmtId="0" fontId="33" fillId="0" borderId="25" xfId="0" applyNumberFormat="1" applyFont="1" applyFill="1" applyBorder="1" applyAlignment="1" applyProtection="1">
      <alignment horizontal="center" vertical="center"/>
    </xf>
    <xf numFmtId="0" fontId="33" fillId="0" borderId="35" xfId="0" applyNumberFormat="1" applyFont="1" applyFill="1" applyBorder="1" applyAlignment="1" applyProtection="1">
      <alignment horizontal="center" vertical="center"/>
    </xf>
    <xf numFmtId="0" fontId="33" fillId="0" borderId="39" xfId="0" applyNumberFormat="1" applyFont="1" applyFill="1" applyBorder="1" applyAlignment="1" applyProtection="1">
      <alignment horizontal="center" vertical="center"/>
    </xf>
    <xf numFmtId="0" fontId="33" fillId="0" borderId="7" xfId="0" applyNumberFormat="1" applyFont="1" applyFill="1" applyBorder="1" applyAlignment="1" applyProtection="1">
      <alignment horizontal="center" vertical="center"/>
    </xf>
    <xf numFmtId="0" fontId="33" fillId="0" borderId="37" xfId="0" applyNumberFormat="1" applyFont="1" applyFill="1" applyBorder="1" applyAlignment="1" applyProtection="1">
      <alignment horizontal="center" vertical="center"/>
    </xf>
    <xf numFmtId="0" fontId="36" fillId="0" borderId="38" xfId="0" applyNumberFormat="1" applyFont="1" applyFill="1" applyBorder="1" applyAlignment="1" applyProtection="1">
      <alignment horizontal="left" vertical="center" wrapText="1"/>
    </xf>
    <xf numFmtId="0" fontId="36" fillId="0" borderId="25" xfId="0" applyNumberFormat="1" applyFont="1" applyFill="1" applyBorder="1" applyAlignment="1" applyProtection="1">
      <alignment horizontal="left" vertical="center" wrapText="1"/>
    </xf>
    <xf numFmtId="0" fontId="36" fillId="0" borderId="60" xfId="0" applyNumberFormat="1" applyFont="1" applyFill="1" applyBorder="1" applyAlignment="1" applyProtection="1">
      <alignment horizontal="left" vertical="center" wrapText="1"/>
    </xf>
    <xf numFmtId="0" fontId="36" fillId="0" borderId="39"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xf>
    <xf numFmtId="0" fontId="36" fillId="0" borderId="61" xfId="0" applyNumberFormat="1" applyFont="1" applyFill="1" applyBorder="1" applyAlignment="1" applyProtection="1">
      <alignment horizontal="left" vertical="center" wrapText="1"/>
    </xf>
    <xf numFmtId="0" fontId="12" fillId="0" borderId="38" xfId="0" applyNumberFormat="1" applyFont="1" applyFill="1" applyBorder="1" applyAlignment="1" applyProtection="1">
      <alignment horizontal="center" vertical="center" shrinkToFit="1"/>
    </xf>
    <xf numFmtId="0" fontId="12" fillId="0" borderId="25" xfId="0" applyNumberFormat="1" applyFont="1" applyFill="1" applyBorder="1" applyAlignment="1" applyProtection="1">
      <alignment horizontal="center" vertical="center" shrinkToFit="1"/>
    </xf>
    <xf numFmtId="0" fontId="12" fillId="0" borderId="35" xfId="0" applyNumberFormat="1" applyFont="1" applyFill="1" applyBorder="1" applyAlignment="1" applyProtection="1">
      <alignment horizontal="center" vertical="center" shrinkToFit="1"/>
    </xf>
    <xf numFmtId="0" fontId="12" fillId="0" borderId="39" xfId="0" applyNumberFormat="1" applyFont="1" applyFill="1" applyBorder="1" applyAlignment="1" applyProtection="1">
      <alignment horizontal="center" vertical="center" shrinkToFit="1"/>
    </xf>
    <xf numFmtId="0" fontId="12" fillId="0" borderId="7" xfId="0" applyNumberFormat="1" applyFont="1" applyFill="1" applyBorder="1" applyAlignment="1" applyProtection="1">
      <alignment horizontal="center" vertical="center" shrinkToFit="1"/>
    </xf>
    <xf numFmtId="0" fontId="12" fillId="0" borderId="37" xfId="0" applyNumberFormat="1" applyFont="1" applyFill="1" applyBorder="1" applyAlignment="1" applyProtection="1">
      <alignment horizontal="center" vertical="center" shrinkToFit="1"/>
    </xf>
    <xf numFmtId="0" fontId="36" fillId="0" borderId="38" xfId="0" applyNumberFormat="1" applyFont="1" applyFill="1" applyBorder="1" applyAlignment="1" applyProtection="1">
      <alignment horizontal="center" vertical="center" wrapText="1"/>
    </xf>
    <xf numFmtId="0" fontId="36" fillId="0" borderId="25" xfId="0" applyNumberFormat="1" applyFont="1" applyFill="1" applyBorder="1" applyAlignment="1" applyProtection="1">
      <alignment horizontal="center" vertical="center" wrapText="1"/>
    </xf>
    <xf numFmtId="0" fontId="36" fillId="0" borderId="60" xfId="0" applyNumberFormat="1" applyFont="1" applyFill="1" applyBorder="1" applyAlignment="1" applyProtection="1">
      <alignment horizontal="center" vertical="center" wrapText="1"/>
    </xf>
    <xf numFmtId="0" fontId="36" fillId="0" borderId="39" xfId="0" applyNumberFormat="1" applyFont="1" applyFill="1" applyBorder="1" applyAlignment="1" applyProtection="1">
      <alignment horizontal="center" vertical="center" wrapText="1"/>
    </xf>
    <xf numFmtId="0" fontId="36" fillId="0" borderId="7" xfId="0" applyNumberFormat="1" applyFont="1" applyFill="1" applyBorder="1" applyAlignment="1" applyProtection="1">
      <alignment horizontal="center" vertical="center" wrapText="1"/>
    </xf>
    <xf numFmtId="0" fontId="36" fillId="0" borderId="61" xfId="0" applyNumberFormat="1" applyFont="1" applyFill="1" applyBorder="1" applyAlignment="1" applyProtection="1">
      <alignment horizontal="center" vertical="center" wrapText="1"/>
    </xf>
    <xf numFmtId="0" fontId="10" fillId="0" borderId="2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1"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20"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42"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10" fillId="0" borderId="8"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5" xfId="0" applyFont="1" applyFill="1" applyBorder="1" applyAlignment="1">
      <alignment horizontal="left" vertical="center"/>
    </xf>
    <xf numFmtId="0" fontId="10" fillId="0" borderId="30"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21"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2" xfId="0" applyFont="1" applyFill="1" applyBorder="1" applyAlignment="1">
      <alignment horizontal="center" vertical="center"/>
    </xf>
    <xf numFmtId="0" fontId="32" fillId="0" borderId="19" xfId="0" applyFont="1" applyFill="1" applyBorder="1" applyAlignment="1">
      <alignment horizontal="left" vertical="center"/>
    </xf>
    <xf numFmtId="0" fontId="32" fillId="0" borderId="7" xfId="0" applyFont="1" applyFill="1" applyBorder="1" applyAlignment="1">
      <alignment horizontal="left" vertical="center"/>
    </xf>
    <xf numFmtId="0" fontId="32" fillId="0" borderId="37" xfId="0" applyFont="1" applyFill="1" applyBorder="1" applyAlignment="1">
      <alignment horizontal="left" vertical="center"/>
    </xf>
    <xf numFmtId="42" fontId="32" fillId="0" borderId="7" xfId="0" applyNumberFormat="1" applyFont="1" applyFill="1" applyBorder="1" applyAlignment="1">
      <alignment horizontal="right" vertical="center"/>
    </xf>
    <xf numFmtId="42" fontId="32" fillId="0" borderId="61" xfId="0" applyNumberFormat="1" applyFont="1" applyFill="1" applyBorder="1" applyAlignment="1">
      <alignment horizontal="right" vertical="center"/>
    </xf>
    <xf numFmtId="0" fontId="1" fillId="0" borderId="2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8" xfId="0" applyFont="1" applyFill="1" applyBorder="1" applyAlignment="1">
      <alignment horizontal="center" vertical="center"/>
    </xf>
    <xf numFmtId="42" fontId="32" fillId="0" borderId="24" xfId="0" applyNumberFormat="1" applyFont="1" applyFill="1" applyBorder="1" applyAlignment="1">
      <alignment horizontal="right" vertical="center"/>
    </xf>
    <xf numFmtId="42" fontId="32" fillId="0" borderId="31" xfId="0" applyNumberFormat="1" applyFont="1" applyFill="1" applyBorder="1" applyAlignment="1">
      <alignment horizontal="right" vertical="center"/>
    </xf>
    <xf numFmtId="183" fontId="32" fillId="0" borderId="24" xfId="0" applyNumberFormat="1" applyFont="1" applyFill="1" applyBorder="1" applyAlignment="1">
      <alignment horizontal="right" vertical="center"/>
    </xf>
    <xf numFmtId="183" fontId="32" fillId="0" borderId="31" xfId="0" applyNumberFormat="1" applyFont="1" applyFill="1" applyBorder="1" applyAlignment="1">
      <alignment horizontal="right" vertical="center"/>
    </xf>
    <xf numFmtId="0" fontId="1" fillId="0" borderId="17"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1" xfId="0" applyFont="1" applyFill="1" applyBorder="1" applyAlignment="1">
      <alignment horizontal="center" vertical="center"/>
    </xf>
    <xf numFmtId="0" fontId="32" fillId="0" borderId="18" xfId="0" applyFont="1" applyFill="1" applyBorder="1" applyAlignment="1">
      <alignment horizontal="left" vertical="center"/>
    </xf>
    <xf numFmtId="0" fontId="32" fillId="0" borderId="0" xfId="0" applyFont="1" applyFill="1" applyBorder="1" applyAlignment="1">
      <alignment horizontal="left" vertical="center"/>
    </xf>
    <xf numFmtId="0" fontId="32" fillId="0" borderId="36" xfId="0" applyFont="1" applyFill="1" applyBorder="1" applyAlignment="1">
      <alignment horizontal="left" vertical="center"/>
    </xf>
    <xf numFmtId="42" fontId="32" fillId="0" borderId="0" xfId="0" applyNumberFormat="1" applyFont="1" applyFill="1" applyBorder="1" applyAlignment="1">
      <alignment horizontal="right" vertical="center"/>
    </xf>
    <xf numFmtId="42" fontId="32" fillId="0" borderId="71" xfId="0" applyNumberFormat="1" applyFont="1" applyFill="1" applyBorder="1" applyAlignment="1">
      <alignment horizontal="right" vertical="center"/>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33" xfId="0" applyFont="1" applyFill="1" applyBorder="1" applyAlignment="1">
      <alignment horizontal="center" vertical="center"/>
    </xf>
    <xf numFmtId="0" fontId="33" fillId="0" borderId="2" xfId="0" applyNumberFormat="1" applyFont="1" applyFill="1" applyBorder="1" applyAlignment="1" applyProtection="1">
      <alignment horizontal="center" vertical="center"/>
    </xf>
    <xf numFmtId="0" fontId="33" fillId="0" borderId="11"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left" vertical="center"/>
    </xf>
    <xf numFmtId="0" fontId="33" fillId="0" borderId="11" xfId="0" applyNumberFormat="1" applyFont="1" applyFill="1" applyBorder="1" applyAlignment="1" applyProtection="1">
      <alignment horizontal="left" vertical="center"/>
    </xf>
    <xf numFmtId="0" fontId="33" fillId="0" borderId="33" xfId="0" applyNumberFormat="1" applyFont="1" applyFill="1" applyBorder="1" applyAlignment="1" applyProtection="1">
      <alignment horizontal="left" vertical="center"/>
    </xf>
    <xf numFmtId="0" fontId="1" fillId="0" borderId="8"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30" xfId="0" applyFont="1" applyFill="1" applyBorder="1" applyAlignment="1">
      <alignment horizontal="center" vertical="center"/>
    </xf>
    <xf numFmtId="0" fontId="32" fillId="0" borderId="8" xfId="0" applyNumberFormat="1" applyFont="1" applyFill="1" applyBorder="1" applyAlignment="1" applyProtection="1">
      <alignment horizontal="center" vertical="center" shrinkToFit="1"/>
    </xf>
    <xf numFmtId="0" fontId="32" fillId="0" borderId="15" xfId="0" applyNumberFormat="1" applyFont="1" applyFill="1" applyBorder="1" applyAlignment="1" applyProtection="1">
      <alignment horizontal="center" vertical="center" shrinkToFit="1"/>
    </xf>
    <xf numFmtId="0" fontId="32" fillId="0" borderId="27" xfId="0" applyNumberFormat="1" applyFont="1" applyFill="1" applyBorder="1" applyAlignment="1" applyProtection="1">
      <alignment horizontal="center" vertical="center" shrinkToFit="1"/>
    </xf>
    <xf numFmtId="0" fontId="32" fillId="0" borderId="12" xfId="0" applyNumberFormat="1" applyFont="1" applyFill="1" applyBorder="1" applyAlignment="1" applyProtection="1">
      <alignment horizontal="center" vertical="center"/>
    </xf>
    <xf numFmtId="0" fontId="32" fillId="0" borderId="15" xfId="0" applyNumberFormat="1" applyFont="1" applyFill="1" applyBorder="1" applyAlignment="1" applyProtection="1">
      <alignment horizontal="center" vertical="center"/>
    </xf>
    <xf numFmtId="0" fontId="32" fillId="0" borderId="30"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12" fillId="0" borderId="33" xfId="0" applyNumberFormat="1" applyFont="1" applyFill="1" applyBorder="1" applyAlignment="1" applyProtection="1">
      <alignment horizontal="center" vertical="center"/>
    </xf>
    <xf numFmtId="176" fontId="12" fillId="0" borderId="40" xfId="0" applyNumberFormat="1" applyFont="1" applyFill="1" applyBorder="1" applyAlignment="1" applyProtection="1">
      <alignment horizontal="center" vertical="center" shrinkToFit="1"/>
    </xf>
    <xf numFmtId="176" fontId="12" fillId="0" borderId="42" xfId="0" applyNumberFormat="1" applyFont="1" applyFill="1" applyBorder="1" applyAlignment="1" applyProtection="1">
      <alignment horizontal="center" vertical="center" shrinkToFit="1"/>
    </xf>
    <xf numFmtId="176" fontId="12" fillId="0" borderId="41" xfId="0" applyNumberFormat="1" applyFont="1" applyFill="1" applyBorder="1" applyAlignment="1" applyProtection="1">
      <alignment horizontal="center" vertical="center" shrinkToFit="1"/>
    </xf>
    <xf numFmtId="0" fontId="12" fillId="0" borderId="4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2" fillId="0" borderId="43" xfId="0" applyNumberFormat="1" applyFont="1" applyFill="1" applyBorder="1" applyAlignment="1" applyProtection="1">
      <alignment horizontal="center" vertical="center"/>
    </xf>
    <xf numFmtId="176" fontId="12" fillId="0" borderId="2" xfId="0" applyNumberFormat="1" applyFont="1" applyFill="1" applyBorder="1" applyAlignment="1" applyProtection="1">
      <alignment horizontal="center" vertical="center" shrinkToFit="1"/>
    </xf>
    <xf numFmtId="176" fontId="12" fillId="0" borderId="11" xfId="0" applyNumberFormat="1" applyFont="1" applyFill="1" applyBorder="1" applyAlignment="1" applyProtection="1">
      <alignment horizontal="center" vertical="center" shrinkToFit="1"/>
    </xf>
    <xf numFmtId="176" fontId="12" fillId="0" borderId="14" xfId="0" applyNumberFormat="1" applyFont="1" applyFill="1" applyBorder="1" applyAlignment="1" applyProtection="1">
      <alignment horizontal="center" vertical="center" shrinkToFit="1"/>
    </xf>
    <xf numFmtId="0" fontId="12" fillId="0" borderId="14"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0" fillId="0" borderId="71" xfId="0" applyNumberFormat="1" applyFont="1" applyFill="1" applyBorder="1" applyAlignment="1" applyProtection="1">
      <alignment horizontal="center" vertical="center"/>
    </xf>
    <xf numFmtId="0" fontId="12" fillId="0" borderId="18"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6" xfId="0" applyNumberFormat="1" applyFont="1" applyFill="1" applyBorder="1" applyAlignment="1" applyProtection="1">
      <alignment horizontal="left" vertical="center"/>
    </xf>
    <xf numFmtId="0" fontId="12" fillId="0" borderId="66"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66" xfId="0" applyNumberFormat="1" applyFont="1" applyFill="1" applyBorder="1" applyAlignment="1" applyProtection="1">
      <alignment horizontal="center" vertical="center"/>
    </xf>
    <xf numFmtId="0" fontId="12" fillId="0" borderId="17" xfId="0" applyNumberFormat="1" applyFont="1" applyFill="1" applyBorder="1" applyAlignment="1" applyProtection="1">
      <alignment horizontal="left" vertical="center"/>
    </xf>
    <xf numFmtId="0" fontId="12" fillId="0" borderId="25"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12" fillId="0" borderId="38" xfId="0" applyNumberFormat="1" applyFont="1" applyFill="1" applyBorder="1" applyAlignment="1" applyProtection="1">
      <alignment horizontal="right" vertical="center"/>
    </xf>
    <xf numFmtId="0" fontId="12" fillId="0" borderId="25" xfId="0" applyNumberFormat="1" applyFont="1" applyFill="1" applyBorder="1" applyAlignment="1" applyProtection="1">
      <alignment horizontal="right" vertical="center"/>
    </xf>
    <xf numFmtId="0" fontId="32" fillId="0" borderId="12" xfId="0" applyNumberFormat="1" applyFont="1" applyFill="1" applyBorder="1" applyAlignment="1" applyProtection="1">
      <alignment horizontal="center" vertical="center" shrinkToFit="1"/>
    </xf>
    <xf numFmtId="0" fontId="32" fillId="0" borderId="27" xfId="0" applyNumberFormat="1" applyFont="1" applyFill="1" applyBorder="1" applyAlignment="1" applyProtection="1">
      <alignment horizontal="center" vertical="center"/>
    </xf>
    <xf numFmtId="12" fontId="12" fillId="0" borderId="2" xfId="0" applyNumberFormat="1" applyFont="1" applyFill="1" applyBorder="1" applyAlignment="1">
      <alignment horizontal="center" vertical="center"/>
    </xf>
    <xf numFmtId="12" fontId="12" fillId="0" borderId="11" xfId="0" applyNumberFormat="1" applyFont="1" applyFill="1" applyBorder="1" applyAlignment="1">
      <alignment horizontal="center" vertical="center"/>
    </xf>
    <xf numFmtId="12" fontId="12" fillId="0" borderId="33" xfId="0" applyNumberFormat="1" applyFont="1" applyFill="1" applyBorder="1" applyAlignment="1">
      <alignment horizontal="center" vertical="center"/>
    </xf>
    <xf numFmtId="0" fontId="12" fillId="0" borderId="63"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0" xfId="0" applyFont="1" applyFill="1" applyBorder="1" applyAlignment="1">
      <alignment horizontal="right" vertical="center"/>
    </xf>
    <xf numFmtId="0" fontId="12" fillId="0" borderId="42" xfId="0" applyFont="1" applyFill="1" applyBorder="1" applyAlignment="1">
      <alignment horizontal="right" vertical="center"/>
    </xf>
    <xf numFmtId="0" fontId="12" fillId="0" borderId="41" xfId="0" applyFont="1" applyFill="1" applyBorder="1" applyAlignment="1">
      <alignment horizontal="right" vertical="center"/>
    </xf>
    <xf numFmtId="178" fontId="18" fillId="0" borderId="40" xfId="2" applyNumberFormat="1" applyFont="1" applyFill="1" applyBorder="1" applyAlignment="1">
      <alignment horizontal="center" vertical="center"/>
    </xf>
    <xf numFmtId="178" fontId="18" fillId="0" borderId="42" xfId="2" applyNumberFormat="1" applyFont="1" applyFill="1" applyBorder="1" applyAlignment="1">
      <alignment horizontal="center" vertical="center"/>
    </xf>
    <xf numFmtId="12" fontId="12" fillId="0" borderId="40"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12" fontId="12" fillId="0" borderId="43" xfId="0" applyNumberFormat="1" applyFont="1" applyFill="1" applyBorder="1" applyAlignment="1">
      <alignment horizontal="center" vertical="center"/>
    </xf>
    <xf numFmtId="178" fontId="12" fillId="0" borderId="40" xfId="2" applyNumberFormat="1" applyFont="1" applyFill="1" applyBorder="1" applyAlignment="1">
      <alignment horizontal="center" vertical="center"/>
    </xf>
    <xf numFmtId="178" fontId="12" fillId="0" borderId="41" xfId="2" applyNumberFormat="1" applyFont="1" applyFill="1" applyBorder="1" applyAlignment="1">
      <alignment horizontal="center" vertical="center"/>
    </xf>
    <xf numFmtId="0" fontId="12" fillId="0" borderId="22"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11" xfId="0" applyFont="1" applyFill="1" applyBorder="1" applyAlignment="1">
      <alignment horizontal="right" vertical="center"/>
    </xf>
    <xf numFmtId="0" fontId="12" fillId="0" borderId="14" xfId="0" applyFont="1" applyFill="1" applyBorder="1" applyAlignment="1">
      <alignment horizontal="right" vertical="center"/>
    </xf>
    <xf numFmtId="178" fontId="18" fillId="0" borderId="2" xfId="2" applyNumberFormat="1" applyFont="1" applyFill="1" applyBorder="1" applyAlignment="1">
      <alignment horizontal="center" vertical="center"/>
    </xf>
    <xf numFmtId="178" fontId="18" fillId="0" borderId="11" xfId="2" applyNumberFormat="1" applyFont="1" applyFill="1" applyBorder="1" applyAlignment="1">
      <alignment horizontal="center" vertical="center"/>
    </xf>
    <xf numFmtId="178" fontId="12" fillId="0" borderId="2" xfId="2" applyNumberFormat="1" applyFont="1" applyFill="1" applyBorder="1" applyAlignment="1">
      <alignment horizontal="center" vertical="center"/>
    </xf>
    <xf numFmtId="178" fontId="12" fillId="0" borderId="14" xfId="2" applyNumberFormat="1" applyFont="1" applyFill="1" applyBorder="1" applyAlignment="1">
      <alignment horizontal="center" vertical="center"/>
    </xf>
    <xf numFmtId="0" fontId="33" fillId="0" borderId="12" xfId="0" applyFont="1" applyFill="1" applyBorder="1" applyAlignment="1">
      <alignment horizontal="center" vertical="center" shrinkToFit="1"/>
    </xf>
    <xf numFmtId="0" fontId="33" fillId="0" borderId="15" xfId="0" applyFont="1" applyFill="1" applyBorder="1" applyAlignment="1">
      <alignment horizontal="center" vertical="center" shrinkToFit="1"/>
    </xf>
    <xf numFmtId="0" fontId="33" fillId="0" borderId="27" xfId="0" applyFont="1" applyFill="1" applyBorder="1" applyAlignment="1">
      <alignment horizontal="center" vertical="center" shrinkToFit="1"/>
    </xf>
    <xf numFmtId="0" fontId="33" fillId="0" borderId="30" xfId="0" applyFont="1" applyFill="1" applyBorder="1" applyAlignment="1">
      <alignment horizontal="center" vertical="center" shrinkToFit="1"/>
    </xf>
    <xf numFmtId="0" fontId="33" fillId="0" borderId="62" xfId="0" applyFont="1" applyFill="1" applyBorder="1" applyAlignment="1">
      <alignment horizontal="center" vertical="top" wrapText="1"/>
    </xf>
    <xf numFmtId="0" fontId="33" fillId="0" borderId="64" xfId="0" applyFont="1" applyFill="1" applyBorder="1" applyAlignment="1">
      <alignment horizontal="center" vertical="top" wrapText="1"/>
    </xf>
    <xf numFmtId="0" fontId="33" fillId="0" borderId="65" xfId="0" applyFont="1" applyFill="1" applyBorder="1" applyAlignment="1">
      <alignment horizontal="center" vertical="top" wrapText="1"/>
    </xf>
    <xf numFmtId="42" fontId="12" fillId="0" borderId="67" xfId="0" applyNumberFormat="1" applyFont="1" applyFill="1" applyBorder="1" applyAlignment="1">
      <alignment horizontal="center" vertical="center"/>
    </xf>
    <xf numFmtId="42" fontId="12" fillId="0" borderId="64" xfId="0" applyNumberFormat="1" applyFont="1" applyFill="1" applyBorder="1" applyAlignment="1">
      <alignment horizontal="center" vertical="center"/>
    </xf>
    <xf numFmtId="42" fontId="12" fillId="0" borderId="65" xfId="0" applyNumberFormat="1" applyFont="1" applyFill="1" applyBorder="1" applyAlignment="1">
      <alignment horizontal="center" vertical="center"/>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42" fontId="38" fillId="0" borderId="67" xfId="0" applyNumberFormat="1" applyFont="1" applyFill="1" applyBorder="1" applyAlignment="1">
      <alignment horizontal="right" vertical="center"/>
    </xf>
    <xf numFmtId="0" fontId="38" fillId="0" borderId="64" xfId="0" applyFont="1" applyFill="1" applyBorder="1" applyAlignment="1">
      <alignment horizontal="right" vertical="center"/>
    </xf>
    <xf numFmtId="0" fontId="38" fillId="0" borderId="65" xfId="0" applyFont="1" applyFill="1" applyBorder="1" applyAlignment="1">
      <alignment horizontal="right" vertical="center"/>
    </xf>
    <xf numFmtId="42" fontId="10" fillId="0" borderId="67" xfId="0" applyNumberFormat="1" applyFont="1" applyFill="1" applyBorder="1" applyAlignment="1">
      <alignment horizontal="right" vertical="center"/>
    </xf>
    <xf numFmtId="0" fontId="10" fillId="0" borderId="64" xfId="0" applyFont="1" applyFill="1" applyBorder="1" applyAlignment="1">
      <alignment horizontal="right" vertical="center"/>
    </xf>
    <xf numFmtId="0" fontId="10" fillId="0" borderId="65" xfId="0" applyFont="1" applyFill="1" applyBorder="1" applyAlignment="1">
      <alignment horizontal="right" vertical="center"/>
    </xf>
    <xf numFmtId="0" fontId="10" fillId="0" borderId="67" xfId="0" applyFont="1" applyFill="1" applyBorder="1" applyAlignment="1">
      <alignment horizontal="right" vertical="center"/>
    </xf>
    <xf numFmtId="0" fontId="1" fillId="0" borderId="0" xfId="0" applyFont="1" applyFill="1" applyAlignment="1">
      <alignment horizontal="left" vertical="center"/>
    </xf>
    <xf numFmtId="0" fontId="32" fillId="0" borderId="8"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2" fillId="0" borderId="27"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36" xfId="0" applyFont="1" applyFill="1" applyBorder="1" applyAlignment="1">
      <alignment horizontal="left" vertical="center" shrinkToFit="1"/>
    </xf>
    <xf numFmtId="42" fontId="12" fillId="0" borderId="66"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6" xfId="0" applyNumberFormat="1" applyFont="1" applyFill="1" applyBorder="1" applyAlignment="1">
      <alignment horizontal="right" vertical="center"/>
    </xf>
    <xf numFmtId="42" fontId="10" fillId="0" borderId="66"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6" xfId="0" applyFont="1" applyFill="1" applyBorder="1" applyAlignment="1">
      <alignment horizontal="center" vertical="center"/>
    </xf>
    <xf numFmtId="42" fontId="10" fillId="0" borderId="66"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6" xfId="0" applyFont="1" applyFill="1" applyBorder="1" applyAlignment="1">
      <alignment horizontal="right" vertical="center"/>
    </xf>
    <xf numFmtId="180" fontId="10" fillId="0" borderId="66"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0" fontId="10" fillId="0" borderId="36" xfId="0" applyNumberFormat="1" applyFont="1" applyFill="1" applyBorder="1" applyAlignment="1">
      <alignment horizontal="right" vertical="center"/>
    </xf>
    <xf numFmtId="0" fontId="12" fillId="0" borderId="83"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12" fillId="0" borderId="85" xfId="0" applyFont="1" applyFill="1" applyBorder="1" applyAlignment="1">
      <alignment horizontal="center" vertical="center" shrinkToFit="1"/>
    </xf>
    <xf numFmtId="0" fontId="12" fillId="0" borderId="83" xfId="0" applyFont="1" applyFill="1" applyBorder="1" applyAlignment="1">
      <alignment horizontal="left" vertical="center" shrinkToFit="1"/>
    </xf>
    <xf numFmtId="0" fontId="12" fillId="0" borderId="84" xfId="0" applyFont="1" applyFill="1" applyBorder="1" applyAlignment="1">
      <alignment horizontal="left" vertical="center" shrinkToFit="1"/>
    </xf>
    <xf numFmtId="0" fontId="12" fillId="0" borderId="86" xfId="0" applyFont="1" applyFill="1" applyBorder="1" applyAlignment="1">
      <alignment horizontal="left" vertical="center" shrinkToFit="1"/>
    </xf>
    <xf numFmtId="0" fontId="10" fillId="0" borderId="73"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80"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79" xfId="0" applyFont="1" applyFill="1" applyBorder="1" applyAlignment="1">
      <alignment horizontal="center" vertical="center"/>
    </xf>
    <xf numFmtId="0" fontId="10" fillId="0" borderId="82" xfId="0" applyFont="1" applyFill="1" applyBorder="1" applyAlignment="1">
      <alignment horizontal="center" vertical="center"/>
    </xf>
    <xf numFmtId="0" fontId="12" fillId="0" borderId="66"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6" xfId="0" applyFont="1" applyFill="1" applyBorder="1" applyAlignment="1">
      <alignment horizontal="center" vertical="center" shrinkToFit="1"/>
    </xf>
    <xf numFmtId="0" fontId="12" fillId="0" borderId="66" xfId="0" applyFont="1" applyFill="1" applyBorder="1" applyAlignment="1">
      <alignment horizontal="left" vertical="center" shrinkToFit="1"/>
    </xf>
    <xf numFmtId="0" fontId="12" fillId="0" borderId="71" xfId="0" applyFont="1" applyFill="1" applyBorder="1" applyAlignment="1">
      <alignment horizontal="left" vertical="center" shrinkToFit="1"/>
    </xf>
    <xf numFmtId="0" fontId="12" fillId="0" borderId="17"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35" xfId="0" applyFont="1" applyFill="1" applyBorder="1" applyAlignment="1">
      <alignment horizontal="left" vertical="center"/>
    </xf>
    <xf numFmtId="42" fontId="12" fillId="0" borderId="38" xfId="0" applyNumberFormat="1" applyFont="1" applyFill="1" applyBorder="1" applyAlignment="1">
      <alignment horizontal="right" vertical="center"/>
    </xf>
    <xf numFmtId="42" fontId="12" fillId="0" borderId="25"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0" fontId="10" fillId="0" borderId="38"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35" xfId="0" applyFont="1" applyFill="1" applyBorder="1" applyAlignment="1">
      <alignment horizontal="left" vertical="center"/>
    </xf>
    <xf numFmtId="42" fontId="10" fillId="0" borderId="38" xfId="0" applyNumberFormat="1" applyFont="1" applyFill="1" applyBorder="1" applyAlignment="1">
      <alignment horizontal="right" vertical="center"/>
    </xf>
    <xf numFmtId="0" fontId="10" fillId="0" borderId="25" xfId="0" applyFont="1" applyFill="1" applyBorder="1" applyAlignment="1">
      <alignment horizontal="right" vertical="center"/>
    </xf>
    <xf numFmtId="0" fontId="10" fillId="0" borderId="35" xfId="0" applyFont="1" applyFill="1" applyBorder="1" applyAlignment="1">
      <alignment horizontal="right" vertical="center"/>
    </xf>
    <xf numFmtId="0" fontId="10" fillId="0" borderId="38"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38" xfId="0" applyFont="1" applyFill="1" applyBorder="1" applyAlignment="1">
      <alignment horizontal="left" vertical="center" shrinkToFit="1"/>
    </xf>
    <xf numFmtId="0" fontId="12" fillId="0" borderId="25"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 fillId="0" borderId="0" xfId="0" applyNumberFormat="1" applyFont="1" applyFill="1" applyBorder="1" applyAlignment="1" applyProtection="1">
      <alignment horizontal="center" vertical="top"/>
    </xf>
    <xf numFmtId="0" fontId="29" fillId="0" borderId="0" xfId="0" applyNumberFormat="1" applyFont="1" applyFill="1" applyBorder="1" applyAlignment="1" applyProtection="1">
      <alignment horizontal="center" vertical="center" shrinkToFit="1"/>
    </xf>
    <xf numFmtId="0" fontId="31" fillId="0" borderId="0" xfId="0" applyNumberFormat="1" applyFont="1" applyFill="1" applyBorder="1" applyAlignment="1" applyProtection="1">
      <alignment horizontal="center" vertical="center" shrinkToFit="1"/>
    </xf>
    <xf numFmtId="0" fontId="32" fillId="0" borderId="8"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27"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57" xfId="0" applyFont="1" applyFill="1" applyBorder="1" applyAlignment="1">
      <alignment horizontal="center" vertical="center"/>
    </xf>
    <xf numFmtId="0" fontId="32" fillId="0" borderId="58" xfId="0" applyFont="1" applyFill="1" applyBorder="1" applyAlignment="1">
      <alignment horizontal="center" vertical="center"/>
    </xf>
    <xf numFmtId="0" fontId="32" fillId="0" borderId="59" xfId="0" applyFont="1" applyFill="1" applyBorder="1" applyAlignment="1">
      <alignment horizontal="center" vertical="center"/>
    </xf>
    <xf numFmtId="0" fontId="32" fillId="0" borderId="19"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37" xfId="0" applyFont="1" applyFill="1" applyBorder="1" applyAlignment="1">
      <alignment horizontal="center" vertical="center"/>
    </xf>
    <xf numFmtId="0" fontId="32" fillId="0" borderId="39" xfId="0" applyFont="1" applyFill="1" applyBorder="1" applyAlignment="1">
      <alignment horizontal="center" vertical="center"/>
    </xf>
    <xf numFmtId="0" fontId="37" fillId="0" borderId="2" xfId="0" applyFont="1" applyFill="1" applyBorder="1" applyAlignment="1">
      <alignment horizontal="center" vertical="center" shrinkToFit="1"/>
    </xf>
    <xf numFmtId="0" fontId="37" fillId="0" borderId="11" xfId="0" applyFont="1" applyFill="1" applyBorder="1" applyAlignment="1">
      <alignment horizontal="center" vertical="center" shrinkToFit="1"/>
    </xf>
    <xf numFmtId="0" fontId="37" fillId="0" borderId="14" xfId="0" applyFont="1" applyFill="1" applyBorder="1" applyAlignment="1">
      <alignment horizontal="center" vertical="center" shrinkToFit="1"/>
    </xf>
    <xf numFmtId="0" fontId="32" fillId="0" borderId="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61" xfId="0" applyFont="1" applyFill="1" applyBorder="1" applyAlignment="1">
      <alignment horizontal="center" vertical="center"/>
    </xf>
    <xf numFmtId="0" fontId="24" fillId="0" borderId="11" xfId="0" applyFont="1" applyFill="1" applyBorder="1" applyAlignment="1">
      <alignment horizontal="right"/>
    </xf>
    <xf numFmtId="0" fontId="24" fillId="0" borderId="11" xfId="0" applyFont="1" applyFill="1" applyBorder="1" applyAlignment="1">
      <alignment horizontal="center"/>
    </xf>
    <xf numFmtId="0" fontId="24" fillId="0" borderId="7" xfId="0" applyFont="1" applyFill="1" applyBorder="1" applyAlignment="1">
      <alignment horizontal="center"/>
    </xf>
    <xf numFmtId="0" fontId="24" fillId="0" borderId="0" xfId="0" applyNumberFormat="1" applyFont="1" applyFill="1" applyBorder="1" applyAlignment="1" applyProtection="1">
      <alignment horizontal="left" vertical="top" shrinkToFit="1"/>
    </xf>
    <xf numFmtId="0" fontId="24" fillId="0" borderId="0" xfId="0" applyNumberFormat="1" applyFont="1" applyFill="1" applyBorder="1" applyAlignment="1" applyProtection="1">
      <alignment horizontal="left" vertical="distributed" wrapText="1"/>
    </xf>
    <xf numFmtId="0" fontId="24" fillId="0" borderId="7" xfId="0" applyFont="1" applyFill="1" applyBorder="1" applyAlignment="1">
      <alignment horizontal="right"/>
    </xf>
    <xf numFmtId="0" fontId="24" fillId="0" borderId="0" xfId="0" applyNumberFormat="1" applyFont="1" applyFill="1" applyBorder="1" applyAlignment="1" applyProtection="1">
      <alignment horizontal="right" vertical="center"/>
    </xf>
    <xf numFmtId="181" fontId="24"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top"/>
    </xf>
    <xf numFmtId="0" fontId="41" fillId="0" borderId="0" xfId="0" applyNumberFormat="1" applyFont="1" applyFill="1" applyBorder="1" applyAlignment="1" applyProtection="1">
      <alignment horizontal="left" vertical="top"/>
    </xf>
    <xf numFmtId="0" fontId="22" fillId="0" borderId="0" xfId="0" applyNumberFormat="1" applyFont="1" applyFill="1" applyBorder="1" applyAlignment="1" applyProtection="1">
      <alignment horizontal="left" vertical="center"/>
    </xf>
    <xf numFmtId="182" fontId="27" fillId="0" borderId="0" xfId="0" applyNumberFormat="1" applyFont="1" applyFill="1" applyBorder="1" applyAlignment="1" applyProtection="1">
      <alignment horizontal="distributed" vertical="center" shrinkToFit="1"/>
    </xf>
    <xf numFmtId="176" fontId="21" fillId="0" borderId="0" xfId="0" applyNumberFormat="1" applyFont="1" applyFill="1" applyBorder="1" applyAlignment="1" applyProtection="1">
      <alignment horizontal="distributed" vertical="center" shrinkToFit="1"/>
    </xf>
    <xf numFmtId="0" fontId="42" fillId="0" borderId="25" xfId="1" applyFont="1" applyBorder="1" applyAlignment="1">
      <alignment horizontal="distributed" vertical="center"/>
    </xf>
    <xf numFmtId="0" fontId="42" fillId="0" borderId="0" xfId="1" applyFont="1" applyBorder="1" applyAlignment="1">
      <alignment horizontal="distributed" vertical="center"/>
    </xf>
    <xf numFmtId="0" fontId="42" fillId="0" borderId="7" xfId="1" applyFont="1" applyBorder="1" applyAlignment="1">
      <alignment horizontal="distributed" vertical="center"/>
    </xf>
    <xf numFmtId="0" fontId="42" fillId="0" borderId="0" xfId="1" applyFont="1" applyBorder="1" applyAlignment="1">
      <alignment horizontal="center" vertical="center"/>
    </xf>
    <xf numFmtId="0" fontId="42" fillId="0" borderId="24" xfId="1" applyFont="1" applyBorder="1" applyAlignment="1">
      <alignment horizontal="distributed" vertical="center"/>
    </xf>
    <xf numFmtId="0" fontId="44" fillId="0" borderId="0" xfId="1" applyFont="1" applyBorder="1" applyAlignment="1">
      <alignment horizontal="center" vertical="center" wrapText="1"/>
    </xf>
    <xf numFmtId="0" fontId="42" fillId="0" borderId="0" xfId="1" applyFont="1" applyAlignment="1">
      <alignment horizontal="center" vertical="center"/>
    </xf>
    <xf numFmtId="0" fontId="42" fillId="0" borderId="7" xfId="1" applyFont="1" applyBorder="1" applyAlignment="1">
      <alignment horizontal="center" vertical="center"/>
    </xf>
    <xf numFmtId="0" fontId="42" fillId="0" borderId="89" xfId="1" applyFont="1" applyFill="1" applyBorder="1" applyAlignment="1">
      <alignment horizontal="left" vertical="center" shrinkToFit="1"/>
    </xf>
    <xf numFmtId="0" fontId="42" fillId="0" borderId="7" xfId="1" applyFont="1" applyFill="1" applyBorder="1" applyAlignment="1">
      <alignment horizontal="left" vertical="center" shrinkToFit="1"/>
    </xf>
    <xf numFmtId="0" fontId="42" fillId="0" borderId="61" xfId="1" applyFont="1" applyBorder="1" applyAlignment="1">
      <alignment horizontal="center" vertical="center"/>
    </xf>
    <xf numFmtId="0" fontId="42" fillId="0" borderId="66" xfId="1" applyFont="1" applyBorder="1" applyAlignment="1">
      <alignment horizontal="center" vertical="center"/>
    </xf>
    <xf numFmtId="0" fontId="42" fillId="0" borderId="71" xfId="1" applyFont="1" applyFill="1" applyBorder="1" applyAlignment="1">
      <alignment horizontal="center" vertical="center"/>
    </xf>
    <xf numFmtId="0" fontId="42" fillId="0" borderId="90" xfId="1" applyFont="1" applyBorder="1" applyAlignment="1">
      <alignment horizontal="distributed" vertical="center"/>
    </xf>
    <xf numFmtId="0" fontId="42" fillId="0" borderId="90" xfId="1" applyFont="1" applyFill="1" applyBorder="1" applyAlignment="1">
      <alignment horizontal="left" vertical="center" shrinkToFit="1"/>
    </xf>
    <xf numFmtId="0" fontId="42" fillId="0" borderId="57" xfId="1" applyFont="1" applyBorder="1" applyAlignment="1">
      <alignment horizontal="left" vertical="center"/>
    </xf>
    <xf numFmtId="0" fontId="42" fillId="0" borderId="96" xfId="1" applyFont="1" applyFill="1" applyBorder="1" applyAlignment="1">
      <alignment horizontal="left" vertical="center" shrinkToFit="1"/>
    </xf>
    <xf numFmtId="0" fontId="42" fillId="0" borderId="89" xfId="1" applyFont="1" applyBorder="1" applyAlignment="1">
      <alignment horizontal="distributed" vertical="center"/>
    </xf>
    <xf numFmtId="0" fontId="43" fillId="0" borderId="0" xfId="1" applyFont="1" applyAlignment="1">
      <alignment horizontal="center" vertical="center"/>
    </xf>
    <xf numFmtId="0" fontId="42" fillId="0" borderId="0" xfId="1" applyFont="1" applyAlignment="1">
      <alignment horizontal="distributed" vertical="center"/>
    </xf>
    <xf numFmtId="0" fontId="42" fillId="0" borderId="0" xfId="1" applyFont="1" applyFill="1" applyAlignment="1">
      <alignment horizontal="left" vertical="center"/>
    </xf>
    <xf numFmtId="0" fontId="42" fillId="0" borderId="0" xfId="1" applyFont="1" applyFill="1" applyAlignment="1">
      <alignment horizontal="left" vertical="center" shrinkToFit="1"/>
    </xf>
    <xf numFmtId="0" fontId="42" fillId="0" borderId="0" xfId="1" applyFont="1" applyFill="1" applyBorder="1" applyAlignment="1">
      <alignment horizontal="left" vertical="center" shrinkToFit="1"/>
    </xf>
    <xf numFmtId="0" fontId="45" fillId="0" borderId="0" xfId="0" applyFont="1" applyFill="1" applyAlignment="1">
      <alignment horizontal="right" vertical="top" shrinkToFit="1"/>
    </xf>
    <xf numFmtId="0" fontId="45" fillId="0" borderId="0" xfId="0" applyFont="1" applyFill="1" applyAlignment="1">
      <alignment horizontal="justify" vertical="top" wrapText="1"/>
    </xf>
    <xf numFmtId="182" fontId="21" fillId="0" borderId="0" xfId="0" applyNumberFormat="1" applyFont="1" applyFill="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horizontal="center" vertical="center"/>
    </xf>
    <xf numFmtId="182" fontId="21" fillId="0" borderId="0" xfId="0" applyNumberFormat="1" applyFont="1" applyFill="1" applyAlignment="1">
      <alignment horizontal="left" vertical="center"/>
    </xf>
    <xf numFmtId="0" fontId="21" fillId="0" borderId="0" xfId="0" applyFont="1" applyFill="1" applyAlignment="1">
      <alignment horizontal="left" vertical="center"/>
    </xf>
    <xf numFmtId="177" fontId="21" fillId="0" borderId="0" xfId="0" applyNumberFormat="1" applyFont="1" applyFill="1" applyAlignment="1">
      <alignment horizontal="center" vertical="center" shrinkToFit="1"/>
    </xf>
    <xf numFmtId="38" fontId="21" fillId="0" borderId="0" xfId="3" applyFont="1" applyFill="1" applyAlignment="1">
      <alignment horizontal="right" vertical="center"/>
    </xf>
    <xf numFmtId="184" fontId="21" fillId="0" borderId="0" xfId="0" applyNumberFormat="1" applyFont="1" applyFill="1" applyAlignment="1">
      <alignment horizontal="center" vertical="center"/>
    </xf>
    <xf numFmtId="177" fontId="21" fillId="0" borderId="0" xfId="0" applyNumberFormat="1" applyFont="1" applyFill="1" applyAlignment="1">
      <alignment horizontal="left" vertical="center"/>
    </xf>
    <xf numFmtId="0" fontId="21" fillId="0" borderId="0" xfId="0" applyFont="1" applyFill="1" applyAlignment="1">
      <alignment horizontal="left" vertical="center" wrapText="1" shrinkToFit="1"/>
    </xf>
    <xf numFmtId="0" fontId="21" fillId="0" borderId="0" xfId="0" applyFont="1" applyFill="1" applyAlignment="1">
      <alignment horizontal="center" vertical="top" wrapText="1" shrinkToFit="1"/>
    </xf>
    <xf numFmtId="0" fontId="21" fillId="0" borderId="0" xfId="0" applyFont="1" applyFill="1" applyBorder="1" applyAlignment="1">
      <alignment horizontal="left" vertical="top" shrinkToFit="1"/>
    </xf>
    <xf numFmtId="0" fontId="21" fillId="0" borderId="0" xfId="0" applyFont="1" applyFill="1" applyBorder="1" applyAlignment="1">
      <alignment horizontal="justify" vertical="top" wrapText="1"/>
    </xf>
    <xf numFmtId="0" fontId="21" fillId="0" borderId="0" xfId="0" applyNumberFormat="1" applyFont="1" applyFill="1" applyAlignment="1">
      <alignment horizontal="right" vertical="center" shrinkToFit="1"/>
    </xf>
    <xf numFmtId="0" fontId="22" fillId="0" borderId="0" xfId="0" applyFont="1" applyFill="1" applyAlignment="1">
      <alignment horizontal="left" vertical="center"/>
    </xf>
    <xf numFmtId="0" fontId="23" fillId="0" borderId="0" xfId="0" applyFont="1" applyFill="1" applyAlignment="1">
      <alignment horizontal="center" vertical="center"/>
    </xf>
    <xf numFmtId="177" fontId="21" fillId="2" borderId="0" xfId="0" applyNumberFormat="1" applyFont="1" applyFill="1" applyAlignment="1">
      <alignment horizontal="left" vertical="center"/>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B9"/>
          <cell r="C9"/>
          <cell r="H9" t="str">
            <v>税抜金額</v>
          </cell>
          <cell r="I9"/>
          <cell r="J9"/>
          <cell r="K9"/>
          <cell r="L9" t="str">
            <v>税込金額</v>
          </cell>
          <cell r="M9"/>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K10"/>
          <cell r="L10" t="str">
            <v>単価</v>
          </cell>
          <cell r="M10" t="str">
            <v>金額</v>
          </cell>
          <cell r="N10" t="str">
            <v>数量</v>
          </cell>
        </row>
        <row r="11">
          <cell r="A11">
            <v>1</v>
          </cell>
          <cell r="B11">
            <v>1</v>
          </cell>
          <cell r="C11"/>
          <cell r="D11"/>
          <cell r="E11"/>
          <cell r="F11"/>
          <cell r="G11"/>
          <cell r="H11"/>
          <cell r="I11">
            <v>0</v>
          </cell>
          <cell r="J11">
            <v>0</v>
          </cell>
          <cell r="K11"/>
          <cell r="L11">
            <v>0</v>
          </cell>
          <cell r="M11">
            <v>0</v>
          </cell>
          <cell r="N11" t="str">
            <v/>
          </cell>
        </row>
        <row r="12">
          <cell r="A12">
            <v>2</v>
          </cell>
          <cell r="B12"/>
          <cell r="C12"/>
          <cell r="D12"/>
          <cell r="E12"/>
          <cell r="F12"/>
          <cell r="G12"/>
          <cell r="H12"/>
          <cell r="I12">
            <v>0</v>
          </cell>
          <cell r="J12">
            <v>0</v>
          </cell>
          <cell r="K12"/>
          <cell r="L12">
            <v>0</v>
          </cell>
          <cell r="M12">
            <v>0</v>
          </cell>
          <cell r="N12" t="str">
            <v/>
          </cell>
        </row>
        <row r="13">
          <cell r="A13">
            <v>3</v>
          </cell>
          <cell r="B13"/>
          <cell r="C13"/>
          <cell r="D13"/>
          <cell r="E13"/>
          <cell r="F13"/>
          <cell r="G13"/>
          <cell r="H13"/>
          <cell r="I13">
            <v>0</v>
          </cell>
          <cell r="J13">
            <v>0</v>
          </cell>
          <cell r="K13"/>
          <cell r="L13">
            <v>0</v>
          </cell>
          <cell r="M13">
            <v>0</v>
          </cell>
          <cell r="N13" t="str">
            <v/>
          </cell>
        </row>
        <row r="14">
          <cell r="A14">
            <v>4</v>
          </cell>
          <cell r="B14"/>
          <cell r="C14"/>
          <cell r="D14"/>
          <cell r="E14"/>
          <cell r="F14"/>
          <cell r="G14"/>
          <cell r="H14"/>
          <cell r="I14">
            <v>0</v>
          </cell>
          <cell r="J14">
            <v>0</v>
          </cell>
          <cell r="K14"/>
          <cell r="L14">
            <v>0</v>
          </cell>
          <cell r="M14">
            <v>0</v>
          </cell>
          <cell r="N14" t="str">
            <v/>
          </cell>
        </row>
        <row r="15">
          <cell r="A15">
            <v>5</v>
          </cell>
          <cell r="B15"/>
          <cell r="C15"/>
          <cell r="D15"/>
          <cell r="E15"/>
          <cell r="F15"/>
          <cell r="G15"/>
          <cell r="H15"/>
          <cell r="I15">
            <v>0</v>
          </cell>
          <cell r="J15">
            <v>0</v>
          </cell>
          <cell r="K15"/>
          <cell r="L15">
            <v>0</v>
          </cell>
          <cell r="M15">
            <v>0</v>
          </cell>
          <cell r="N15" t="str">
            <v/>
          </cell>
        </row>
        <row r="16">
          <cell r="A16">
            <v>6</v>
          </cell>
          <cell r="B16"/>
          <cell r="C16"/>
          <cell r="D16"/>
          <cell r="E16"/>
          <cell r="F16"/>
          <cell r="G16"/>
          <cell r="H16"/>
          <cell r="I16">
            <v>0</v>
          </cell>
          <cell r="J16">
            <v>0</v>
          </cell>
          <cell r="K16"/>
          <cell r="L16">
            <v>0</v>
          </cell>
          <cell r="M16">
            <v>0</v>
          </cell>
          <cell r="N16" t="str">
            <v/>
          </cell>
        </row>
        <row r="17">
          <cell r="A17">
            <v>7</v>
          </cell>
          <cell r="B17"/>
          <cell r="C17"/>
          <cell r="D17"/>
          <cell r="E17"/>
          <cell r="F17"/>
          <cell r="G17"/>
          <cell r="H17"/>
          <cell r="I17">
            <v>0</v>
          </cell>
          <cell r="J17">
            <v>0</v>
          </cell>
          <cell r="K17"/>
          <cell r="L17">
            <v>0</v>
          </cell>
          <cell r="M17">
            <v>0</v>
          </cell>
          <cell r="N17" t="str">
            <v/>
          </cell>
        </row>
        <row r="18">
          <cell r="A18">
            <v>8</v>
          </cell>
          <cell r="B18"/>
          <cell r="C18"/>
          <cell r="D18"/>
          <cell r="E18"/>
          <cell r="F18"/>
          <cell r="G18"/>
          <cell r="H18"/>
          <cell r="I18">
            <v>0</v>
          </cell>
          <cell r="J18">
            <v>0</v>
          </cell>
          <cell r="K18"/>
          <cell r="L18">
            <v>0</v>
          </cell>
          <cell r="M18">
            <v>0</v>
          </cell>
          <cell r="N18" t="str">
            <v/>
          </cell>
        </row>
        <row r="19">
          <cell r="A19">
            <v>9</v>
          </cell>
          <cell r="B19"/>
          <cell r="C19"/>
          <cell r="D19"/>
          <cell r="E19"/>
          <cell r="F19"/>
          <cell r="G19"/>
          <cell r="H19"/>
          <cell r="I19">
            <v>0</v>
          </cell>
          <cell r="J19">
            <v>0</v>
          </cell>
          <cell r="K19"/>
          <cell r="L19">
            <v>0</v>
          </cell>
          <cell r="M19">
            <v>0</v>
          </cell>
          <cell r="N19" t="str">
            <v/>
          </cell>
        </row>
        <row r="20">
          <cell r="A20">
            <v>10</v>
          </cell>
          <cell r="B20"/>
          <cell r="C20"/>
          <cell r="D20"/>
          <cell r="E20"/>
          <cell r="F20"/>
          <cell r="G20"/>
          <cell r="H20"/>
          <cell r="I20">
            <v>0</v>
          </cell>
          <cell r="J20">
            <v>0</v>
          </cell>
          <cell r="K20"/>
          <cell r="L20">
            <v>0</v>
          </cell>
          <cell r="M20">
            <v>0</v>
          </cell>
          <cell r="N20" t="str">
            <v/>
          </cell>
        </row>
        <row r="21">
          <cell r="A21">
            <v>11</v>
          </cell>
          <cell r="B21"/>
          <cell r="C21"/>
          <cell r="D21"/>
          <cell r="E21"/>
          <cell r="F21"/>
          <cell r="G21"/>
          <cell r="H21"/>
          <cell r="I21">
            <v>0</v>
          </cell>
          <cell r="J21">
            <v>0</v>
          </cell>
          <cell r="K21"/>
          <cell r="L21">
            <v>0</v>
          </cell>
          <cell r="M21">
            <v>0</v>
          </cell>
          <cell r="N21" t="str">
            <v/>
          </cell>
        </row>
        <row r="22">
          <cell r="A22">
            <v>12</v>
          </cell>
          <cell r="B22"/>
          <cell r="C22"/>
          <cell r="D22"/>
          <cell r="E22"/>
          <cell r="F22"/>
          <cell r="G22"/>
          <cell r="H22"/>
          <cell r="I22">
            <v>0</v>
          </cell>
          <cell r="J22">
            <v>0</v>
          </cell>
          <cell r="K22"/>
          <cell r="L22">
            <v>0</v>
          </cell>
          <cell r="M22">
            <v>0</v>
          </cell>
          <cell r="N22" t="str">
            <v/>
          </cell>
        </row>
        <row r="23">
          <cell r="A23">
            <v>13</v>
          </cell>
          <cell r="B23"/>
          <cell r="C23"/>
          <cell r="D23"/>
          <cell r="E23"/>
          <cell r="F23"/>
          <cell r="G23"/>
          <cell r="H23"/>
          <cell r="I23">
            <v>0</v>
          </cell>
          <cell r="J23">
            <v>0</v>
          </cell>
          <cell r="K23"/>
          <cell r="L23">
            <v>0</v>
          </cell>
          <cell r="M23">
            <v>0</v>
          </cell>
          <cell r="N23" t="str">
            <v/>
          </cell>
        </row>
        <row r="24">
          <cell r="A24">
            <v>14</v>
          </cell>
          <cell r="B24"/>
          <cell r="C24"/>
          <cell r="D24"/>
          <cell r="E24"/>
          <cell r="F24"/>
          <cell r="G24"/>
          <cell r="H24"/>
          <cell r="I24">
            <v>0</v>
          </cell>
          <cell r="J24">
            <v>0</v>
          </cell>
          <cell r="K24"/>
          <cell r="L24">
            <v>0</v>
          </cell>
          <cell r="M24">
            <v>0</v>
          </cell>
          <cell r="N24" t="str">
            <v/>
          </cell>
        </row>
        <row r="25">
          <cell r="A25">
            <v>15</v>
          </cell>
          <cell r="B25"/>
          <cell r="C25"/>
          <cell r="D25"/>
          <cell r="E25"/>
          <cell r="F25"/>
          <cell r="G25"/>
          <cell r="H25"/>
          <cell r="I25">
            <v>0</v>
          </cell>
          <cell r="J25">
            <v>0</v>
          </cell>
          <cell r="K25"/>
          <cell r="L25">
            <v>0</v>
          </cell>
          <cell r="M25">
            <v>0</v>
          </cell>
          <cell r="N25" t="str">
            <v/>
          </cell>
        </row>
        <row r="26">
          <cell r="A26">
            <v>16</v>
          </cell>
          <cell r="B26"/>
          <cell r="C26"/>
          <cell r="D26"/>
          <cell r="E26"/>
          <cell r="F26"/>
          <cell r="G26"/>
          <cell r="H26"/>
          <cell r="I26">
            <v>0</v>
          </cell>
          <cell r="J26">
            <v>0</v>
          </cell>
          <cell r="K26"/>
          <cell r="L26">
            <v>0</v>
          </cell>
          <cell r="M26">
            <v>0</v>
          </cell>
          <cell r="N26" t="str">
            <v/>
          </cell>
        </row>
        <row r="27">
          <cell r="A27">
            <v>17</v>
          </cell>
          <cell r="B27"/>
          <cell r="C27"/>
          <cell r="D27"/>
          <cell r="E27"/>
          <cell r="F27"/>
          <cell r="G27"/>
          <cell r="H27"/>
          <cell r="I27">
            <v>0</v>
          </cell>
          <cell r="J27">
            <v>0</v>
          </cell>
          <cell r="K27"/>
          <cell r="L27">
            <v>0</v>
          </cell>
          <cell r="M27">
            <v>0</v>
          </cell>
          <cell r="N27" t="str">
            <v/>
          </cell>
        </row>
        <row r="28">
          <cell r="A28">
            <v>18</v>
          </cell>
          <cell r="B28"/>
          <cell r="C28"/>
          <cell r="D28"/>
          <cell r="E28"/>
          <cell r="F28"/>
          <cell r="G28"/>
          <cell r="H28"/>
          <cell r="I28">
            <v>0</v>
          </cell>
          <cell r="J28">
            <v>0</v>
          </cell>
          <cell r="K28"/>
          <cell r="L28">
            <v>0</v>
          </cell>
          <cell r="M28">
            <v>0</v>
          </cell>
          <cell r="N28" t="str">
            <v/>
          </cell>
        </row>
        <row r="29">
          <cell r="A29">
            <v>19</v>
          </cell>
          <cell r="B29"/>
          <cell r="C29"/>
          <cell r="D29"/>
          <cell r="E29"/>
          <cell r="F29"/>
          <cell r="G29"/>
          <cell r="H29"/>
          <cell r="I29">
            <v>0</v>
          </cell>
          <cell r="J29">
            <v>0</v>
          </cell>
          <cell r="K29"/>
          <cell r="L29">
            <v>0</v>
          </cell>
          <cell r="M29">
            <v>0</v>
          </cell>
          <cell r="N29" t="str">
            <v/>
          </cell>
        </row>
        <row r="30">
          <cell r="A30">
            <v>20</v>
          </cell>
          <cell r="B30"/>
          <cell r="C30"/>
          <cell r="D30"/>
          <cell r="E30"/>
          <cell r="F30"/>
          <cell r="G30"/>
          <cell r="H30"/>
          <cell r="I30">
            <v>0</v>
          </cell>
          <cell r="J30">
            <v>0</v>
          </cell>
          <cell r="K30"/>
          <cell r="L30">
            <v>0</v>
          </cell>
          <cell r="M30">
            <v>0</v>
          </cell>
          <cell r="N30" t="str">
            <v/>
          </cell>
        </row>
        <row r="31">
          <cell r="A31">
            <v>21</v>
          </cell>
          <cell r="B31"/>
          <cell r="C31"/>
          <cell r="D31"/>
          <cell r="E31"/>
          <cell r="F31"/>
          <cell r="G31"/>
          <cell r="H31"/>
          <cell r="I31">
            <v>0</v>
          </cell>
          <cell r="J31">
            <v>0</v>
          </cell>
          <cell r="K31"/>
          <cell r="L31">
            <v>0</v>
          </cell>
          <cell r="M31">
            <v>0</v>
          </cell>
          <cell r="N31" t="str">
            <v/>
          </cell>
        </row>
        <row r="32">
          <cell r="A32">
            <v>22</v>
          </cell>
          <cell r="B32"/>
          <cell r="C32"/>
          <cell r="D32"/>
          <cell r="E32"/>
          <cell r="F32"/>
          <cell r="G32"/>
          <cell r="H32"/>
          <cell r="I32">
            <v>0</v>
          </cell>
          <cell r="J32">
            <v>0</v>
          </cell>
          <cell r="K32"/>
          <cell r="L32">
            <v>0</v>
          </cell>
          <cell r="M32">
            <v>0</v>
          </cell>
          <cell r="N32" t="str">
            <v/>
          </cell>
        </row>
        <row r="33">
          <cell r="A33">
            <v>23</v>
          </cell>
          <cell r="B33"/>
          <cell r="C33"/>
          <cell r="D33"/>
          <cell r="E33"/>
          <cell r="F33"/>
          <cell r="G33"/>
          <cell r="H33"/>
          <cell r="I33">
            <v>0</v>
          </cell>
          <cell r="J33">
            <v>0</v>
          </cell>
          <cell r="K33"/>
          <cell r="L33">
            <v>0</v>
          </cell>
          <cell r="M33">
            <v>0</v>
          </cell>
          <cell r="N33" t="str">
            <v/>
          </cell>
        </row>
        <row r="34">
          <cell r="A34">
            <v>24</v>
          </cell>
          <cell r="B34"/>
          <cell r="C34"/>
          <cell r="D34"/>
          <cell r="E34"/>
          <cell r="F34"/>
          <cell r="G34"/>
          <cell r="H34"/>
          <cell r="I34">
            <v>0</v>
          </cell>
          <cell r="J34">
            <v>0</v>
          </cell>
          <cell r="K34"/>
          <cell r="L34">
            <v>0</v>
          </cell>
          <cell r="M34">
            <v>0</v>
          </cell>
          <cell r="N34" t="str">
            <v/>
          </cell>
        </row>
        <row r="35">
          <cell r="A35">
            <v>25</v>
          </cell>
          <cell r="B35"/>
          <cell r="C35"/>
          <cell r="D35"/>
          <cell r="E35"/>
          <cell r="F35"/>
          <cell r="G35"/>
          <cell r="H35"/>
          <cell r="I35">
            <v>0</v>
          </cell>
          <cell r="J35">
            <v>0</v>
          </cell>
          <cell r="K35"/>
          <cell r="L35">
            <v>0</v>
          </cell>
          <cell r="M35">
            <v>0</v>
          </cell>
          <cell r="N35" t="str">
            <v/>
          </cell>
        </row>
        <row r="36">
          <cell r="A36">
            <v>26</v>
          </cell>
          <cell r="B36"/>
          <cell r="C36"/>
          <cell r="D36"/>
          <cell r="E36"/>
          <cell r="F36"/>
          <cell r="G36"/>
          <cell r="H36"/>
          <cell r="I36">
            <v>0</v>
          </cell>
          <cell r="J36">
            <v>0</v>
          </cell>
          <cell r="K36"/>
          <cell r="L36">
            <v>0</v>
          </cell>
          <cell r="M36">
            <v>0</v>
          </cell>
          <cell r="N36" t="str">
            <v/>
          </cell>
        </row>
        <row r="37">
          <cell r="A37">
            <v>27</v>
          </cell>
          <cell r="B37"/>
          <cell r="C37"/>
          <cell r="D37"/>
          <cell r="E37"/>
          <cell r="F37"/>
          <cell r="G37"/>
          <cell r="H37"/>
          <cell r="I37">
            <v>0</v>
          </cell>
          <cell r="J37">
            <v>0</v>
          </cell>
          <cell r="K37"/>
          <cell r="L37">
            <v>0</v>
          </cell>
          <cell r="M37">
            <v>0</v>
          </cell>
          <cell r="N37" t="str">
            <v/>
          </cell>
        </row>
        <row r="38">
          <cell r="A38">
            <v>28</v>
          </cell>
          <cell r="B38"/>
          <cell r="C38"/>
          <cell r="D38"/>
          <cell r="E38"/>
          <cell r="F38"/>
          <cell r="G38"/>
          <cell r="H38"/>
          <cell r="I38">
            <v>0</v>
          </cell>
          <cell r="J38">
            <v>0</v>
          </cell>
          <cell r="K38"/>
          <cell r="L38">
            <v>0</v>
          </cell>
          <cell r="M38">
            <v>0</v>
          </cell>
          <cell r="N38" t="str">
            <v/>
          </cell>
        </row>
        <row r="39">
          <cell r="A39">
            <v>29</v>
          </cell>
          <cell r="B39"/>
          <cell r="C39"/>
          <cell r="D39"/>
          <cell r="E39"/>
          <cell r="F39"/>
          <cell r="G39"/>
          <cell r="H39"/>
          <cell r="I39">
            <v>0</v>
          </cell>
          <cell r="J39">
            <v>0</v>
          </cell>
          <cell r="K39"/>
          <cell r="L39">
            <v>0</v>
          </cell>
          <cell r="M39">
            <v>0</v>
          </cell>
          <cell r="N39" t="str">
            <v/>
          </cell>
        </row>
        <row r="40">
          <cell r="A40">
            <v>30</v>
          </cell>
          <cell r="B40"/>
          <cell r="C40"/>
          <cell r="D40"/>
          <cell r="E40"/>
          <cell r="F40"/>
          <cell r="G40"/>
          <cell r="H40"/>
          <cell r="I40">
            <v>0</v>
          </cell>
          <cell r="J40">
            <v>0</v>
          </cell>
          <cell r="K40"/>
          <cell r="L40">
            <v>0</v>
          </cell>
          <cell r="M40">
            <v>0</v>
          </cell>
          <cell r="N40" t="str">
            <v/>
          </cell>
        </row>
        <row r="41">
          <cell r="B41"/>
          <cell r="C41"/>
          <cell r="D41"/>
          <cell r="E41"/>
          <cell r="F41"/>
          <cell r="G41"/>
          <cell r="H41">
            <v>0</v>
          </cell>
          <cell r="I41">
            <v>0</v>
          </cell>
          <cell r="J41">
            <v>0</v>
          </cell>
          <cell r="K41"/>
          <cell r="L41">
            <v>0</v>
          </cell>
          <cell r="M41">
            <v>0</v>
          </cell>
        </row>
        <row r="42">
          <cell r="B42"/>
          <cell r="C42"/>
          <cell r="F42"/>
        </row>
        <row r="43">
          <cell r="B43"/>
          <cell r="C43"/>
          <cell r="F43"/>
        </row>
        <row r="44">
          <cell r="B44"/>
          <cell r="C44"/>
          <cell r="F44"/>
        </row>
        <row r="45">
          <cell r="B45"/>
          <cell r="C45"/>
          <cell r="F45"/>
        </row>
        <row r="46">
          <cell r="B46"/>
          <cell r="C46"/>
          <cell r="F46"/>
        </row>
        <row r="47">
          <cell r="B47"/>
          <cell r="C47"/>
          <cell r="F47"/>
        </row>
        <row r="48">
          <cell r="B48"/>
          <cell r="C48"/>
          <cell r="F48"/>
        </row>
        <row r="49">
          <cell r="B49"/>
          <cell r="C49"/>
          <cell r="F49"/>
        </row>
        <row r="50">
          <cell r="B50"/>
          <cell r="C50"/>
          <cell r="F50"/>
        </row>
        <row r="51">
          <cell r="B51"/>
          <cell r="C51"/>
          <cell r="F51"/>
        </row>
        <row r="52">
          <cell r="B52"/>
          <cell r="C52"/>
          <cell r="F52"/>
        </row>
        <row r="53">
          <cell r="B53"/>
          <cell r="C53"/>
          <cell r="F53"/>
        </row>
        <row r="54">
          <cell r="B54"/>
          <cell r="C54"/>
          <cell r="F54"/>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63"/>
  <sheetViews>
    <sheetView tabSelected="1" view="pageBreakPreview" topLeftCell="A157" zoomScale="110" zoomScaleSheetLayoutView="110" workbookViewId="0"/>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AA2" s="147" t="s">
        <v>122</v>
      </c>
      <c r="AB2" s="147"/>
      <c r="AC2" s="147"/>
      <c r="AD2" s="147"/>
      <c r="AE2" s="147"/>
      <c r="AF2" s="147"/>
      <c r="AG2" s="343" t="s">
        <v>174</v>
      </c>
      <c r="AH2" s="343"/>
      <c r="AI2" s="343"/>
      <c r="AJ2" s="343"/>
      <c r="AK2" s="343"/>
      <c r="AL2" s="343"/>
      <c r="AM2" s="343"/>
      <c r="AN2" s="343"/>
      <c r="AO2" s="343"/>
      <c r="AP2" s="343"/>
      <c r="AQ2" s="343"/>
      <c r="AR2" s="343"/>
      <c r="AS2" s="343"/>
      <c r="AT2" s="343"/>
      <c r="AU2" s="343"/>
      <c r="AV2" s="343"/>
      <c r="AW2" s="343"/>
      <c r="AX2" s="343"/>
    </row>
    <row r="3" spans="2:55" x14ac:dyDescent="0.15">
      <c r="B3" s="345" t="s">
        <v>114</v>
      </c>
      <c r="C3" s="346"/>
      <c r="D3" s="346"/>
      <c r="E3" s="347"/>
      <c r="F3" s="348"/>
      <c r="G3" s="349"/>
      <c r="H3" s="349"/>
      <c r="I3" s="349"/>
      <c r="J3" s="349"/>
      <c r="K3" s="349"/>
      <c r="L3" s="349"/>
      <c r="M3" s="349"/>
      <c r="N3" s="349"/>
      <c r="O3" s="349"/>
      <c r="P3" s="349"/>
      <c r="Q3" s="349"/>
      <c r="R3" s="349"/>
      <c r="S3" s="349"/>
      <c r="T3" s="349"/>
      <c r="U3" s="349"/>
      <c r="V3" s="349"/>
      <c r="W3" s="349"/>
      <c r="X3" s="350"/>
      <c r="AA3" s="147" t="s">
        <v>123</v>
      </c>
      <c r="AB3" s="147"/>
      <c r="AC3" s="147"/>
      <c r="AD3" s="147"/>
      <c r="AE3" s="147" t="s">
        <v>118</v>
      </c>
      <c r="AF3" s="147"/>
      <c r="AG3" s="343" t="s">
        <v>175</v>
      </c>
      <c r="AH3" s="343"/>
      <c r="AI3" s="343"/>
      <c r="AJ3" s="343"/>
      <c r="AK3" s="343"/>
      <c r="AL3" s="343"/>
      <c r="AM3" s="343"/>
      <c r="AN3" s="343"/>
      <c r="AO3" s="343"/>
      <c r="AP3" s="343"/>
      <c r="AQ3" s="343"/>
      <c r="AR3" s="343"/>
      <c r="AS3" s="343"/>
      <c r="AT3" s="343"/>
      <c r="AU3" s="343"/>
      <c r="AV3" s="343"/>
      <c r="AW3" s="343"/>
      <c r="AX3" s="343"/>
    </row>
    <row r="4" spans="2:55" x14ac:dyDescent="0.15">
      <c r="B4" s="345" t="s">
        <v>116</v>
      </c>
      <c r="C4" s="346"/>
      <c r="D4" s="346"/>
      <c r="E4" s="347"/>
      <c r="F4" s="351">
        <v>44408</v>
      </c>
      <c r="G4" s="349"/>
      <c r="H4" s="349"/>
      <c r="I4" s="349"/>
      <c r="J4" s="349"/>
      <c r="K4" s="349"/>
      <c r="L4" s="349"/>
      <c r="M4" s="349"/>
      <c r="N4" s="349"/>
      <c r="O4" s="349"/>
      <c r="P4" s="349"/>
      <c r="Q4" s="349"/>
      <c r="R4" s="349"/>
      <c r="S4" s="349"/>
      <c r="T4" s="349"/>
      <c r="U4" s="349"/>
      <c r="V4" s="349"/>
      <c r="W4" s="349"/>
      <c r="X4" s="350"/>
      <c r="AA4" s="147"/>
      <c r="AB4" s="147"/>
      <c r="AC4" s="147"/>
      <c r="AD4" s="147"/>
      <c r="AE4" s="147" t="s">
        <v>87</v>
      </c>
      <c r="AF4" s="147"/>
      <c r="AG4" s="281" t="s">
        <v>176</v>
      </c>
      <c r="AH4" s="281"/>
      <c r="AI4" s="281"/>
      <c r="AJ4" s="281"/>
      <c r="AK4" s="281"/>
      <c r="AL4" s="281"/>
      <c r="AM4" s="281"/>
      <c r="AN4" s="281"/>
      <c r="AO4" s="281"/>
      <c r="AP4" s="281"/>
      <c r="AQ4" s="281"/>
      <c r="AR4" s="281"/>
      <c r="AS4" s="281"/>
      <c r="AT4" s="281"/>
      <c r="AU4" s="281"/>
      <c r="AV4" s="281"/>
      <c r="AW4" s="281"/>
      <c r="AX4" s="281"/>
    </row>
    <row r="5" spans="2:55" x14ac:dyDescent="0.15">
      <c r="B5" s="345" t="s">
        <v>118</v>
      </c>
      <c r="C5" s="346"/>
      <c r="D5" s="346"/>
      <c r="E5" s="347"/>
      <c r="F5" s="348" t="s">
        <v>175</v>
      </c>
      <c r="G5" s="349"/>
      <c r="H5" s="349"/>
      <c r="I5" s="349"/>
      <c r="J5" s="349"/>
      <c r="K5" s="349"/>
      <c r="L5" s="349"/>
      <c r="M5" s="349"/>
      <c r="N5" s="349"/>
      <c r="O5" s="349"/>
      <c r="P5" s="349"/>
      <c r="Q5" s="349"/>
      <c r="R5" s="349"/>
      <c r="S5" s="349"/>
      <c r="T5" s="349"/>
      <c r="U5" s="349"/>
      <c r="V5" s="349"/>
      <c r="W5" s="349"/>
      <c r="X5" s="350"/>
      <c r="AA5" s="147" t="s">
        <v>124</v>
      </c>
      <c r="AB5" s="147"/>
      <c r="AC5" s="147"/>
      <c r="AD5" s="147"/>
      <c r="AE5" s="147" t="s">
        <v>69</v>
      </c>
      <c r="AF5" s="147"/>
      <c r="AG5" s="343" t="s">
        <v>30</v>
      </c>
      <c r="AH5" s="343"/>
      <c r="AI5" s="343"/>
      <c r="AJ5" s="343"/>
      <c r="AK5" s="343"/>
      <c r="AL5" s="343"/>
      <c r="AM5" s="343"/>
      <c r="AN5" s="343"/>
      <c r="AO5" s="343"/>
      <c r="AP5" s="343"/>
      <c r="AQ5" s="343"/>
      <c r="AR5" s="343"/>
      <c r="AS5" s="343"/>
      <c r="AT5" s="343"/>
      <c r="AU5" s="343"/>
      <c r="AV5" s="343"/>
      <c r="AW5" s="343"/>
      <c r="AX5" s="343"/>
    </row>
    <row r="6" spans="2:55" x14ac:dyDescent="0.15">
      <c r="B6" s="345" t="s">
        <v>119</v>
      </c>
      <c r="C6" s="346"/>
      <c r="D6" s="346"/>
      <c r="E6" s="347"/>
      <c r="F6" s="348" t="s">
        <v>213</v>
      </c>
      <c r="G6" s="349"/>
      <c r="H6" s="349"/>
      <c r="I6" s="349"/>
      <c r="J6" s="349"/>
      <c r="K6" s="349"/>
      <c r="L6" s="349"/>
      <c r="M6" s="349"/>
      <c r="N6" s="349"/>
      <c r="O6" s="349"/>
      <c r="P6" s="349"/>
      <c r="Q6" s="349"/>
      <c r="R6" s="349"/>
      <c r="S6" s="349"/>
      <c r="T6" s="349"/>
      <c r="U6" s="349"/>
      <c r="V6" s="349"/>
      <c r="W6" s="349"/>
      <c r="X6" s="350"/>
      <c r="AA6" s="147"/>
      <c r="AB6" s="147"/>
      <c r="AC6" s="147"/>
      <c r="AD6" s="147"/>
      <c r="AE6" s="147" t="s">
        <v>87</v>
      </c>
      <c r="AF6" s="147"/>
      <c r="AG6" s="281" t="s">
        <v>41</v>
      </c>
      <c r="AH6" s="281"/>
      <c r="AI6" s="281"/>
      <c r="AJ6" s="281"/>
      <c r="AK6" s="281"/>
      <c r="AL6" s="281"/>
      <c r="AM6" s="281"/>
      <c r="AN6" s="281"/>
      <c r="AO6" s="281"/>
      <c r="AP6" s="281"/>
      <c r="AQ6" s="281"/>
      <c r="AR6" s="281"/>
      <c r="AS6" s="281"/>
      <c r="AT6" s="281"/>
      <c r="AU6" s="281"/>
      <c r="AV6" s="281"/>
      <c r="AW6" s="281"/>
      <c r="AX6" s="281"/>
    </row>
    <row r="7" spans="2:55" x14ac:dyDescent="0.15">
      <c r="B7" s="147" t="s">
        <v>121</v>
      </c>
      <c r="C7" s="147"/>
      <c r="D7" s="147"/>
      <c r="E7" s="147"/>
      <c r="F7" s="343" t="s">
        <v>159</v>
      </c>
      <c r="G7" s="343"/>
      <c r="H7" s="343"/>
      <c r="I7" s="343"/>
      <c r="J7" s="343"/>
      <c r="K7" s="343"/>
      <c r="L7" s="343"/>
      <c r="M7" s="343"/>
      <c r="N7" s="343"/>
      <c r="O7" s="343"/>
      <c r="P7" s="343"/>
      <c r="Q7" s="343"/>
      <c r="R7" s="343"/>
      <c r="S7" s="343"/>
      <c r="T7" s="343"/>
      <c r="U7" s="343"/>
      <c r="V7" s="343"/>
      <c r="W7" s="343"/>
      <c r="X7" s="343"/>
      <c r="AA7" s="147" t="s">
        <v>125</v>
      </c>
      <c r="AB7" s="147"/>
      <c r="AC7" s="147"/>
      <c r="AD7" s="147"/>
      <c r="AE7" s="147"/>
      <c r="AF7" s="147"/>
      <c r="AG7" s="343" t="s">
        <v>93</v>
      </c>
      <c r="AH7" s="343"/>
      <c r="AI7" s="343"/>
      <c r="AJ7" s="343"/>
      <c r="AK7" s="343"/>
      <c r="AL7" s="343"/>
      <c r="AM7" s="343"/>
      <c r="AN7" s="343"/>
      <c r="AO7" s="343"/>
      <c r="AP7" s="343"/>
      <c r="AQ7" s="343"/>
      <c r="AR7" s="343"/>
      <c r="AS7" s="343"/>
      <c r="AT7" s="343"/>
      <c r="AU7" s="343"/>
      <c r="AV7" s="343"/>
      <c r="AW7" s="343"/>
      <c r="AX7" s="343"/>
    </row>
    <row r="8" spans="2:55" x14ac:dyDescent="0.15">
      <c r="B8" s="194"/>
      <c r="C8" s="194"/>
      <c r="D8" s="194"/>
      <c r="E8" s="194"/>
      <c r="F8" s="210"/>
      <c r="G8" s="210"/>
      <c r="H8" s="210"/>
      <c r="I8" s="210"/>
      <c r="J8" s="210"/>
      <c r="K8" s="210"/>
      <c r="L8" s="210"/>
      <c r="M8" s="210"/>
      <c r="N8" s="210"/>
      <c r="O8" s="210"/>
      <c r="P8" s="210"/>
      <c r="Q8" s="210"/>
      <c r="R8" s="210"/>
      <c r="S8" s="210"/>
      <c r="T8" s="210"/>
      <c r="U8" s="210"/>
      <c r="V8" s="210"/>
      <c r="W8" s="210"/>
      <c r="X8" s="210"/>
      <c r="AA8" s="147" t="s">
        <v>126</v>
      </c>
      <c r="AB8" s="147"/>
      <c r="AC8" s="147"/>
      <c r="AD8" s="147"/>
      <c r="AE8" s="147"/>
      <c r="AF8" s="147"/>
      <c r="AG8" s="343" t="s">
        <v>177</v>
      </c>
      <c r="AH8" s="343"/>
      <c r="AI8" s="343"/>
      <c r="AJ8" s="343"/>
      <c r="AK8" s="343"/>
      <c r="AL8" s="343"/>
      <c r="AM8" s="343"/>
      <c r="AN8" s="343"/>
      <c r="AO8" s="343"/>
      <c r="AP8" s="343"/>
      <c r="AQ8" s="343"/>
      <c r="AR8" s="343"/>
      <c r="AS8" s="343"/>
      <c r="AT8" s="343"/>
      <c r="AU8" s="343"/>
      <c r="AV8" s="343"/>
      <c r="AW8" s="343"/>
      <c r="AX8" s="343"/>
    </row>
    <row r="9" spans="2:55" x14ac:dyDescent="0.15">
      <c r="AA9" s="147" t="s">
        <v>109</v>
      </c>
      <c r="AB9" s="147"/>
      <c r="AC9" s="147"/>
      <c r="AD9" s="147"/>
      <c r="AE9" s="147"/>
      <c r="AF9" s="147"/>
      <c r="AG9" s="343" t="s">
        <v>132</v>
      </c>
      <c r="AH9" s="343"/>
      <c r="AI9" s="343"/>
      <c r="AJ9" s="343"/>
      <c r="AK9" s="343"/>
      <c r="AL9" s="343"/>
      <c r="AM9" s="343"/>
      <c r="AN9" s="343"/>
      <c r="AO9" s="343"/>
      <c r="AP9" s="343"/>
      <c r="AQ9" s="343"/>
      <c r="AR9" s="343"/>
      <c r="AS9" s="343"/>
      <c r="AT9" s="343"/>
      <c r="AU9" s="343"/>
      <c r="AV9" s="343"/>
      <c r="AW9" s="343"/>
      <c r="AX9" s="343"/>
    </row>
    <row r="10" spans="2:55" x14ac:dyDescent="0.15">
      <c r="AA10" s="147" t="s">
        <v>110</v>
      </c>
      <c r="AB10" s="147"/>
      <c r="AC10" s="147"/>
      <c r="AD10" s="147"/>
      <c r="AE10" s="147"/>
      <c r="AF10" s="147"/>
      <c r="AG10" s="343">
        <v>123456</v>
      </c>
      <c r="AH10" s="343"/>
      <c r="AI10" s="343"/>
      <c r="AJ10" s="343"/>
      <c r="AK10" s="343"/>
      <c r="AL10" s="343"/>
      <c r="AM10" s="343"/>
      <c r="AN10" s="343"/>
      <c r="AO10" s="343"/>
      <c r="AP10" s="343"/>
      <c r="AQ10" s="343"/>
      <c r="AR10" s="343"/>
      <c r="AS10" s="343"/>
      <c r="AT10" s="343"/>
      <c r="AU10" s="343"/>
      <c r="AV10" s="343"/>
      <c r="AW10" s="343"/>
      <c r="AX10" s="343"/>
    </row>
    <row r="12" spans="2:55" x14ac:dyDescent="0.15">
      <c r="B12" s="334" t="s">
        <v>143</v>
      </c>
      <c r="C12" s="334"/>
      <c r="D12" s="334"/>
      <c r="E12" s="334"/>
      <c r="F12" s="334"/>
      <c r="G12" s="334"/>
      <c r="H12" s="334"/>
      <c r="I12" s="334"/>
      <c r="J12" s="334"/>
      <c r="K12" s="334"/>
      <c r="L12" s="334"/>
      <c r="M12" s="334"/>
      <c r="N12" s="334"/>
      <c r="O12" s="334"/>
      <c r="P12" s="334"/>
      <c r="Q12" s="334"/>
      <c r="R12" s="334"/>
      <c r="S12" s="334"/>
      <c r="T12" s="344" t="s">
        <v>160</v>
      </c>
      <c r="U12" s="344"/>
      <c r="V12" s="344"/>
      <c r="W12" s="344"/>
      <c r="X12" s="344"/>
      <c r="BC12" s="1" t="s">
        <v>158</v>
      </c>
    </row>
    <row r="13" spans="2:55" x14ac:dyDescent="0.15">
      <c r="B13" s="334" t="s">
        <v>141</v>
      </c>
      <c r="C13" s="334"/>
      <c r="D13" s="334"/>
      <c r="E13" s="334"/>
      <c r="F13" s="334"/>
      <c r="G13" s="334"/>
      <c r="H13" s="334"/>
      <c r="I13" s="334"/>
      <c r="J13" s="334"/>
      <c r="K13" s="334"/>
      <c r="L13" s="334"/>
      <c r="M13" s="334"/>
      <c r="N13" s="334"/>
      <c r="O13" s="334"/>
      <c r="P13" s="334"/>
      <c r="Q13" s="334"/>
      <c r="R13" s="334"/>
      <c r="S13" s="334"/>
      <c r="T13" s="335"/>
      <c r="U13" s="335"/>
      <c r="V13" s="335"/>
      <c r="W13" s="335"/>
      <c r="X13" s="335"/>
      <c r="Z13" s="334" t="s">
        <v>42</v>
      </c>
      <c r="AA13" s="334"/>
      <c r="AB13" s="334"/>
      <c r="AC13" s="334"/>
      <c r="AD13" s="334"/>
      <c r="AE13" s="334"/>
      <c r="AF13" s="334"/>
      <c r="AG13" s="334"/>
      <c r="AH13" s="334"/>
      <c r="AI13" s="334"/>
      <c r="AJ13" s="334"/>
      <c r="AK13" s="334"/>
      <c r="AL13" s="334"/>
      <c r="AM13" s="334"/>
      <c r="AN13" s="334"/>
      <c r="AO13" s="334"/>
      <c r="AP13" s="334"/>
      <c r="AQ13" s="334"/>
      <c r="AR13" s="335">
        <v>4000000</v>
      </c>
      <c r="AS13" s="335"/>
      <c r="AT13" s="335"/>
      <c r="AU13" s="335"/>
      <c r="AV13" s="335"/>
      <c r="BC13" s="1" t="s">
        <v>160</v>
      </c>
    </row>
    <row r="14" spans="2:55" ht="3.75" customHeight="1" x14ac:dyDescent="0.15">
      <c r="B14" s="14"/>
      <c r="C14" s="14"/>
      <c r="D14" s="14"/>
      <c r="E14" s="14"/>
      <c r="F14" s="14"/>
      <c r="G14" s="14"/>
      <c r="H14" s="14"/>
      <c r="I14" s="14"/>
      <c r="J14" s="14"/>
      <c r="K14" s="14"/>
      <c r="L14" s="14"/>
      <c r="M14" s="14"/>
      <c r="N14" s="14"/>
      <c r="O14" s="14"/>
      <c r="P14" s="14"/>
      <c r="Q14" s="14"/>
      <c r="R14" s="14"/>
      <c r="S14" s="14"/>
    </row>
    <row r="15" spans="2:55" x14ac:dyDescent="0.15">
      <c r="B15" s="15" t="s">
        <v>204</v>
      </c>
    </row>
    <row r="16" spans="2:55" ht="3.75" customHeight="1" x14ac:dyDescent="0.15">
      <c r="B16" s="14"/>
      <c r="C16" s="14"/>
      <c r="D16" s="14"/>
      <c r="E16" s="14"/>
      <c r="F16" s="14"/>
      <c r="G16" s="14"/>
      <c r="H16" s="14"/>
      <c r="I16" s="14"/>
      <c r="J16" s="14"/>
      <c r="K16" s="14"/>
      <c r="L16" s="14"/>
      <c r="M16" s="14"/>
      <c r="N16" s="14"/>
      <c r="O16" s="14"/>
      <c r="P16" s="14"/>
      <c r="Q16" s="14"/>
      <c r="R16" s="14"/>
      <c r="S16" s="14"/>
    </row>
    <row r="17" spans="2:29" x14ac:dyDescent="0.15">
      <c r="B17" s="16"/>
      <c r="C17" s="336" t="s">
        <v>129</v>
      </c>
      <c r="D17" s="337"/>
      <c r="E17" s="338"/>
      <c r="F17" s="337" t="s">
        <v>203</v>
      </c>
      <c r="G17" s="337"/>
      <c r="H17" s="337"/>
      <c r="I17" s="338"/>
      <c r="J17" s="337" t="s">
        <v>135</v>
      </c>
      <c r="K17" s="337"/>
      <c r="L17" s="337"/>
      <c r="M17" s="338"/>
      <c r="N17" s="339" t="s">
        <v>66</v>
      </c>
      <c r="O17" s="340"/>
      <c r="P17" s="339" t="s">
        <v>130</v>
      </c>
      <c r="Q17" s="341"/>
      <c r="R17" s="342"/>
    </row>
    <row r="18" spans="2:29" x14ac:dyDescent="0.15">
      <c r="B18" s="17">
        <v>1</v>
      </c>
      <c r="C18" s="320" t="s">
        <v>156</v>
      </c>
      <c r="D18" s="321"/>
      <c r="E18" s="322"/>
      <c r="F18" s="320">
        <v>44296</v>
      </c>
      <c r="G18" s="321"/>
      <c r="H18" s="321"/>
      <c r="I18" s="322"/>
      <c r="J18" s="320">
        <v>44309</v>
      </c>
      <c r="K18" s="321"/>
      <c r="L18" s="321"/>
      <c r="M18" s="322"/>
      <c r="N18" s="323">
        <f t="shared" ref="N18:N37" si="0">IF(F18="","",J18-F18+1)</f>
        <v>14</v>
      </c>
      <c r="O18" s="324"/>
      <c r="P18" s="325" t="s">
        <v>149</v>
      </c>
      <c r="Q18" s="326"/>
      <c r="R18" s="327"/>
    </row>
    <row r="19" spans="2:29" x14ac:dyDescent="0.15">
      <c r="B19" s="17">
        <v>2</v>
      </c>
      <c r="C19" s="320" t="s">
        <v>164</v>
      </c>
      <c r="D19" s="321"/>
      <c r="E19" s="322"/>
      <c r="F19" s="320">
        <v>44301</v>
      </c>
      <c r="G19" s="321"/>
      <c r="H19" s="321"/>
      <c r="I19" s="322"/>
      <c r="J19" s="320">
        <v>44306</v>
      </c>
      <c r="K19" s="321"/>
      <c r="L19" s="321"/>
      <c r="M19" s="322"/>
      <c r="N19" s="323">
        <f t="shared" si="0"/>
        <v>6</v>
      </c>
      <c r="O19" s="324"/>
      <c r="P19" s="325" t="s">
        <v>149</v>
      </c>
      <c r="Q19" s="326"/>
      <c r="R19" s="327"/>
    </row>
    <row r="20" spans="2:29" x14ac:dyDescent="0.15">
      <c r="B20" s="17">
        <v>3</v>
      </c>
      <c r="C20" s="320" t="s">
        <v>165</v>
      </c>
      <c r="D20" s="321"/>
      <c r="E20" s="322"/>
      <c r="F20" s="320">
        <v>44321</v>
      </c>
      <c r="G20" s="321"/>
      <c r="H20" s="321"/>
      <c r="I20" s="322"/>
      <c r="J20" s="320">
        <v>44331</v>
      </c>
      <c r="K20" s="321"/>
      <c r="L20" s="321"/>
      <c r="M20" s="322"/>
      <c r="N20" s="323">
        <f t="shared" si="0"/>
        <v>11</v>
      </c>
      <c r="O20" s="324"/>
      <c r="P20" s="325" t="s">
        <v>150</v>
      </c>
      <c r="Q20" s="326"/>
      <c r="R20" s="327"/>
    </row>
    <row r="21" spans="2:29" x14ac:dyDescent="0.15">
      <c r="B21" s="17">
        <v>4</v>
      </c>
      <c r="C21" s="320" t="s">
        <v>156</v>
      </c>
      <c r="D21" s="321"/>
      <c r="E21" s="322"/>
      <c r="F21" s="320">
        <v>44326</v>
      </c>
      <c r="G21" s="321"/>
      <c r="H21" s="321"/>
      <c r="I21" s="322"/>
      <c r="J21" s="320">
        <v>44339</v>
      </c>
      <c r="K21" s="321"/>
      <c r="L21" s="321"/>
      <c r="M21" s="322"/>
      <c r="N21" s="323">
        <f t="shared" si="0"/>
        <v>14</v>
      </c>
      <c r="O21" s="324"/>
      <c r="P21" s="325" t="s">
        <v>149</v>
      </c>
      <c r="Q21" s="326"/>
      <c r="R21" s="327"/>
    </row>
    <row r="22" spans="2:29" x14ac:dyDescent="0.15">
      <c r="B22" s="17">
        <v>5</v>
      </c>
      <c r="C22" s="320" t="s">
        <v>165</v>
      </c>
      <c r="D22" s="321"/>
      <c r="E22" s="322"/>
      <c r="F22" s="320">
        <v>44352</v>
      </c>
      <c r="G22" s="321"/>
      <c r="H22" s="321"/>
      <c r="I22" s="322"/>
      <c r="J22" s="320">
        <v>44357</v>
      </c>
      <c r="K22" s="321"/>
      <c r="L22" s="321"/>
      <c r="M22" s="322"/>
      <c r="N22" s="323">
        <f t="shared" si="0"/>
        <v>6</v>
      </c>
      <c r="O22" s="324"/>
      <c r="P22" s="325" t="s">
        <v>150</v>
      </c>
      <c r="Q22" s="326"/>
      <c r="R22" s="327"/>
    </row>
    <row r="23" spans="2:29" x14ac:dyDescent="0.15">
      <c r="B23" s="17">
        <v>6</v>
      </c>
      <c r="C23" s="320" t="s">
        <v>156</v>
      </c>
      <c r="D23" s="321"/>
      <c r="E23" s="322"/>
      <c r="F23" s="320">
        <v>44357</v>
      </c>
      <c r="G23" s="321"/>
      <c r="H23" s="321"/>
      <c r="I23" s="322"/>
      <c r="J23" s="320">
        <v>44370</v>
      </c>
      <c r="K23" s="321"/>
      <c r="L23" s="321"/>
      <c r="M23" s="322"/>
      <c r="N23" s="323">
        <f t="shared" si="0"/>
        <v>14</v>
      </c>
      <c r="O23" s="324"/>
      <c r="P23" s="325" t="s">
        <v>149</v>
      </c>
      <c r="Q23" s="326"/>
      <c r="R23" s="327"/>
    </row>
    <row r="24" spans="2:29" x14ac:dyDescent="0.15">
      <c r="B24" s="17">
        <v>7</v>
      </c>
      <c r="C24" s="320" t="s">
        <v>166</v>
      </c>
      <c r="D24" s="321"/>
      <c r="E24" s="322"/>
      <c r="F24" s="320">
        <v>44362</v>
      </c>
      <c r="G24" s="321"/>
      <c r="H24" s="321"/>
      <c r="I24" s="322"/>
      <c r="J24" s="320">
        <v>44364</v>
      </c>
      <c r="K24" s="321"/>
      <c r="L24" s="321"/>
      <c r="M24" s="322"/>
      <c r="N24" s="323">
        <f t="shared" si="0"/>
        <v>3</v>
      </c>
      <c r="O24" s="324"/>
      <c r="P24" s="325" t="s">
        <v>150</v>
      </c>
      <c r="Q24" s="326"/>
      <c r="R24" s="327"/>
    </row>
    <row r="25" spans="2:29" x14ac:dyDescent="0.15">
      <c r="B25" s="17">
        <v>8</v>
      </c>
      <c r="C25" s="320" t="s">
        <v>167</v>
      </c>
      <c r="D25" s="321"/>
      <c r="E25" s="322"/>
      <c r="F25" s="320">
        <v>44367</v>
      </c>
      <c r="G25" s="321"/>
      <c r="H25" s="321"/>
      <c r="I25" s="322"/>
      <c r="J25" s="320">
        <v>44378</v>
      </c>
      <c r="K25" s="321"/>
      <c r="L25" s="321"/>
      <c r="M25" s="322"/>
      <c r="N25" s="323">
        <f t="shared" si="0"/>
        <v>12</v>
      </c>
      <c r="O25" s="324"/>
      <c r="P25" s="325" t="s">
        <v>149</v>
      </c>
      <c r="Q25" s="326"/>
      <c r="R25" s="327"/>
    </row>
    <row r="26" spans="2:29" x14ac:dyDescent="0.15">
      <c r="B26" s="17">
        <v>9</v>
      </c>
      <c r="C26" s="320" t="s">
        <v>165</v>
      </c>
      <c r="D26" s="321"/>
      <c r="E26" s="322"/>
      <c r="F26" s="320">
        <v>44382</v>
      </c>
      <c r="G26" s="321"/>
      <c r="H26" s="321"/>
      <c r="I26" s="322"/>
      <c r="J26" s="320">
        <v>44387</v>
      </c>
      <c r="K26" s="321"/>
      <c r="L26" s="321"/>
      <c r="M26" s="322"/>
      <c r="N26" s="323">
        <f t="shared" si="0"/>
        <v>6</v>
      </c>
      <c r="O26" s="324"/>
      <c r="P26" s="325" t="s">
        <v>150</v>
      </c>
      <c r="Q26" s="326"/>
      <c r="R26" s="327"/>
    </row>
    <row r="27" spans="2:29" x14ac:dyDescent="0.15">
      <c r="B27" s="17">
        <v>10</v>
      </c>
      <c r="C27" s="320"/>
      <c r="D27" s="321"/>
      <c r="E27" s="322"/>
      <c r="F27" s="320"/>
      <c r="G27" s="321"/>
      <c r="H27" s="321"/>
      <c r="I27" s="322"/>
      <c r="J27" s="320"/>
      <c r="K27" s="321"/>
      <c r="L27" s="321"/>
      <c r="M27" s="322"/>
      <c r="N27" s="323" t="str">
        <f t="shared" si="0"/>
        <v/>
      </c>
      <c r="O27" s="324"/>
      <c r="P27" s="325"/>
      <c r="Q27" s="326"/>
      <c r="R27" s="327"/>
    </row>
    <row r="28" spans="2:29" x14ac:dyDescent="0.15">
      <c r="B28" s="17">
        <v>11</v>
      </c>
      <c r="C28" s="320"/>
      <c r="D28" s="321"/>
      <c r="E28" s="322"/>
      <c r="F28" s="320"/>
      <c r="G28" s="321"/>
      <c r="H28" s="321"/>
      <c r="I28" s="322"/>
      <c r="J28" s="320"/>
      <c r="K28" s="321"/>
      <c r="L28" s="321"/>
      <c r="M28" s="322"/>
      <c r="N28" s="323" t="str">
        <f t="shared" si="0"/>
        <v/>
      </c>
      <c r="O28" s="324"/>
      <c r="P28" s="325"/>
      <c r="Q28" s="326"/>
      <c r="R28" s="327"/>
    </row>
    <row r="29" spans="2:29" x14ac:dyDescent="0.15">
      <c r="B29" s="17">
        <v>12</v>
      </c>
      <c r="C29" s="320"/>
      <c r="D29" s="321"/>
      <c r="E29" s="322"/>
      <c r="F29" s="320"/>
      <c r="G29" s="321"/>
      <c r="H29" s="321"/>
      <c r="I29" s="322"/>
      <c r="J29" s="320"/>
      <c r="K29" s="321"/>
      <c r="L29" s="321"/>
      <c r="M29" s="322"/>
      <c r="N29" s="323" t="str">
        <f t="shared" si="0"/>
        <v/>
      </c>
      <c r="O29" s="324"/>
      <c r="P29" s="325"/>
      <c r="Q29" s="326"/>
      <c r="R29" s="327"/>
    </row>
    <row r="30" spans="2:29" x14ac:dyDescent="0.15">
      <c r="B30" s="17">
        <v>13</v>
      </c>
      <c r="C30" s="320"/>
      <c r="D30" s="321"/>
      <c r="E30" s="322"/>
      <c r="F30" s="320"/>
      <c r="G30" s="321"/>
      <c r="H30" s="321"/>
      <c r="I30" s="322"/>
      <c r="J30" s="320"/>
      <c r="K30" s="321"/>
      <c r="L30" s="321"/>
      <c r="M30" s="322"/>
      <c r="N30" s="323" t="str">
        <f t="shared" si="0"/>
        <v/>
      </c>
      <c r="O30" s="324"/>
      <c r="P30" s="325"/>
      <c r="Q30" s="326"/>
      <c r="R30" s="327"/>
      <c r="U30" s="147" t="s">
        <v>130</v>
      </c>
      <c r="V30" s="147"/>
      <c r="W30" s="147"/>
      <c r="X30" s="147" t="s">
        <v>51</v>
      </c>
      <c r="Y30" s="147"/>
      <c r="Z30" s="147"/>
      <c r="AA30" s="147" t="s">
        <v>168</v>
      </c>
      <c r="AB30" s="147"/>
      <c r="AC30" s="147"/>
    </row>
    <row r="31" spans="2:29" x14ac:dyDescent="0.15">
      <c r="B31" s="17">
        <v>14</v>
      </c>
      <c r="C31" s="320"/>
      <c r="D31" s="321"/>
      <c r="E31" s="322"/>
      <c r="F31" s="320"/>
      <c r="G31" s="321"/>
      <c r="H31" s="321"/>
      <c r="I31" s="322"/>
      <c r="J31" s="320"/>
      <c r="K31" s="321"/>
      <c r="L31" s="321"/>
      <c r="M31" s="322"/>
      <c r="N31" s="323" t="str">
        <f t="shared" si="0"/>
        <v/>
      </c>
      <c r="O31" s="324"/>
      <c r="P31" s="325"/>
      <c r="Q31" s="326"/>
      <c r="R31" s="327"/>
      <c r="U31" s="28" t="s">
        <v>149</v>
      </c>
      <c r="V31" s="28"/>
      <c r="W31" s="28"/>
      <c r="X31" s="333">
        <f>COUNTIF(P18:R37,"脳損傷")</f>
        <v>5</v>
      </c>
      <c r="Y31" s="333"/>
      <c r="Z31" s="333"/>
      <c r="AA31" s="333">
        <f>SUMIF(P18:R37,"脳損傷",N18:O37)</f>
        <v>60</v>
      </c>
      <c r="AB31" s="333"/>
      <c r="AC31" s="333"/>
    </row>
    <row r="32" spans="2:29" x14ac:dyDescent="0.15">
      <c r="B32" s="17">
        <v>15</v>
      </c>
      <c r="C32" s="320"/>
      <c r="D32" s="321"/>
      <c r="E32" s="322"/>
      <c r="F32" s="320"/>
      <c r="G32" s="321"/>
      <c r="H32" s="321"/>
      <c r="I32" s="322"/>
      <c r="J32" s="320"/>
      <c r="K32" s="321"/>
      <c r="L32" s="321"/>
      <c r="M32" s="322"/>
      <c r="N32" s="323" t="str">
        <f t="shared" si="0"/>
        <v/>
      </c>
      <c r="O32" s="324"/>
      <c r="P32" s="325"/>
      <c r="Q32" s="326"/>
      <c r="R32" s="327"/>
      <c r="U32" s="28" t="s">
        <v>150</v>
      </c>
      <c r="V32" s="28"/>
      <c r="W32" s="28"/>
      <c r="X32" s="333">
        <f>COUNTIF(P18:R37,"脊髄損傷")</f>
        <v>4</v>
      </c>
      <c r="Y32" s="333"/>
      <c r="Z32" s="333"/>
      <c r="AA32" s="333">
        <f>SUMIF(P18:R37,"脊髄損傷",N18:O37)</f>
        <v>26</v>
      </c>
      <c r="AB32" s="333"/>
      <c r="AC32" s="333"/>
    </row>
    <row r="33" spans="1:58" x14ac:dyDescent="0.15">
      <c r="B33" s="17">
        <v>16</v>
      </c>
      <c r="C33" s="320"/>
      <c r="D33" s="321"/>
      <c r="E33" s="322"/>
      <c r="F33" s="320"/>
      <c r="G33" s="321"/>
      <c r="H33" s="321"/>
      <c r="I33" s="322"/>
      <c r="J33" s="320"/>
      <c r="K33" s="321"/>
      <c r="L33" s="321"/>
      <c r="M33" s="322"/>
      <c r="N33" s="323" t="str">
        <f t="shared" si="0"/>
        <v/>
      </c>
      <c r="O33" s="324"/>
      <c r="P33" s="325"/>
      <c r="Q33" s="326"/>
      <c r="R33" s="327"/>
      <c r="U33" s="28" t="s">
        <v>56</v>
      </c>
      <c r="V33" s="28"/>
      <c r="W33" s="28"/>
      <c r="X33" s="333">
        <f>COUNTIF(P18:R37,"その他")</f>
        <v>0</v>
      </c>
      <c r="Y33" s="333"/>
      <c r="Z33" s="333"/>
      <c r="AA33" s="333">
        <f>SUMIF(P18:R37,"その他",N18:O37)</f>
        <v>0</v>
      </c>
      <c r="AB33" s="333"/>
      <c r="AC33" s="333"/>
    </row>
    <row r="34" spans="1:58" x14ac:dyDescent="0.15">
      <c r="B34" s="17">
        <v>17</v>
      </c>
      <c r="C34" s="320"/>
      <c r="D34" s="321"/>
      <c r="E34" s="322"/>
      <c r="F34" s="320"/>
      <c r="G34" s="321"/>
      <c r="H34" s="321"/>
      <c r="I34" s="322"/>
      <c r="J34" s="320"/>
      <c r="K34" s="321"/>
      <c r="L34" s="321"/>
      <c r="M34" s="322"/>
      <c r="N34" s="323" t="str">
        <f t="shared" si="0"/>
        <v/>
      </c>
      <c r="O34" s="324"/>
      <c r="P34" s="325"/>
      <c r="Q34" s="326"/>
      <c r="R34" s="327"/>
    </row>
    <row r="35" spans="1:58" x14ac:dyDescent="0.15">
      <c r="B35" s="17">
        <v>18</v>
      </c>
      <c r="C35" s="320"/>
      <c r="D35" s="321"/>
      <c r="E35" s="322"/>
      <c r="F35" s="320"/>
      <c r="G35" s="321"/>
      <c r="H35" s="321"/>
      <c r="I35" s="322"/>
      <c r="J35" s="320"/>
      <c r="K35" s="321"/>
      <c r="L35" s="321"/>
      <c r="M35" s="322"/>
      <c r="N35" s="323" t="str">
        <f t="shared" si="0"/>
        <v/>
      </c>
      <c r="O35" s="324"/>
      <c r="P35" s="325"/>
      <c r="Q35" s="326"/>
      <c r="R35" s="327"/>
      <c r="U35" s="312" t="s">
        <v>120</v>
      </c>
      <c r="V35" s="313"/>
      <c r="W35" s="313"/>
      <c r="X35" s="313"/>
      <c r="Y35" s="313"/>
      <c r="Z35" s="313"/>
      <c r="AA35" s="313"/>
      <c r="AB35" s="314"/>
      <c r="AC35" s="315" t="s">
        <v>170</v>
      </c>
      <c r="AD35" s="316"/>
      <c r="AE35" s="317"/>
      <c r="AF35" s="318">
        <f>SUM(AF36:AH38)</f>
        <v>0</v>
      </c>
      <c r="AG35" s="318"/>
      <c r="AH35" s="318"/>
      <c r="AI35" s="316" t="s">
        <v>171</v>
      </c>
      <c r="AJ35" s="316"/>
      <c r="AK35" s="319"/>
    </row>
    <row r="36" spans="1:58" x14ac:dyDescent="0.15">
      <c r="B36" s="17">
        <v>19</v>
      </c>
      <c r="C36" s="320"/>
      <c r="D36" s="321"/>
      <c r="E36" s="322"/>
      <c r="F36" s="320"/>
      <c r="G36" s="321"/>
      <c r="H36" s="321"/>
      <c r="I36" s="322"/>
      <c r="J36" s="320"/>
      <c r="K36" s="321"/>
      <c r="L36" s="321"/>
      <c r="M36" s="322"/>
      <c r="N36" s="323" t="str">
        <f t="shared" si="0"/>
        <v/>
      </c>
      <c r="O36" s="324"/>
      <c r="P36" s="325"/>
      <c r="Q36" s="326"/>
      <c r="R36" s="327"/>
      <c r="U36" s="2"/>
      <c r="AC36" s="328" t="s">
        <v>172</v>
      </c>
      <c r="AD36" s="329"/>
      <c r="AE36" s="330"/>
      <c r="AF36" s="331"/>
      <c r="AG36" s="331"/>
      <c r="AH36" s="331"/>
      <c r="AI36" s="329" t="s">
        <v>171</v>
      </c>
      <c r="AJ36" s="329"/>
      <c r="AK36" s="332"/>
    </row>
    <row r="37" spans="1:58" x14ac:dyDescent="0.15">
      <c r="B37" s="18">
        <v>20</v>
      </c>
      <c r="C37" s="284"/>
      <c r="D37" s="285"/>
      <c r="E37" s="286"/>
      <c r="F37" s="287"/>
      <c r="G37" s="288"/>
      <c r="H37" s="288"/>
      <c r="I37" s="289"/>
      <c r="J37" s="287"/>
      <c r="K37" s="288"/>
      <c r="L37" s="288"/>
      <c r="M37" s="289"/>
      <c r="N37" s="290" t="str">
        <f t="shared" si="0"/>
        <v/>
      </c>
      <c r="O37" s="291"/>
      <c r="P37" s="292"/>
      <c r="Q37" s="293"/>
      <c r="R37" s="294"/>
      <c r="U37" s="2"/>
      <c r="AC37" s="295" t="s">
        <v>85</v>
      </c>
      <c r="AD37" s="296"/>
      <c r="AE37" s="297"/>
      <c r="AF37" s="298"/>
      <c r="AG37" s="298"/>
      <c r="AH37" s="298"/>
      <c r="AI37" s="296" t="s">
        <v>171</v>
      </c>
      <c r="AJ37" s="296"/>
      <c r="AK37" s="299"/>
    </row>
    <row r="38" spans="1:58" x14ac:dyDescent="0.15">
      <c r="B38" s="18" t="s">
        <v>148</v>
      </c>
      <c r="C38" s="300">
        <f>COUNTA(C18:E37)</f>
        <v>9</v>
      </c>
      <c r="D38" s="301"/>
      <c r="E38" s="302"/>
      <c r="F38" s="300"/>
      <c r="G38" s="301"/>
      <c r="H38" s="301"/>
      <c r="I38" s="302"/>
      <c r="J38" s="300"/>
      <c r="K38" s="301"/>
      <c r="L38" s="301"/>
      <c r="M38" s="302"/>
      <c r="N38" s="303">
        <f>SUM(N18:O37)</f>
        <v>86</v>
      </c>
      <c r="O38" s="304"/>
      <c r="P38" s="303"/>
      <c r="Q38" s="305"/>
      <c r="R38" s="306"/>
      <c r="AC38" s="307" t="s">
        <v>56</v>
      </c>
      <c r="AD38" s="308"/>
      <c r="AE38" s="309"/>
      <c r="AF38" s="310"/>
      <c r="AG38" s="310"/>
      <c r="AH38" s="310"/>
      <c r="AI38" s="308" t="s">
        <v>171</v>
      </c>
      <c r="AJ38" s="308"/>
      <c r="AK38" s="311"/>
    </row>
    <row r="40" spans="1:58" x14ac:dyDescent="0.15">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row>
    <row r="41" spans="1:58" x14ac:dyDescent="0.15">
      <c r="B41" s="20" t="s">
        <v>181</v>
      </c>
      <c r="C41" s="20"/>
      <c r="D41" s="20"/>
      <c r="E41" s="20"/>
      <c r="F41" s="20"/>
      <c r="G41" s="20"/>
      <c r="H41" s="20"/>
      <c r="I41" s="20"/>
      <c r="AA41" s="147" t="s">
        <v>21</v>
      </c>
      <c r="AB41" s="147"/>
      <c r="AC41" s="147"/>
      <c r="AD41" s="147"/>
      <c r="AE41" s="147"/>
      <c r="AF41" s="147"/>
      <c r="AG41" s="147" t="s">
        <v>18</v>
      </c>
      <c r="AH41" s="147"/>
      <c r="AI41" s="147"/>
      <c r="AJ41" s="147"/>
      <c r="AK41" s="147"/>
      <c r="AL41" s="147"/>
      <c r="AM41" s="147" t="s">
        <v>23</v>
      </c>
      <c r="AN41" s="147"/>
      <c r="AO41" s="147"/>
      <c r="AP41" s="147"/>
      <c r="AQ41" s="147"/>
      <c r="AR41" s="147"/>
      <c r="AY41" s="147" t="s">
        <v>103</v>
      </c>
      <c r="AZ41" s="147"/>
      <c r="BA41" s="147"/>
      <c r="BB41" s="147"/>
      <c r="BC41" s="147"/>
      <c r="BD41" s="147"/>
    </row>
    <row r="42" spans="1:58" x14ac:dyDescent="0.15">
      <c r="A42" s="7"/>
      <c r="B42" s="147" t="s">
        <v>26</v>
      </c>
      <c r="C42" s="147"/>
      <c r="D42" s="147" t="s">
        <v>12</v>
      </c>
      <c r="E42" s="147"/>
      <c r="F42" s="147"/>
      <c r="G42" s="147"/>
      <c r="H42" s="147"/>
      <c r="I42" s="147"/>
      <c r="J42" s="147"/>
      <c r="K42" s="147"/>
      <c r="L42" s="147"/>
      <c r="M42" s="147" t="s">
        <v>128</v>
      </c>
      <c r="N42" s="147"/>
      <c r="O42" s="147"/>
      <c r="P42" s="147"/>
      <c r="Q42" s="147"/>
      <c r="R42" s="147" t="s">
        <v>5</v>
      </c>
      <c r="S42" s="147"/>
      <c r="T42" s="147"/>
      <c r="U42" s="147"/>
      <c r="V42" s="147"/>
      <c r="W42" s="147" t="s">
        <v>9</v>
      </c>
      <c r="X42" s="147"/>
      <c r="Y42" s="147" t="s">
        <v>14</v>
      </c>
      <c r="Z42" s="147"/>
      <c r="AA42" s="147" t="s">
        <v>19</v>
      </c>
      <c r="AB42" s="147"/>
      <c r="AC42" s="147"/>
      <c r="AD42" s="147" t="s">
        <v>3</v>
      </c>
      <c r="AE42" s="147"/>
      <c r="AF42" s="147"/>
      <c r="AG42" s="147" t="s">
        <v>19</v>
      </c>
      <c r="AH42" s="147"/>
      <c r="AI42" s="147"/>
      <c r="AJ42" s="147" t="s">
        <v>3</v>
      </c>
      <c r="AK42" s="147"/>
      <c r="AL42" s="147"/>
      <c r="AM42" s="147" t="s">
        <v>19</v>
      </c>
      <c r="AN42" s="147"/>
      <c r="AO42" s="147"/>
      <c r="AP42" s="147" t="s">
        <v>3</v>
      </c>
      <c r="AQ42" s="147"/>
      <c r="AR42" s="147"/>
      <c r="AS42" s="147" t="s">
        <v>11</v>
      </c>
      <c r="AT42" s="147"/>
      <c r="AU42" s="147"/>
      <c r="AV42" s="147" t="s">
        <v>0</v>
      </c>
      <c r="AW42" s="147"/>
      <c r="AX42" s="147"/>
      <c r="AY42" s="147" t="s">
        <v>19</v>
      </c>
      <c r="AZ42" s="147"/>
      <c r="BA42" s="147"/>
      <c r="BB42" s="147" t="s">
        <v>3</v>
      </c>
      <c r="BC42" s="147"/>
      <c r="BD42" s="147"/>
      <c r="BE42" s="147" t="s">
        <v>14</v>
      </c>
      <c r="BF42" s="147"/>
    </row>
    <row r="43" spans="1:58" x14ac:dyDescent="0.15">
      <c r="A43" s="8">
        <v>1</v>
      </c>
      <c r="B43" s="21">
        <v>1</v>
      </c>
      <c r="C43" s="23"/>
      <c r="D43" s="281" t="s">
        <v>214</v>
      </c>
      <c r="E43" s="281"/>
      <c r="F43" s="281"/>
      <c r="G43" s="281"/>
      <c r="H43" s="281"/>
      <c r="I43" s="281"/>
      <c r="J43" s="281"/>
      <c r="K43" s="281"/>
      <c r="L43" s="281"/>
      <c r="M43" s="282" t="s">
        <v>144</v>
      </c>
      <c r="N43" s="282"/>
      <c r="O43" s="282"/>
      <c r="P43" s="282"/>
      <c r="Q43" s="282"/>
      <c r="R43" s="282" t="s">
        <v>145</v>
      </c>
      <c r="S43" s="282"/>
      <c r="T43" s="282"/>
      <c r="U43" s="282"/>
      <c r="V43" s="282"/>
      <c r="W43" s="148">
        <v>1</v>
      </c>
      <c r="X43" s="148"/>
      <c r="Y43" s="148" t="s">
        <v>146</v>
      </c>
      <c r="Z43" s="148"/>
      <c r="AA43" s="283">
        <v>1000000</v>
      </c>
      <c r="AB43" s="283"/>
      <c r="AC43" s="283"/>
      <c r="AD43" s="269">
        <f t="shared" ref="AD43:AD60" si="1">AA43*W43</f>
        <v>1000000</v>
      </c>
      <c r="AE43" s="269"/>
      <c r="AF43" s="269"/>
      <c r="AG43" s="269">
        <f t="shared" ref="AG43:AG60" si="2">AA43*10/100</f>
        <v>100000</v>
      </c>
      <c r="AH43" s="269"/>
      <c r="AI43" s="269"/>
      <c r="AJ43" s="269">
        <f t="shared" ref="AJ43:AJ60" si="3">AG43*W43</f>
        <v>100000</v>
      </c>
      <c r="AK43" s="269"/>
      <c r="AL43" s="269"/>
      <c r="AM43" s="269">
        <f t="shared" ref="AM43:AM60" si="4">AA43+AG43</f>
        <v>1100000</v>
      </c>
      <c r="AN43" s="269"/>
      <c r="AO43" s="269"/>
      <c r="AP43" s="269">
        <f t="shared" ref="AP43:AP60" si="5">AD43+AJ43</f>
        <v>1100000</v>
      </c>
      <c r="AQ43" s="269"/>
      <c r="AR43" s="269"/>
      <c r="AS43" s="276">
        <v>44301</v>
      </c>
      <c r="AT43" s="276"/>
      <c r="AU43" s="276"/>
      <c r="AV43" s="277">
        <f t="shared" ref="AV43:AV60" si="6">IF(AS43="","",AS43)</f>
        <v>44301</v>
      </c>
      <c r="AW43" s="277"/>
      <c r="AX43" s="277"/>
      <c r="AY43" s="278">
        <f t="shared" ref="AY43:AY60" si="7">IF($T$12="税込み",AM43,AA43)</f>
        <v>1000000</v>
      </c>
      <c r="AZ43" s="279"/>
      <c r="BA43" s="280"/>
      <c r="BB43" s="269">
        <f t="shared" ref="BB43:BB60" si="8">IF($T$12="税込み",AP43,AD43)</f>
        <v>1000000</v>
      </c>
      <c r="BC43" s="269"/>
      <c r="BD43" s="269"/>
      <c r="BE43" s="147" t="str">
        <f t="shared" ref="BE43:BE60" si="9">IF(Y43="式",W43&amp;Y43,W43&amp;Y43)</f>
        <v>1台</v>
      </c>
      <c r="BF43" s="147"/>
    </row>
    <row r="44" spans="1:58" x14ac:dyDescent="0.15">
      <c r="A44" s="8">
        <v>2</v>
      </c>
      <c r="B44" s="21">
        <v>2</v>
      </c>
      <c r="C44" s="23"/>
      <c r="D44" s="281" t="s">
        <v>216</v>
      </c>
      <c r="E44" s="281"/>
      <c r="F44" s="281"/>
      <c r="G44" s="281"/>
      <c r="H44" s="281"/>
      <c r="I44" s="281"/>
      <c r="J44" s="281"/>
      <c r="K44" s="281"/>
      <c r="L44" s="281"/>
      <c r="M44" s="282" t="s">
        <v>144</v>
      </c>
      <c r="N44" s="282"/>
      <c r="O44" s="282"/>
      <c r="P44" s="282"/>
      <c r="Q44" s="282"/>
      <c r="R44" s="282" t="s">
        <v>145</v>
      </c>
      <c r="S44" s="282"/>
      <c r="T44" s="282"/>
      <c r="U44" s="282"/>
      <c r="V44" s="282"/>
      <c r="W44" s="148">
        <v>1</v>
      </c>
      <c r="X44" s="148"/>
      <c r="Y44" s="148" t="s">
        <v>146</v>
      </c>
      <c r="Z44" s="148"/>
      <c r="AA44" s="283">
        <v>200000</v>
      </c>
      <c r="AB44" s="283"/>
      <c r="AC44" s="283"/>
      <c r="AD44" s="269">
        <f t="shared" si="1"/>
        <v>200000</v>
      </c>
      <c r="AE44" s="269"/>
      <c r="AF44" s="269"/>
      <c r="AG44" s="269">
        <f t="shared" si="2"/>
        <v>20000</v>
      </c>
      <c r="AH44" s="269"/>
      <c r="AI44" s="269"/>
      <c r="AJ44" s="269">
        <f t="shared" si="3"/>
        <v>20000</v>
      </c>
      <c r="AK44" s="269"/>
      <c r="AL44" s="269"/>
      <c r="AM44" s="269">
        <f t="shared" si="4"/>
        <v>220000</v>
      </c>
      <c r="AN44" s="269"/>
      <c r="AO44" s="269"/>
      <c r="AP44" s="269">
        <f t="shared" si="5"/>
        <v>220000</v>
      </c>
      <c r="AQ44" s="269"/>
      <c r="AR44" s="269"/>
      <c r="AS44" s="276">
        <v>44301</v>
      </c>
      <c r="AT44" s="276"/>
      <c r="AU44" s="276"/>
      <c r="AV44" s="277">
        <f t="shared" si="6"/>
        <v>44301</v>
      </c>
      <c r="AW44" s="277"/>
      <c r="AX44" s="277"/>
      <c r="AY44" s="278">
        <f t="shared" si="7"/>
        <v>200000</v>
      </c>
      <c r="AZ44" s="279"/>
      <c r="BA44" s="280"/>
      <c r="BB44" s="269">
        <f t="shared" si="8"/>
        <v>200000</v>
      </c>
      <c r="BC44" s="269"/>
      <c r="BD44" s="269"/>
      <c r="BE44" s="147" t="str">
        <f t="shared" si="9"/>
        <v>1台</v>
      </c>
      <c r="BF44" s="147"/>
    </row>
    <row r="45" spans="1:58" x14ac:dyDescent="0.15">
      <c r="A45" s="8">
        <v>3</v>
      </c>
      <c r="B45" s="21"/>
      <c r="C45" s="23"/>
      <c r="D45" s="281"/>
      <c r="E45" s="281"/>
      <c r="F45" s="281"/>
      <c r="G45" s="281"/>
      <c r="H45" s="281"/>
      <c r="I45" s="281"/>
      <c r="J45" s="281"/>
      <c r="K45" s="281"/>
      <c r="L45" s="281"/>
      <c r="M45" s="282"/>
      <c r="N45" s="282"/>
      <c r="O45" s="282"/>
      <c r="P45" s="282"/>
      <c r="Q45" s="282"/>
      <c r="R45" s="282"/>
      <c r="S45" s="282"/>
      <c r="T45" s="282"/>
      <c r="U45" s="282"/>
      <c r="V45" s="282"/>
      <c r="W45" s="148"/>
      <c r="X45" s="148"/>
      <c r="Y45" s="148"/>
      <c r="Z45" s="148"/>
      <c r="AA45" s="283"/>
      <c r="AB45" s="283"/>
      <c r="AC45" s="283"/>
      <c r="AD45" s="269">
        <f t="shared" si="1"/>
        <v>0</v>
      </c>
      <c r="AE45" s="269"/>
      <c r="AF45" s="269"/>
      <c r="AG45" s="269">
        <f t="shared" si="2"/>
        <v>0</v>
      </c>
      <c r="AH45" s="269"/>
      <c r="AI45" s="269"/>
      <c r="AJ45" s="269">
        <f t="shared" si="3"/>
        <v>0</v>
      </c>
      <c r="AK45" s="269"/>
      <c r="AL45" s="269"/>
      <c r="AM45" s="269">
        <f t="shared" si="4"/>
        <v>0</v>
      </c>
      <c r="AN45" s="269"/>
      <c r="AO45" s="269"/>
      <c r="AP45" s="269">
        <f t="shared" si="5"/>
        <v>0</v>
      </c>
      <c r="AQ45" s="269"/>
      <c r="AR45" s="269"/>
      <c r="AS45" s="276"/>
      <c r="AT45" s="276"/>
      <c r="AU45" s="276"/>
      <c r="AV45" s="277" t="str">
        <f t="shared" si="6"/>
        <v/>
      </c>
      <c r="AW45" s="277"/>
      <c r="AX45" s="277"/>
      <c r="AY45" s="278">
        <f t="shared" si="7"/>
        <v>0</v>
      </c>
      <c r="AZ45" s="279"/>
      <c r="BA45" s="280"/>
      <c r="BB45" s="269">
        <f t="shared" si="8"/>
        <v>0</v>
      </c>
      <c r="BC45" s="269"/>
      <c r="BD45" s="269"/>
      <c r="BE45" s="147" t="str">
        <f t="shared" si="9"/>
        <v/>
      </c>
      <c r="BF45" s="147"/>
    </row>
    <row r="46" spans="1:58" x14ac:dyDescent="0.15">
      <c r="A46" s="8">
        <v>4</v>
      </c>
      <c r="B46" s="21"/>
      <c r="C46" s="23"/>
      <c r="D46" s="281"/>
      <c r="E46" s="281"/>
      <c r="F46" s="281"/>
      <c r="G46" s="281"/>
      <c r="H46" s="281"/>
      <c r="I46" s="281"/>
      <c r="J46" s="281"/>
      <c r="K46" s="281"/>
      <c r="L46" s="281"/>
      <c r="M46" s="282"/>
      <c r="N46" s="282"/>
      <c r="O46" s="282"/>
      <c r="P46" s="282"/>
      <c r="Q46" s="282"/>
      <c r="R46" s="282"/>
      <c r="S46" s="282"/>
      <c r="T46" s="282"/>
      <c r="U46" s="282"/>
      <c r="V46" s="282"/>
      <c r="W46" s="148"/>
      <c r="X46" s="148"/>
      <c r="Y46" s="148"/>
      <c r="Z46" s="148"/>
      <c r="AA46" s="283"/>
      <c r="AB46" s="283"/>
      <c r="AC46" s="283"/>
      <c r="AD46" s="269">
        <f t="shared" si="1"/>
        <v>0</v>
      </c>
      <c r="AE46" s="269"/>
      <c r="AF46" s="269"/>
      <c r="AG46" s="269">
        <f t="shared" si="2"/>
        <v>0</v>
      </c>
      <c r="AH46" s="269"/>
      <c r="AI46" s="269"/>
      <c r="AJ46" s="269">
        <f t="shared" si="3"/>
        <v>0</v>
      </c>
      <c r="AK46" s="269"/>
      <c r="AL46" s="269"/>
      <c r="AM46" s="269">
        <f t="shared" si="4"/>
        <v>0</v>
      </c>
      <c r="AN46" s="269"/>
      <c r="AO46" s="269"/>
      <c r="AP46" s="269">
        <f t="shared" si="5"/>
        <v>0</v>
      </c>
      <c r="AQ46" s="269"/>
      <c r="AR46" s="269"/>
      <c r="AS46" s="276"/>
      <c r="AT46" s="276"/>
      <c r="AU46" s="276"/>
      <c r="AV46" s="277" t="str">
        <f t="shared" si="6"/>
        <v/>
      </c>
      <c r="AW46" s="277"/>
      <c r="AX46" s="277"/>
      <c r="AY46" s="278">
        <f t="shared" si="7"/>
        <v>0</v>
      </c>
      <c r="AZ46" s="279"/>
      <c r="BA46" s="280"/>
      <c r="BB46" s="269">
        <f t="shared" si="8"/>
        <v>0</v>
      </c>
      <c r="BC46" s="269"/>
      <c r="BD46" s="269"/>
      <c r="BE46" s="147" t="str">
        <f t="shared" si="9"/>
        <v/>
      </c>
      <c r="BF46" s="147"/>
    </row>
    <row r="47" spans="1:58" x14ac:dyDescent="0.15">
      <c r="A47" s="8">
        <v>5</v>
      </c>
      <c r="B47" s="21"/>
      <c r="C47" s="23"/>
      <c r="D47" s="281"/>
      <c r="E47" s="281"/>
      <c r="F47" s="281"/>
      <c r="G47" s="281"/>
      <c r="H47" s="281"/>
      <c r="I47" s="281"/>
      <c r="J47" s="281"/>
      <c r="K47" s="281"/>
      <c r="L47" s="281"/>
      <c r="M47" s="282"/>
      <c r="N47" s="282"/>
      <c r="O47" s="282"/>
      <c r="P47" s="282"/>
      <c r="Q47" s="282"/>
      <c r="R47" s="282"/>
      <c r="S47" s="282"/>
      <c r="T47" s="282"/>
      <c r="U47" s="282"/>
      <c r="V47" s="282"/>
      <c r="W47" s="148"/>
      <c r="X47" s="148"/>
      <c r="Y47" s="148"/>
      <c r="Z47" s="148"/>
      <c r="AA47" s="283"/>
      <c r="AB47" s="283"/>
      <c r="AC47" s="283"/>
      <c r="AD47" s="269">
        <f t="shared" si="1"/>
        <v>0</v>
      </c>
      <c r="AE47" s="269"/>
      <c r="AF47" s="269"/>
      <c r="AG47" s="269">
        <f t="shared" si="2"/>
        <v>0</v>
      </c>
      <c r="AH47" s="269"/>
      <c r="AI47" s="269"/>
      <c r="AJ47" s="269">
        <f t="shared" si="3"/>
        <v>0</v>
      </c>
      <c r="AK47" s="269"/>
      <c r="AL47" s="269"/>
      <c r="AM47" s="269">
        <f t="shared" si="4"/>
        <v>0</v>
      </c>
      <c r="AN47" s="269"/>
      <c r="AO47" s="269"/>
      <c r="AP47" s="269">
        <f t="shared" si="5"/>
        <v>0</v>
      </c>
      <c r="AQ47" s="269"/>
      <c r="AR47" s="269"/>
      <c r="AS47" s="276"/>
      <c r="AT47" s="276"/>
      <c r="AU47" s="276"/>
      <c r="AV47" s="277" t="str">
        <f t="shared" si="6"/>
        <v/>
      </c>
      <c r="AW47" s="277"/>
      <c r="AX47" s="277"/>
      <c r="AY47" s="278">
        <f t="shared" si="7"/>
        <v>0</v>
      </c>
      <c r="AZ47" s="279"/>
      <c r="BA47" s="280"/>
      <c r="BB47" s="269">
        <f t="shared" si="8"/>
        <v>0</v>
      </c>
      <c r="BC47" s="269"/>
      <c r="BD47" s="269"/>
      <c r="BE47" s="147" t="str">
        <f t="shared" si="9"/>
        <v/>
      </c>
      <c r="BF47" s="147"/>
    </row>
    <row r="48" spans="1:58" x14ac:dyDescent="0.15">
      <c r="A48" s="8">
        <v>6</v>
      </c>
      <c r="B48" s="21"/>
      <c r="C48" s="23"/>
      <c r="D48" s="281"/>
      <c r="E48" s="281"/>
      <c r="F48" s="281"/>
      <c r="G48" s="281"/>
      <c r="H48" s="281"/>
      <c r="I48" s="281"/>
      <c r="J48" s="281"/>
      <c r="K48" s="281"/>
      <c r="L48" s="281"/>
      <c r="M48" s="282"/>
      <c r="N48" s="282"/>
      <c r="O48" s="282"/>
      <c r="P48" s="282"/>
      <c r="Q48" s="282"/>
      <c r="R48" s="282"/>
      <c r="S48" s="282"/>
      <c r="T48" s="282"/>
      <c r="U48" s="282"/>
      <c r="V48" s="282"/>
      <c r="W48" s="148"/>
      <c r="X48" s="148"/>
      <c r="Y48" s="148"/>
      <c r="Z48" s="148"/>
      <c r="AA48" s="283"/>
      <c r="AB48" s="283"/>
      <c r="AC48" s="283"/>
      <c r="AD48" s="269">
        <f t="shared" si="1"/>
        <v>0</v>
      </c>
      <c r="AE48" s="269"/>
      <c r="AF48" s="269"/>
      <c r="AG48" s="269">
        <f t="shared" si="2"/>
        <v>0</v>
      </c>
      <c r="AH48" s="269"/>
      <c r="AI48" s="269"/>
      <c r="AJ48" s="269">
        <f t="shared" si="3"/>
        <v>0</v>
      </c>
      <c r="AK48" s="269"/>
      <c r="AL48" s="269"/>
      <c r="AM48" s="269">
        <f t="shared" si="4"/>
        <v>0</v>
      </c>
      <c r="AN48" s="269"/>
      <c r="AO48" s="269"/>
      <c r="AP48" s="269">
        <f t="shared" si="5"/>
        <v>0</v>
      </c>
      <c r="AQ48" s="269"/>
      <c r="AR48" s="269"/>
      <c r="AS48" s="276"/>
      <c r="AT48" s="276"/>
      <c r="AU48" s="276"/>
      <c r="AV48" s="277" t="str">
        <f t="shared" si="6"/>
        <v/>
      </c>
      <c r="AW48" s="277"/>
      <c r="AX48" s="277"/>
      <c r="AY48" s="278">
        <f t="shared" si="7"/>
        <v>0</v>
      </c>
      <c r="AZ48" s="279"/>
      <c r="BA48" s="280"/>
      <c r="BB48" s="269">
        <f t="shared" si="8"/>
        <v>0</v>
      </c>
      <c r="BC48" s="269"/>
      <c r="BD48" s="269"/>
      <c r="BE48" s="147" t="str">
        <f t="shared" si="9"/>
        <v/>
      </c>
      <c r="BF48" s="147"/>
    </row>
    <row r="49" spans="1:58" x14ac:dyDescent="0.15">
      <c r="A49" s="8">
        <v>7</v>
      </c>
      <c r="B49" s="21"/>
      <c r="C49" s="23"/>
      <c r="D49" s="281"/>
      <c r="E49" s="281"/>
      <c r="F49" s="281"/>
      <c r="G49" s="281"/>
      <c r="H49" s="281"/>
      <c r="I49" s="281"/>
      <c r="J49" s="281"/>
      <c r="K49" s="281"/>
      <c r="L49" s="281"/>
      <c r="M49" s="282"/>
      <c r="N49" s="282"/>
      <c r="O49" s="282"/>
      <c r="P49" s="282"/>
      <c r="Q49" s="282"/>
      <c r="R49" s="282"/>
      <c r="S49" s="282"/>
      <c r="T49" s="282"/>
      <c r="U49" s="282"/>
      <c r="V49" s="282"/>
      <c r="W49" s="148"/>
      <c r="X49" s="148"/>
      <c r="Y49" s="148"/>
      <c r="Z49" s="148"/>
      <c r="AA49" s="283"/>
      <c r="AB49" s="283"/>
      <c r="AC49" s="283"/>
      <c r="AD49" s="269">
        <f t="shared" si="1"/>
        <v>0</v>
      </c>
      <c r="AE49" s="269"/>
      <c r="AF49" s="269"/>
      <c r="AG49" s="269">
        <f t="shared" si="2"/>
        <v>0</v>
      </c>
      <c r="AH49" s="269"/>
      <c r="AI49" s="269"/>
      <c r="AJ49" s="269">
        <f t="shared" si="3"/>
        <v>0</v>
      </c>
      <c r="AK49" s="269"/>
      <c r="AL49" s="269"/>
      <c r="AM49" s="269">
        <f t="shared" si="4"/>
        <v>0</v>
      </c>
      <c r="AN49" s="269"/>
      <c r="AO49" s="269"/>
      <c r="AP49" s="269">
        <f t="shared" si="5"/>
        <v>0</v>
      </c>
      <c r="AQ49" s="269"/>
      <c r="AR49" s="269"/>
      <c r="AS49" s="276"/>
      <c r="AT49" s="276"/>
      <c r="AU49" s="276"/>
      <c r="AV49" s="277" t="str">
        <f t="shared" si="6"/>
        <v/>
      </c>
      <c r="AW49" s="277"/>
      <c r="AX49" s="277"/>
      <c r="AY49" s="278">
        <f t="shared" si="7"/>
        <v>0</v>
      </c>
      <c r="AZ49" s="279"/>
      <c r="BA49" s="280"/>
      <c r="BB49" s="269">
        <f t="shared" si="8"/>
        <v>0</v>
      </c>
      <c r="BC49" s="269"/>
      <c r="BD49" s="269"/>
      <c r="BE49" s="147" t="str">
        <f t="shared" si="9"/>
        <v/>
      </c>
      <c r="BF49" s="147"/>
    </row>
    <row r="50" spans="1:58" x14ac:dyDescent="0.15">
      <c r="A50" s="8">
        <v>8</v>
      </c>
      <c r="B50" s="21"/>
      <c r="C50" s="23"/>
      <c r="D50" s="281"/>
      <c r="E50" s="281"/>
      <c r="F50" s="281"/>
      <c r="G50" s="281"/>
      <c r="H50" s="281"/>
      <c r="I50" s="281"/>
      <c r="J50" s="281"/>
      <c r="K50" s="281"/>
      <c r="L50" s="281"/>
      <c r="M50" s="282"/>
      <c r="N50" s="282"/>
      <c r="O50" s="282"/>
      <c r="P50" s="282"/>
      <c r="Q50" s="282"/>
      <c r="R50" s="282"/>
      <c r="S50" s="282"/>
      <c r="T50" s="282"/>
      <c r="U50" s="282"/>
      <c r="V50" s="282"/>
      <c r="W50" s="148"/>
      <c r="X50" s="148"/>
      <c r="Y50" s="148"/>
      <c r="Z50" s="148"/>
      <c r="AA50" s="283"/>
      <c r="AB50" s="283"/>
      <c r="AC50" s="283"/>
      <c r="AD50" s="269">
        <f t="shared" si="1"/>
        <v>0</v>
      </c>
      <c r="AE50" s="269"/>
      <c r="AF50" s="269"/>
      <c r="AG50" s="269">
        <f t="shared" si="2"/>
        <v>0</v>
      </c>
      <c r="AH50" s="269"/>
      <c r="AI50" s="269"/>
      <c r="AJ50" s="269">
        <f t="shared" si="3"/>
        <v>0</v>
      </c>
      <c r="AK50" s="269"/>
      <c r="AL50" s="269"/>
      <c r="AM50" s="269">
        <f t="shared" si="4"/>
        <v>0</v>
      </c>
      <c r="AN50" s="269"/>
      <c r="AO50" s="269"/>
      <c r="AP50" s="269">
        <f t="shared" si="5"/>
        <v>0</v>
      </c>
      <c r="AQ50" s="269"/>
      <c r="AR50" s="269"/>
      <c r="AS50" s="276"/>
      <c r="AT50" s="276"/>
      <c r="AU50" s="276"/>
      <c r="AV50" s="277" t="str">
        <f t="shared" si="6"/>
        <v/>
      </c>
      <c r="AW50" s="277"/>
      <c r="AX50" s="277"/>
      <c r="AY50" s="278">
        <f t="shared" si="7"/>
        <v>0</v>
      </c>
      <c r="AZ50" s="279"/>
      <c r="BA50" s="280"/>
      <c r="BB50" s="269">
        <f t="shared" si="8"/>
        <v>0</v>
      </c>
      <c r="BC50" s="269"/>
      <c r="BD50" s="269"/>
      <c r="BE50" s="147" t="str">
        <f t="shared" si="9"/>
        <v/>
      </c>
      <c r="BF50" s="147"/>
    </row>
    <row r="51" spans="1:58" x14ac:dyDescent="0.15">
      <c r="A51" s="8">
        <v>9</v>
      </c>
      <c r="B51" s="21"/>
      <c r="C51" s="23"/>
      <c r="D51" s="281"/>
      <c r="E51" s="281"/>
      <c r="F51" s="281"/>
      <c r="G51" s="281"/>
      <c r="H51" s="281"/>
      <c r="I51" s="281"/>
      <c r="J51" s="281"/>
      <c r="K51" s="281"/>
      <c r="L51" s="281"/>
      <c r="M51" s="282"/>
      <c r="N51" s="282"/>
      <c r="O51" s="282"/>
      <c r="P51" s="282"/>
      <c r="Q51" s="282"/>
      <c r="R51" s="282"/>
      <c r="S51" s="282"/>
      <c r="T51" s="282"/>
      <c r="U51" s="282"/>
      <c r="V51" s="282"/>
      <c r="W51" s="148"/>
      <c r="X51" s="148"/>
      <c r="Y51" s="148"/>
      <c r="Z51" s="148"/>
      <c r="AA51" s="283"/>
      <c r="AB51" s="283"/>
      <c r="AC51" s="283"/>
      <c r="AD51" s="269">
        <f t="shared" si="1"/>
        <v>0</v>
      </c>
      <c r="AE51" s="269"/>
      <c r="AF51" s="269"/>
      <c r="AG51" s="269">
        <f t="shared" si="2"/>
        <v>0</v>
      </c>
      <c r="AH51" s="269"/>
      <c r="AI51" s="269"/>
      <c r="AJ51" s="269">
        <f t="shared" si="3"/>
        <v>0</v>
      </c>
      <c r="AK51" s="269"/>
      <c r="AL51" s="269"/>
      <c r="AM51" s="269">
        <f t="shared" si="4"/>
        <v>0</v>
      </c>
      <c r="AN51" s="269"/>
      <c r="AO51" s="269"/>
      <c r="AP51" s="269">
        <f t="shared" si="5"/>
        <v>0</v>
      </c>
      <c r="AQ51" s="269"/>
      <c r="AR51" s="269"/>
      <c r="AS51" s="276"/>
      <c r="AT51" s="276"/>
      <c r="AU51" s="276"/>
      <c r="AV51" s="277" t="str">
        <f t="shared" si="6"/>
        <v/>
      </c>
      <c r="AW51" s="277"/>
      <c r="AX51" s="277"/>
      <c r="AY51" s="278">
        <f t="shared" si="7"/>
        <v>0</v>
      </c>
      <c r="AZ51" s="279"/>
      <c r="BA51" s="280"/>
      <c r="BB51" s="269">
        <f t="shared" si="8"/>
        <v>0</v>
      </c>
      <c r="BC51" s="269"/>
      <c r="BD51" s="269"/>
      <c r="BE51" s="147" t="str">
        <f t="shared" si="9"/>
        <v/>
      </c>
      <c r="BF51" s="147"/>
    </row>
    <row r="52" spans="1:58" x14ac:dyDescent="0.15">
      <c r="A52" s="8">
        <v>10</v>
      </c>
      <c r="B52" s="21"/>
      <c r="C52" s="23"/>
      <c r="D52" s="281"/>
      <c r="E52" s="281"/>
      <c r="F52" s="281"/>
      <c r="G52" s="281"/>
      <c r="H52" s="281"/>
      <c r="I52" s="281"/>
      <c r="J52" s="281"/>
      <c r="K52" s="281"/>
      <c r="L52" s="281"/>
      <c r="M52" s="282"/>
      <c r="N52" s="282"/>
      <c r="O52" s="282"/>
      <c r="P52" s="282"/>
      <c r="Q52" s="282"/>
      <c r="R52" s="282"/>
      <c r="S52" s="282"/>
      <c r="T52" s="282"/>
      <c r="U52" s="282"/>
      <c r="V52" s="282"/>
      <c r="W52" s="148"/>
      <c r="X52" s="148"/>
      <c r="Y52" s="148"/>
      <c r="Z52" s="148"/>
      <c r="AA52" s="283"/>
      <c r="AB52" s="283"/>
      <c r="AC52" s="283"/>
      <c r="AD52" s="269">
        <f t="shared" si="1"/>
        <v>0</v>
      </c>
      <c r="AE52" s="269"/>
      <c r="AF52" s="269"/>
      <c r="AG52" s="269">
        <f t="shared" si="2"/>
        <v>0</v>
      </c>
      <c r="AH52" s="269"/>
      <c r="AI52" s="269"/>
      <c r="AJ52" s="269">
        <f t="shared" si="3"/>
        <v>0</v>
      </c>
      <c r="AK52" s="269"/>
      <c r="AL52" s="269"/>
      <c r="AM52" s="269">
        <f t="shared" si="4"/>
        <v>0</v>
      </c>
      <c r="AN52" s="269"/>
      <c r="AO52" s="269"/>
      <c r="AP52" s="269">
        <f t="shared" si="5"/>
        <v>0</v>
      </c>
      <c r="AQ52" s="269"/>
      <c r="AR52" s="269"/>
      <c r="AS52" s="276"/>
      <c r="AT52" s="276"/>
      <c r="AU52" s="276"/>
      <c r="AV52" s="277" t="str">
        <f t="shared" si="6"/>
        <v/>
      </c>
      <c r="AW52" s="277"/>
      <c r="AX52" s="277"/>
      <c r="AY52" s="278">
        <f t="shared" si="7"/>
        <v>0</v>
      </c>
      <c r="AZ52" s="279"/>
      <c r="BA52" s="280"/>
      <c r="BB52" s="269">
        <f t="shared" si="8"/>
        <v>0</v>
      </c>
      <c r="BC52" s="269"/>
      <c r="BD52" s="269"/>
      <c r="BE52" s="147" t="str">
        <f t="shared" si="9"/>
        <v/>
      </c>
      <c r="BF52" s="147"/>
    </row>
    <row r="53" spans="1:58" x14ac:dyDescent="0.15">
      <c r="A53" s="8">
        <v>11</v>
      </c>
      <c r="B53" s="21"/>
      <c r="C53" s="23"/>
      <c r="D53" s="281"/>
      <c r="E53" s="281"/>
      <c r="F53" s="281"/>
      <c r="G53" s="281"/>
      <c r="H53" s="281"/>
      <c r="I53" s="281"/>
      <c r="J53" s="281"/>
      <c r="K53" s="281"/>
      <c r="L53" s="281"/>
      <c r="M53" s="282"/>
      <c r="N53" s="282"/>
      <c r="O53" s="282"/>
      <c r="P53" s="282"/>
      <c r="Q53" s="282"/>
      <c r="R53" s="282"/>
      <c r="S53" s="282"/>
      <c r="T53" s="282"/>
      <c r="U53" s="282"/>
      <c r="V53" s="282"/>
      <c r="W53" s="148"/>
      <c r="X53" s="148"/>
      <c r="Y53" s="148"/>
      <c r="Z53" s="148"/>
      <c r="AA53" s="283"/>
      <c r="AB53" s="283"/>
      <c r="AC53" s="283"/>
      <c r="AD53" s="269">
        <f t="shared" si="1"/>
        <v>0</v>
      </c>
      <c r="AE53" s="269"/>
      <c r="AF53" s="269"/>
      <c r="AG53" s="269">
        <f t="shared" si="2"/>
        <v>0</v>
      </c>
      <c r="AH53" s="269"/>
      <c r="AI53" s="269"/>
      <c r="AJ53" s="269">
        <f t="shared" si="3"/>
        <v>0</v>
      </c>
      <c r="AK53" s="269"/>
      <c r="AL53" s="269"/>
      <c r="AM53" s="269">
        <f t="shared" si="4"/>
        <v>0</v>
      </c>
      <c r="AN53" s="269"/>
      <c r="AO53" s="269"/>
      <c r="AP53" s="269">
        <f t="shared" si="5"/>
        <v>0</v>
      </c>
      <c r="AQ53" s="269"/>
      <c r="AR53" s="269"/>
      <c r="AS53" s="276"/>
      <c r="AT53" s="276"/>
      <c r="AU53" s="276"/>
      <c r="AV53" s="277" t="str">
        <f t="shared" si="6"/>
        <v/>
      </c>
      <c r="AW53" s="277"/>
      <c r="AX53" s="277"/>
      <c r="AY53" s="278">
        <f t="shared" si="7"/>
        <v>0</v>
      </c>
      <c r="AZ53" s="279"/>
      <c r="BA53" s="280"/>
      <c r="BB53" s="269">
        <f t="shared" si="8"/>
        <v>0</v>
      </c>
      <c r="BC53" s="269"/>
      <c r="BD53" s="269"/>
      <c r="BE53" s="147" t="str">
        <f t="shared" si="9"/>
        <v/>
      </c>
      <c r="BF53" s="147"/>
    </row>
    <row r="54" spans="1:58" x14ac:dyDescent="0.15">
      <c r="A54" s="8">
        <v>12</v>
      </c>
      <c r="B54" s="21"/>
      <c r="C54" s="23"/>
      <c r="D54" s="281"/>
      <c r="E54" s="281"/>
      <c r="F54" s="281"/>
      <c r="G54" s="281"/>
      <c r="H54" s="281"/>
      <c r="I54" s="281"/>
      <c r="J54" s="281"/>
      <c r="K54" s="281"/>
      <c r="L54" s="281"/>
      <c r="M54" s="282"/>
      <c r="N54" s="282"/>
      <c r="O54" s="282"/>
      <c r="P54" s="282"/>
      <c r="Q54" s="282"/>
      <c r="R54" s="282"/>
      <c r="S54" s="282"/>
      <c r="T54" s="282"/>
      <c r="U54" s="282"/>
      <c r="V54" s="282"/>
      <c r="W54" s="148"/>
      <c r="X54" s="148"/>
      <c r="Y54" s="148"/>
      <c r="Z54" s="148"/>
      <c r="AA54" s="283"/>
      <c r="AB54" s="283"/>
      <c r="AC54" s="283"/>
      <c r="AD54" s="269">
        <f t="shared" si="1"/>
        <v>0</v>
      </c>
      <c r="AE54" s="269"/>
      <c r="AF54" s="269"/>
      <c r="AG54" s="269">
        <f t="shared" si="2"/>
        <v>0</v>
      </c>
      <c r="AH54" s="269"/>
      <c r="AI54" s="269"/>
      <c r="AJ54" s="269">
        <f t="shared" si="3"/>
        <v>0</v>
      </c>
      <c r="AK54" s="269"/>
      <c r="AL54" s="269"/>
      <c r="AM54" s="269">
        <f t="shared" si="4"/>
        <v>0</v>
      </c>
      <c r="AN54" s="269"/>
      <c r="AO54" s="269"/>
      <c r="AP54" s="269">
        <f t="shared" si="5"/>
        <v>0</v>
      </c>
      <c r="AQ54" s="269"/>
      <c r="AR54" s="269"/>
      <c r="AS54" s="276"/>
      <c r="AT54" s="276"/>
      <c r="AU54" s="276"/>
      <c r="AV54" s="277" t="str">
        <f t="shared" si="6"/>
        <v/>
      </c>
      <c r="AW54" s="277"/>
      <c r="AX54" s="277"/>
      <c r="AY54" s="278">
        <f t="shared" si="7"/>
        <v>0</v>
      </c>
      <c r="AZ54" s="279"/>
      <c r="BA54" s="280"/>
      <c r="BB54" s="269">
        <f t="shared" si="8"/>
        <v>0</v>
      </c>
      <c r="BC54" s="269"/>
      <c r="BD54" s="269"/>
      <c r="BE54" s="147" t="str">
        <f t="shared" si="9"/>
        <v/>
      </c>
      <c r="BF54" s="147"/>
    </row>
    <row r="55" spans="1:58" x14ac:dyDescent="0.15">
      <c r="A55" s="8">
        <v>13</v>
      </c>
      <c r="B55" s="21"/>
      <c r="C55" s="23"/>
      <c r="D55" s="281"/>
      <c r="E55" s="281"/>
      <c r="F55" s="281"/>
      <c r="G55" s="281"/>
      <c r="H55" s="281"/>
      <c r="I55" s="281"/>
      <c r="J55" s="281"/>
      <c r="K55" s="281"/>
      <c r="L55" s="281"/>
      <c r="M55" s="282"/>
      <c r="N55" s="282"/>
      <c r="O55" s="282"/>
      <c r="P55" s="282"/>
      <c r="Q55" s="282"/>
      <c r="R55" s="282"/>
      <c r="S55" s="282"/>
      <c r="T55" s="282"/>
      <c r="U55" s="282"/>
      <c r="V55" s="282"/>
      <c r="W55" s="148"/>
      <c r="X55" s="148"/>
      <c r="Y55" s="148"/>
      <c r="Z55" s="148"/>
      <c r="AA55" s="283"/>
      <c r="AB55" s="283"/>
      <c r="AC55" s="283"/>
      <c r="AD55" s="269">
        <f t="shared" si="1"/>
        <v>0</v>
      </c>
      <c r="AE55" s="269"/>
      <c r="AF55" s="269"/>
      <c r="AG55" s="269">
        <f t="shared" si="2"/>
        <v>0</v>
      </c>
      <c r="AH55" s="269"/>
      <c r="AI55" s="269"/>
      <c r="AJ55" s="269">
        <f t="shared" si="3"/>
        <v>0</v>
      </c>
      <c r="AK55" s="269"/>
      <c r="AL55" s="269"/>
      <c r="AM55" s="269">
        <f t="shared" si="4"/>
        <v>0</v>
      </c>
      <c r="AN55" s="269"/>
      <c r="AO55" s="269"/>
      <c r="AP55" s="269">
        <f t="shared" si="5"/>
        <v>0</v>
      </c>
      <c r="AQ55" s="269"/>
      <c r="AR55" s="269"/>
      <c r="AS55" s="276"/>
      <c r="AT55" s="276"/>
      <c r="AU55" s="276"/>
      <c r="AV55" s="277" t="str">
        <f t="shared" si="6"/>
        <v/>
      </c>
      <c r="AW55" s="277"/>
      <c r="AX55" s="277"/>
      <c r="AY55" s="278">
        <f t="shared" si="7"/>
        <v>0</v>
      </c>
      <c r="AZ55" s="279"/>
      <c r="BA55" s="280"/>
      <c r="BB55" s="269">
        <f t="shared" si="8"/>
        <v>0</v>
      </c>
      <c r="BC55" s="269"/>
      <c r="BD55" s="269"/>
      <c r="BE55" s="147" t="str">
        <f t="shared" si="9"/>
        <v/>
      </c>
      <c r="BF55" s="147"/>
    </row>
    <row r="56" spans="1:58" x14ac:dyDescent="0.15">
      <c r="A56" s="8">
        <v>14</v>
      </c>
      <c r="B56" s="21"/>
      <c r="C56" s="23"/>
      <c r="D56" s="281"/>
      <c r="E56" s="281"/>
      <c r="F56" s="281"/>
      <c r="G56" s="281"/>
      <c r="H56" s="281"/>
      <c r="I56" s="281"/>
      <c r="J56" s="281"/>
      <c r="K56" s="281"/>
      <c r="L56" s="281"/>
      <c r="M56" s="282"/>
      <c r="N56" s="282"/>
      <c r="O56" s="282"/>
      <c r="P56" s="282"/>
      <c r="Q56" s="282"/>
      <c r="R56" s="282"/>
      <c r="S56" s="282"/>
      <c r="T56" s="282"/>
      <c r="U56" s="282"/>
      <c r="V56" s="282"/>
      <c r="W56" s="148"/>
      <c r="X56" s="148"/>
      <c r="Y56" s="148"/>
      <c r="Z56" s="148"/>
      <c r="AA56" s="283"/>
      <c r="AB56" s="283"/>
      <c r="AC56" s="283"/>
      <c r="AD56" s="269">
        <f t="shared" si="1"/>
        <v>0</v>
      </c>
      <c r="AE56" s="269"/>
      <c r="AF56" s="269"/>
      <c r="AG56" s="269">
        <f t="shared" si="2"/>
        <v>0</v>
      </c>
      <c r="AH56" s="269"/>
      <c r="AI56" s="269"/>
      <c r="AJ56" s="269">
        <f t="shared" si="3"/>
        <v>0</v>
      </c>
      <c r="AK56" s="269"/>
      <c r="AL56" s="269"/>
      <c r="AM56" s="269">
        <f t="shared" si="4"/>
        <v>0</v>
      </c>
      <c r="AN56" s="269"/>
      <c r="AO56" s="269"/>
      <c r="AP56" s="269">
        <f t="shared" si="5"/>
        <v>0</v>
      </c>
      <c r="AQ56" s="269"/>
      <c r="AR56" s="269"/>
      <c r="AS56" s="276"/>
      <c r="AT56" s="276"/>
      <c r="AU56" s="276"/>
      <c r="AV56" s="277" t="str">
        <f t="shared" si="6"/>
        <v/>
      </c>
      <c r="AW56" s="277"/>
      <c r="AX56" s="277"/>
      <c r="AY56" s="278">
        <f t="shared" si="7"/>
        <v>0</v>
      </c>
      <c r="AZ56" s="279"/>
      <c r="BA56" s="280"/>
      <c r="BB56" s="269">
        <f t="shared" si="8"/>
        <v>0</v>
      </c>
      <c r="BC56" s="269"/>
      <c r="BD56" s="269"/>
      <c r="BE56" s="147" t="str">
        <f t="shared" si="9"/>
        <v/>
      </c>
      <c r="BF56" s="147"/>
    </row>
    <row r="57" spans="1:58" x14ac:dyDescent="0.15">
      <c r="A57" s="8">
        <v>15</v>
      </c>
      <c r="B57" s="21"/>
      <c r="C57" s="23"/>
      <c r="D57" s="281"/>
      <c r="E57" s="281"/>
      <c r="F57" s="281"/>
      <c r="G57" s="281"/>
      <c r="H57" s="281"/>
      <c r="I57" s="281"/>
      <c r="J57" s="281"/>
      <c r="K57" s="281"/>
      <c r="L57" s="281"/>
      <c r="M57" s="282"/>
      <c r="N57" s="282"/>
      <c r="O57" s="282"/>
      <c r="P57" s="282"/>
      <c r="Q57" s="282"/>
      <c r="R57" s="282"/>
      <c r="S57" s="282"/>
      <c r="T57" s="282"/>
      <c r="U57" s="282"/>
      <c r="V57" s="282"/>
      <c r="W57" s="148"/>
      <c r="X57" s="148"/>
      <c r="Y57" s="148"/>
      <c r="Z57" s="148"/>
      <c r="AA57" s="283"/>
      <c r="AB57" s="283"/>
      <c r="AC57" s="283"/>
      <c r="AD57" s="269">
        <f t="shared" si="1"/>
        <v>0</v>
      </c>
      <c r="AE57" s="269"/>
      <c r="AF57" s="269"/>
      <c r="AG57" s="269">
        <f t="shared" si="2"/>
        <v>0</v>
      </c>
      <c r="AH57" s="269"/>
      <c r="AI57" s="269"/>
      <c r="AJ57" s="269">
        <f t="shared" si="3"/>
        <v>0</v>
      </c>
      <c r="AK57" s="269"/>
      <c r="AL57" s="269"/>
      <c r="AM57" s="269">
        <f t="shared" si="4"/>
        <v>0</v>
      </c>
      <c r="AN57" s="269"/>
      <c r="AO57" s="269"/>
      <c r="AP57" s="269">
        <f t="shared" si="5"/>
        <v>0</v>
      </c>
      <c r="AQ57" s="269"/>
      <c r="AR57" s="269"/>
      <c r="AS57" s="276"/>
      <c r="AT57" s="276"/>
      <c r="AU57" s="276"/>
      <c r="AV57" s="277" t="str">
        <f t="shared" si="6"/>
        <v/>
      </c>
      <c r="AW57" s="277"/>
      <c r="AX57" s="277"/>
      <c r="AY57" s="278">
        <f t="shared" si="7"/>
        <v>0</v>
      </c>
      <c r="AZ57" s="279"/>
      <c r="BA57" s="280"/>
      <c r="BB57" s="269">
        <f t="shared" si="8"/>
        <v>0</v>
      </c>
      <c r="BC57" s="269"/>
      <c r="BD57" s="269"/>
      <c r="BE57" s="147" t="str">
        <f t="shared" si="9"/>
        <v/>
      </c>
      <c r="BF57" s="147"/>
    </row>
    <row r="58" spans="1:58" x14ac:dyDescent="0.15">
      <c r="A58" s="8">
        <v>16</v>
      </c>
      <c r="B58" s="21"/>
      <c r="C58" s="23"/>
      <c r="D58" s="281"/>
      <c r="E58" s="281"/>
      <c r="F58" s="281"/>
      <c r="G58" s="281"/>
      <c r="H58" s="281"/>
      <c r="I58" s="281"/>
      <c r="J58" s="281"/>
      <c r="K58" s="281"/>
      <c r="L58" s="281"/>
      <c r="M58" s="282"/>
      <c r="N58" s="282"/>
      <c r="O58" s="282"/>
      <c r="P58" s="282"/>
      <c r="Q58" s="282"/>
      <c r="R58" s="282"/>
      <c r="S58" s="282"/>
      <c r="T58" s="282"/>
      <c r="U58" s="282"/>
      <c r="V58" s="282"/>
      <c r="W58" s="148"/>
      <c r="X58" s="148"/>
      <c r="Y58" s="148"/>
      <c r="Z58" s="148"/>
      <c r="AA58" s="283"/>
      <c r="AB58" s="283"/>
      <c r="AC58" s="283"/>
      <c r="AD58" s="269">
        <f t="shared" si="1"/>
        <v>0</v>
      </c>
      <c r="AE58" s="269"/>
      <c r="AF58" s="269"/>
      <c r="AG58" s="269">
        <f t="shared" si="2"/>
        <v>0</v>
      </c>
      <c r="AH58" s="269"/>
      <c r="AI58" s="269"/>
      <c r="AJ58" s="269">
        <f t="shared" si="3"/>
        <v>0</v>
      </c>
      <c r="AK58" s="269"/>
      <c r="AL58" s="269"/>
      <c r="AM58" s="269">
        <f t="shared" si="4"/>
        <v>0</v>
      </c>
      <c r="AN58" s="269"/>
      <c r="AO58" s="269"/>
      <c r="AP58" s="269">
        <f t="shared" si="5"/>
        <v>0</v>
      </c>
      <c r="AQ58" s="269"/>
      <c r="AR58" s="269"/>
      <c r="AS58" s="276"/>
      <c r="AT58" s="276"/>
      <c r="AU58" s="276"/>
      <c r="AV58" s="277" t="str">
        <f t="shared" si="6"/>
        <v/>
      </c>
      <c r="AW58" s="277"/>
      <c r="AX58" s="277"/>
      <c r="AY58" s="278">
        <f t="shared" si="7"/>
        <v>0</v>
      </c>
      <c r="AZ58" s="279"/>
      <c r="BA58" s="280"/>
      <c r="BB58" s="269">
        <f t="shared" si="8"/>
        <v>0</v>
      </c>
      <c r="BC58" s="269"/>
      <c r="BD58" s="269"/>
      <c r="BE58" s="147" t="str">
        <f t="shared" si="9"/>
        <v/>
      </c>
      <c r="BF58" s="147"/>
    </row>
    <row r="59" spans="1:58" x14ac:dyDescent="0.15">
      <c r="A59" s="8">
        <v>17</v>
      </c>
      <c r="B59" s="21"/>
      <c r="C59" s="23"/>
      <c r="D59" s="281"/>
      <c r="E59" s="281"/>
      <c r="F59" s="281"/>
      <c r="G59" s="281"/>
      <c r="H59" s="281"/>
      <c r="I59" s="281"/>
      <c r="J59" s="281"/>
      <c r="K59" s="281"/>
      <c r="L59" s="281"/>
      <c r="M59" s="282"/>
      <c r="N59" s="282"/>
      <c r="O59" s="282"/>
      <c r="P59" s="282"/>
      <c r="Q59" s="282"/>
      <c r="R59" s="282"/>
      <c r="S59" s="282"/>
      <c r="T59" s="282"/>
      <c r="U59" s="282"/>
      <c r="V59" s="282"/>
      <c r="W59" s="148"/>
      <c r="X59" s="148"/>
      <c r="Y59" s="148"/>
      <c r="Z59" s="148"/>
      <c r="AA59" s="283"/>
      <c r="AB59" s="283"/>
      <c r="AC59" s="283"/>
      <c r="AD59" s="269">
        <f t="shared" si="1"/>
        <v>0</v>
      </c>
      <c r="AE59" s="269"/>
      <c r="AF59" s="269"/>
      <c r="AG59" s="269">
        <f t="shared" si="2"/>
        <v>0</v>
      </c>
      <c r="AH59" s="269"/>
      <c r="AI59" s="269"/>
      <c r="AJ59" s="269">
        <f t="shared" si="3"/>
        <v>0</v>
      </c>
      <c r="AK59" s="269"/>
      <c r="AL59" s="269"/>
      <c r="AM59" s="269">
        <f t="shared" si="4"/>
        <v>0</v>
      </c>
      <c r="AN59" s="269"/>
      <c r="AO59" s="269"/>
      <c r="AP59" s="269">
        <f t="shared" si="5"/>
        <v>0</v>
      </c>
      <c r="AQ59" s="269"/>
      <c r="AR59" s="269"/>
      <c r="AS59" s="276"/>
      <c r="AT59" s="276"/>
      <c r="AU59" s="276"/>
      <c r="AV59" s="277" t="str">
        <f t="shared" si="6"/>
        <v/>
      </c>
      <c r="AW59" s="277"/>
      <c r="AX59" s="277"/>
      <c r="AY59" s="278">
        <f t="shared" si="7"/>
        <v>0</v>
      </c>
      <c r="AZ59" s="279"/>
      <c r="BA59" s="280"/>
      <c r="BB59" s="269">
        <f t="shared" si="8"/>
        <v>0</v>
      </c>
      <c r="BC59" s="269"/>
      <c r="BD59" s="269"/>
      <c r="BE59" s="147" t="str">
        <f t="shared" si="9"/>
        <v/>
      </c>
      <c r="BF59" s="147"/>
    </row>
    <row r="60" spans="1:58" x14ac:dyDescent="0.15">
      <c r="A60" s="8">
        <v>18</v>
      </c>
      <c r="B60" s="21"/>
      <c r="C60" s="23"/>
      <c r="D60" s="281"/>
      <c r="E60" s="281"/>
      <c r="F60" s="281"/>
      <c r="G60" s="281"/>
      <c r="H60" s="281"/>
      <c r="I60" s="281"/>
      <c r="J60" s="281"/>
      <c r="K60" s="281"/>
      <c r="L60" s="281"/>
      <c r="M60" s="282"/>
      <c r="N60" s="282"/>
      <c r="O60" s="282"/>
      <c r="P60" s="282"/>
      <c r="Q60" s="282"/>
      <c r="R60" s="282"/>
      <c r="S60" s="282"/>
      <c r="T60" s="282"/>
      <c r="U60" s="282"/>
      <c r="V60" s="282"/>
      <c r="W60" s="148"/>
      <c r="X60" s="148"/>
      <c r="Y60" s="148"/>
      <c r="Z60" s="148"/>
      <c r="AA60" s="283"/>
      <c r="AB60" s="283"/>
      <c r="AC60" s="283"/>
      <c r="AD60" s="269">
        <f t="shared" si="1"/>
        <v>0</v>
      </c>
      <c r="AE60" s="269"/>
      <c r="AF60" s="269"/>
      <c r="AG60" s="269">
        <f t="shared" si="2"/>
        <v>0</v>
      </c>
      <c r="AH60" s="269"/>
      <c r="AI60" s="269"/>
      <c r="AJ60" s="269">
        <f t="shared" si="3"/>
        <v>0</v>
      </c>
      <c r="AK60" s="269"/>
      <c r="AL60" s="269"/>
      <c r="AM60" s="269">
        <f t="shared" si="4"/>
        <v>0</v>
      </c>
      <c r="AN60" s="269"/>
      <c r="AO60" s="269"/>
      <c r="AP60" s="269">
        <f t="shared" si="5"/>
        <v>0</v>
      </c>
      <c r="AQ60" s="269"/>
      <c r="AR60" s="269"/>
      <c r="AS60" s="276"/>
      <c r="AT60" s="276"/>
      <c r="AU60" s="276"/>
      <c r="AV60" s="277" t="str">
        <f t="shared" si="6"/>
        <v/>
      </c>
      <c r="AW60" s="277"/>
      <c r="AX60" s="277"/>
      <c r="AY60" s="278">
        <f t="shared" si="7"/>
        <v>0</v>
      </c>
      <c r="AZ60" s="279"/>
      <c r="BA60" s="280"/>
      <c r="BB60" s="269">
        <f t="shared" si="8"/>
        <v>0</v>
      </c>
      <c r="BC60" s="269"/>
      <c r="BD60" s="269"/>
      <c r="BE60" s="147" t="str">
        <f t="shared" si="9"/>
        <v/>
      </c>
      <c r="BF60" s="147"/>
    </row>
    <row r="61" spans="1:58" x14ac:dyDescent="0.15">
      <c r="A61" s="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row>
    <row r="62" spans="1:58" ht="14.25" x14ac:dyDescent="0.15">
      <c r="A62" s="10"/>
      <c r="B62" s="10"/>
      <c r="C62" s="10"/>
      <c r="D62" s="10"/>
      <c r="E62" s="10"/>
      <c r="F62" s="10"/>
      <c r="G62" s="10"/>
      <c r="H62" s="10"/>
      <c r="I62" s="10"/>
      <c r="J62" s="10"/>
      <c r="K62" s="10"/>
      <c r="L62" s="147" t="s">
        <v>103</v>
      </c>
      <c r="M62" s="147"/>
      <c r="N62" s="147"/>
      <c r="O62" s="147"/>
      <c r="P62" s="147"/>
      <c r="Q62" s="147"/>
      <c r="R62" s="147" t="s">
        <v>153</v>
      </c>
      <c r="S62" s="147"/>
      <c r="T62" s="147"/>
      <c r="U62" s="147"/>
      <c r="V62" s="147"/>
      <c r="W62" s="147"/>
      <c r="X62" s="10"/>
      <c r="Y62" s="10"/>
      <c r="Z62" s="10"/>
      <c r="AA62" s="10"/>
      <c r="AB62" s="10"/>
      <c r="AC62" s="10"/>
      <c r="AD62" s="10"/>
      <c r="AE62" s="10"/>
      <c r="AF62" s="10"/>
      <c r="AG62" s="10"/>
      <c r="AH62" s="10"/>
      <c r="AI62" s="10"/>
      <c r="AJ62" s="32"/>
      <c r="AK62" s="32"/>
      <c r="AX62" s="25"/>
      <c r="AY62" s="25"/>
      <c r="AZ62" s="25"/>
    </row>
    <row r="63" spans="1:58" ht="4.5" customHeight="1" x14ac:dyDescent="0.15">
      <c r="A63" s="10"/>
      <c r="B63" s="10"/>
      <c r="C63" s="10"/>
      <c r="D63" s="10"/>
      <c r="E63" s="10"/>
      <c r="F63" s="10"/>
      <c r="G63" s="10"/>
      <c r="H63" s="10"/>
      <c r="I63" s="10"/>
      <c r="J63" s="10"/>
      <c r="K63" s="10"/>
      <c r="L63" s="25"/>
      <c r="M63" s="25"/>
      <c r="N63" s="25"/>
      <c r="O63" s="25"/>
      <c r="P63" s="25"/>
      <c r="Q63" s="25"/>
      <c r="R63" s="25"/>
      <c r="S63" s="25"/>
      <c r="T63" s="25"/>
      <c r="U63" s="25"/>
      <c r="V63" s="25"/>
      <c r="W63" s="25"/>
      <c r="X63" s="10"/>
      <c r="Y63" s="10"/>
      <c r="Z63" s="10"/>
      <c r="AA63" s="10"/>
      <c r="AB63" s="10"/>
      <c r="AC63" s="10"/>
      <c r="AD63" s="10"/>
      <c r="AE63" s="10"/>
      <c r="AF63" s="10"/>
      <c r="AG63" s="10"/>
      <c r="AH63" s="10"/>
      <c r="AI63" s="10"/>
      <c r="AJ63" s="25"/>
      <c r="AK63" s="25"/>
      <c r="AX63" s="25"/>
      <c r="AY63" s="25"/>
      <c r="AZ63" s="25"/>
    </row>
    <row r="64" spans="1:58" x14ac:dyDescent="0.15">
      <c r="A64" s="11"/>
      <c r="B64" s="271" t="s">
        <v>40</v>
      </c>
      <c r="C64" s="272"/>
      <c r="D64" s="272"/>
      <c r="E64" s="272"/>
      <c r="F64" s="272"/>
      <c r="G64" s="272"/>
      <c r="H64" s="272"/>
      <c r="I64" s="272"/>
      <c r="J64" s="272"/>
      <c r="K64" s="273"/>
      <c r="L64" s="274" t="s">
        <v>19</v>
      </c>
      <c r="M64" s="274"/>
      <c r="N64" s="274"/>
      <c r="O64" s="274" t="s">
        <v>3</v>
      </c>
      <c r="P64" s="274"/>
      <c r="Q64" s="274"/>
      <c r="R64" s="274" t="s">
        <v>19</v>
      </c>
      <c r="S64" s="274"/>
      <c r="T64" s="274"/>
      <c r="U64" s="274" t="s">
        <v>3</v>
      </c>
      <c r="V64" s="274"/>
      <c r="W64" s="275"/>
      <c r="X64" s="10"/>
      <c r="Y64" s="10"/>
      <c r="Z64" s="10"/>
      <c r="AA64" s="10"/>
      <c r="AB64" s="10"/>
      <c r="AC64" s="10"/>
      <c r="AD64" s="10"/>
      <c r="AE64" s="10"/>
      <c r="AF64" s="10"/>
      <c r="AG64" s="10"/>
      <c r="AH64" s="10"/>
      <c r="AI64" s="10"/>
    </row>
    <row r="65" spans="1:55" ht="13.5" customHeight="1" x14ac:dyDescent="0.15">
      <c r="A65" s="11">
        <v>1</v>
      </c>
      <c r="B65" s="267" t="str">
        <f t="shared" ref="B65:B74" si="10">IF(ISNA(VLOOKUP(A65,$B$43:$L$60,3,FALSE)),"",VLOOKUP(A65,$B$43:$L$60,3,FALSE))</f>
        <v>陰圧装置</v>
      </c>
      <c r="C65" s="268"/>
      <c r="D65" s="268"/>
      <c r="E65" s="268"/>
      <c r="F65" s="268"/>
      <c r="G65" s="268"/>
      <c r="H65" s="268"/>
      <c r="I65" s="268"/>
      <c r="J65" s="268"/>
      <c r="K65" s="268"/>
      <c r="L65" s="269">
        <f>AY43</f>
        <v>1000000</v>
      </c>
      <c r="M65" s="269"/>
      <c r="N65" s="269"/>
      <c r="O65" s="269">
        <f>BB43</f>
        <v>1000000</v>
      </c>
      <c r="P65" s="269"/>
      <c r="Q65" s="269"/>
      <c r="R65" s="269">
        <f t="shared" ref="R65:R74" si="11">IF($T$12="税込み",AM43,AA43/4)</f>
        <v>250000</v>
      </c>
      <c r="S65" s="269"/>
      <c r="T65" s="269"/>
      <c r="U65" s="269">
        <f t="shared" ref="U65:U74" si="12">IF($T$12="税込み",AM43,AA43/4)</f>
        <v>250000</v>
      </c>
      <c r="V65" s="269"/>
      <c r="W65" s="270"/>
      <c r="X65" s="10"/>
      <c r="Y65" s="10"/>
      <c r="Z65" s="10"/>
      <c r="AA65" s="10"/>
      <c r="AB65" s="10"/>
      <c r="AC65" s="10"/>
      <c r="AD65" s="10"/>
      <c r="AE65" s="10"/>
      <c r="AF65" s="10"/>
      <c r="AG65" s="10"/>
      <c r="AH65" s="10"/>
      <c r="AI65" s="10"/>
    </row>
    <row r="66" spans="1:55" ht="13.5" customHeight="1" x14ac:dyDescent="0.15">
      <c r="A66" s="11">
        <v>2</v>
      </c>
      <c r="B66" s="267" t="str">
        <f t="shared" si="10"/>
        <v>換気設備</v>
      </c>
      <c r="C66" s="268"/>
      <c r="D66" s="268"/>
      <c r="E66" s="268"/>
      <c r="F66" s="268"/>
      <c r="G66" s="268"/>
      <c r="H66" s="268"/>
      <c r="I66" s="268"/>
      <c r="J66" s="268"/>
      <c r="K66" s="268"/>
      <c r="L66" s="269">
        <f t="shared" ref="L66:L74" si="13">IF($T$12="税込み",AM44,AA44)</f>
        <v>200000</v>
      </c>
      <c r="M66" s="269"/>
      <c r="N66" s="269"/>
      <c r="O66" s="269">
        <f t="shared" ref="O66:O74" si="14">IF($T$12="税込み",AM44,AA44)</f>
        <v>200000</v>
      </c>
      <c r="P66" s="269"/>
      <c r="Q66" s="269"/>
      <c r="R66" s="269">
        <f t="shared" si="11"/>
        <v>50000</v>
      </c>
      <c r="S66" s="269"/>
      <c r="T66" s="269"/>
      <c r="U66" s="269">
        <f t="shared" si="12"/>
        <v>50000</v>
      </c>
      <c r="V66" s="269"/>
      <c r="W66" s="270"/>
      <c r="X66" s="10"/>
      <c r="Y66" s="10"/>
      <c r="Z66" s="10"/>
      <c r="AA66" s="10"/>
      <c r="AB66" s="10"/>
      <c r="AC66" s="10"/>
      <c r="AD66" s="10"/>
      <c r="AE66" s="10"/>
      <c r="AF66" s="10"/>
      <c r="AG66" s="10"/>
      <c r="AH66" s="10"/>
      <c r="AI66" s="10"/>
    </row>
    <row r="67" spans="1:55" ht="13.5" customHeight="1" x14ac:dyDescent="0.15">
      <c r="A67" s="11">
        <v>3</v>
      </c>
      <c r="B67" s="267" t="str">
        <f t="shared" si="10"/>
        <v/>
      </c>
      <c r="C67" s="268"/>
      <c r="D67" s="268"/>
      <c r="E67" s="268"/>
      <c r="F67" s="268"/>
      <c r="G67" s="268"/>
      <c r="H67" s="268"/>
      <c r="I67" s="268"/>
      <c r="J67" s="268"/>
      <c r="K67" s="268"/>
      <c r="L67" s="269">
        <f t="shared" si="13"/>
        <v>0</v>
      </c>
      <c r="M67" s="269"/>
      <c r="N67" s="269"/>
      <c r="O67" s="269">
        <f t="shared" si="14"/>
        <v>0</v>
      </c>
      <c r="P67" s="269"/>
      <c r="Q67" s="269"/>
      <c r="R67" s="269">
        <f t="shared" si="11"/>
        <v>0</v>
      </c>
      <c r="S67" s="269"/>
      <c r="T67" s="269"/>
      <c r="U67" s="269">
        <f t="shared" si="12"/>
        <v>0</v>
      </c>
      <c r="V67" s="269"/>
      <c r="W67" s="270"/>
      <c r="X67" s="10"/>
      <c r="Y67" s="10"/>
      <c r="Z67" s="10"/>
      <c r="AA67" s="10"/>
      <c r="AB67" s="10"/>
      <c r="AC67" s="10"/>
      <c r="AD67" s="10"/>
      <c r="AE67" s="10"/>
      <c r="AF67" s="10"/>
      <c r="AG67" s="10"/>
      <c r="AH67" s="10"/>
      <c r="AI67" s="10"/>
    </row>
    <row r="68" spans="1:55" ht="13.5" customHeight="1" x14ac:dyDescent="0.15">
      <c r="A68" s="11">
        <v>4</v>
      </c>
      <c r="B68" s="267" t="str">
        <f t="shared" si="10"/>
        <v/>
      </c>
      <c r="C68" s="268"/>
      <c r="D68" s="268"/>
      <c r="E68" s="268"/>
      <c r="F68" s="268"/>
      <c r="G68" s="268"/>
      <c r="H68" s="268"/>
      <c r="I68" s="268"/>
      <c r="J68" s="268"/>
      <c r="K68" s="268"/>
      <c r="L68" s="269">
        <f t="shared" si="13"/>
        <v>0</v>
      </c>
      <c r="M68" s="269"/>
      <c r="N68" s="269"/>
      <c r="O68" s="269">
        <f t="shared" si="14"/>
        <v>0</v>
      </c>
      <c r="P68" s="269"/>
      <c r="Q68" s="269"/>
      <c r="R68" s="269">
        <f t="shared" si="11"/>
        <v>0</v>
      </c>
      <c r="S68" s="269"/>
      <c r="T68" s="269"/>
      <c r="U68" s="269">
        <f t="shared" si="12"/>
        <v>0</v>
      </c>
      <c r="V68" s="269"/>
      <c r="W68" s="270"/>
      <c r="X68" s="10"/>
      <c r="Y68" s="10"/>
      <c r="Z68" s="10"/>
      <c r="AA68" s="10"/>
      <c r="AB68" s="10"/>
      <c r="AC68" s="10"/>
      <c r="AD68" s="10"/>
      <c r="AE68" s="10"/>
      <c r="AF68" s="10"/>
      <c r="AG68" s="10"/>
      <c r="AH68" s="10"/>
      <c r="AI68" s="10"/>
    </row>
    <row r="69" spans="1:55" x14ac:dyDescent="0.15">
      <c r="A69" s="11">
        <v>5</v>
      </c>
      <c r="B69" s="267" t="str">
        <f t="shared" si="10"/>
        <v/>
      </c>
      <c r="C69" s="268"/>
      <c r="D69" s="268"/>
      <c r="E69" s="268"/>
      <c r="F69" s="268"/>
      <c r="G69" s="268"/>
      <c r="H69" s="268"/>
      <c r="I69" s="268"/>
      <c r="J69" s="268"/>
      <c r="K69" s="268"/>
      <c r="L69" s="269">
        <f t="shared" si="13"/>
        <v>0</v>
      </c>
      <c r="M69" s="269"/>
      <c r="N69" s="269"/>
      <c r="O69" s="269">
        <f t="shared" si="14"/>
        <v>0</v>
      </c>
      <c r="P69" s="269"/>
      <c r="Q69" s="269"/>
      <c r="R69" s="269">
        <f t="shared" si="11"/>
        <v>0</v>
      </c>
      <c r="S69" s="269"/>
      <c r="T69" s="269"/>
      <c r="U69" s="269">
        <f t="shared" si="12"/>
        <v>0</v>
      </c>
      <c r="V69" s="269"/>
      <c r="W69" s="270"/>
      <c r="X69" s="10"/>
      <c r="Y69" s="10"/>
      <c r="Z69" s="10"/>
      <c r="AA69" s="10"/>
      <c r="AB69" s="10"/>
      <c r="AC69" s="10"/>
      <c r="AD69" s="10"/>
      <c r="AE69" s="10"/>
      <c r="AF69" s="10"/>
      <c r="AG69" s="10"/>
      <c r="AH69" s="10"/>
      <c r="AI69" s="10"/>
    </row>
    <row r="70" spans="1:55" ht="13.5" customHeight="1" x14ac:dyDescent="0.15">
      <c r="A70" s="11">
        <v>6</v>
      </c>
      <c r="B70" s="267" t="str">
        <f t="shared" si="10"/>
        <v/>
      </c>
      <c r="C70" s="268"/>
      <c r="D70" s="268"/>
      <c r="E70" s="268"/>
      <c r="F70" s="268"/>
      <c r="G70" s="268"/>
      <c r="H70" s="268"/>
      <c r="I70" s="268"/>
      <c r="J70" s="268"/>
      <c r="K70" s="268"/>
      <c r="L70" s="269">
        <f t="shared" si="13"/>
        <v>0</v>
      </c>
      <c r="M70" s="269"/>
      <c r="N70" s="269"/>
      <c r="O70" s="269">
        <f t="shared" si="14"/>
        <v>0</v>
      </c>
      <c r="P70" s="269"/>
      <c r="Q70" s="269"/>
      <c r="R70" s="269">
        <f t="shared" si="11"/>
        <v>0</v>
      </c>
      <c r="S70" s="269"/>
      <c r="T70" s="269"/>
      <c r="U70" s="269">
        <f t="shared" si="12"/>
        <v>0</v>
      </c>
      <c r="V70" s="269"/>
      <c r="W70" s="270"/>
      <c r="X70" s="10"/>
      <c r="Y70" s="10"/>
      <c r="Z70" s="10"/>
      <c r="AA70" s="10"/>
      <c r="AB70" s="10"/>
      <c r="AC70" s="10"/>
      <c r="AD70" s="10"/>
      <c r="AE70" s="10"/>
      <c r="AF70" s="10"/>
      <c r="AG70" s="10"/>
      <c r="AH70" s="10"/>
      <c r="AI70" s="10"/>
    </row>
    <row r="71" spans="1:55" ht="13.5" customHeight="1" x14ac:dyDescent="0.15">
      <c r="A71" s="11">
        <v>7</v>
      </c>
      <c r="B71" s="267" t="str">
        <f t="shared" si="10"/>
        <v/>
      </c>
      <c r="C71" s="268"/>
      <c r="D71" s="268"/>
      <c r="E71" s="268"/>
      <c r="F71" s="268"/>
      <c r="G71" s="268"/>
      <c r="H71" s="268"/>
      <c r="I71" s="268"/>
      <c r="J71" s="268"/>
      <c r="K71" s="268"/>
      <c r="L71" s="269">
        <f t="shared" si="13"/>
        <v>0</v>
      </c>
      <c r="M71" s="269"/>
      <c r="N71" s="269"/>
      <c r="O71" s="269">
        <f t="shared" si="14"/>
        <v>0</v>
      </c>
      <c r="P71" s="269"/>
      <c r="Q71" s="269"/>
      <c r="R71" s="269">
        <f t="shared" si="11"/>
        <v>0</v>
      </c>
      <c r="S71" s="269"/>
      <c r="T71" s="269"/>
      <c r="U71" s="269">
        <f t="shared" si="12"/>
        <v>0</v>
      </c>
      <c r="V71" s="269"/>
      <c r="W71" s="270"/>
      <c r="X71" s="10"/>
      <c r="Y71" s="10"/>
      <c r="Z71" s="10"/>
      <c r="AA71" s="10"/>
      <c r="AB71" s="10"/>
      <c r="AC71" s="10"/>
      <c r="AD71" s="10"/>
      <c r="AE71" s="10"/>
      <c r="AF71" s="10"/>
      <c r="AG71" s="10"/>
      <c r="AH71" s="10"/>
      <c r="AI71" s="10"/>
    </row>
    <row r="72" spans="1:55" ht="13.5" customHeight="1" x14ac:dyDescent="0.15">
      <c r="A72" s="11">
        <v>8</v>
      </c>
      <c r="B72" s="267" t="str">
        <f t="shared" si="10"/>
        <v/>
      </c>
      <c r="C72" s="268"/>
      <c r="D72" s="268"/>
      <c r="E72" s="268"/>
      <c r="F72" s="268"/>
      <c r="G72" s="268"/>
      <c r="H72" s="268"/>
      <c r="I72" s="268"/>
      <c r="J72" s="268"/>
      <c r="K72" s="268"/>
      <c r="L72" s="269">
        <f t="shared" si="13"/>
        <v>0</v>
      </c>
      <c r="M72" s="269"/>
      <c r="N72" s="269"/>
      <c r="O72" s="269">
        <f t="shared" si="14"/>
        <v>0</v>
      </c>
      <c r="P72" s="269"/>
      <c r="Q72" s="269"/>
      <c r="R72" s="269">
        <f t="shared" si="11"/>
        <v>0</v>
      </c>
      <c r="S72" s="269"/>
      <c r="T72" s="269"/>
      <c r="U72" s="269">
        <f t="shared" si="12"/>
        <v>0</v>
      </c>
      <c r="V72" s="269"/>
      <c r="W72" s="270"/>
      <c r="X72" s="10"/>
      <c r="Y72" s="10"/>
      <c r="Z72" s="10"/>
      <c r="AA72" s="10"/>
      <c r="AB72" s="10"/>
      <c r="AC72" s="10"/>
      <c r="AD72" s="10"/>
      <c r="AE72" s="10"/>
      <c r="AF72" s="10"/>
      <c r="AG72" s="10"/>
      <c r="AH72" s="10"/>
      <c r="AI72" s="10"/>
    </row>
    <row r="73" spans="1:55" ht="13.5" customHeight="1" x14ac:dyDescent="0.15">
      <c r="A73" s="11">
        <v>9</v>
      </c>
      <c r="B73" s="267" t="str">
        <f t="shared" si="10"/>
        <v/>
      </c>
      <c r="C73" s="268"/>
      <c r="D73" s="268"/>
      <c r="E73" s="268"/>
      <c r="F73" s="268"/>
      <c r="G73" s="268"/>
      <c r="H73" s="268"/>
      <c r="I73" s="268"/>
      <c r="J73" s="268"/>
      <c r="K73" s="268"/>
      <c r="L73" s="269">
        <f t="shared" si="13"/>
        <v>0</v>
      </c>
      <c r="M73" s="269"/>
      <c r="N73" s="269"/>
      <c r="O73" s="269">
        <f t="shared" si="14"/>
        <v>0</v>
      </c>
      <c r="P73" s="269"/>
      <c r="Q73" s="269"/>
      <c r="R73" s="269">
        <f t="shared" si="11"/>
        <v>0</v>
      </c>
      <c r="S73" s="269"/>
      <c r="T73" s="269"/>
      <c r="U73" s="269">
        <f t="shared" si="12"/>
        <v>0</v>
      </c>
      <c r="V73" s="269"/>
      <c r="W73" s="270"/>
      <c r="X73" s="10"/>
      <c r="Y73" s="10"/>
      <c r="Z73" s="10"/>
      <c r="AA73" s="10"/>
      <c r="AB73" s="10"/>
      <c r="AC73" s="10"/>
      <c r="AD73" s="10"/>
      <c r="AE73" s="10"/>
      <c r="AF73" s="10"/>
      <c r="AG73" s="10"/>
      <c r="AH73" s="10"/>
      <c r="AI73" s="10"/>
    </row>
    <row r="74" spans="1:55" x14ac:dyDescent="0.15">
      <c r="A74" s="11">
        <v>10</v>
      </c>
      <c r="B74" s="257" t="str">
        <f t="shared" si="10"/>
        <v/>
      </c>
      <c r="C74" s="258"/>
      <c r="D74" s="258"/>
      <c r="E74" s="258"/>
      <c r="F74" s="258"/>
      <c r="G74" s="258"/>
      <c r="H74" s="258"/>
      <c r="I74" s="258"/>
      <c r="J74" s="258"/>
      <c r="K74" s="258"/>
      <c r="L74" s="259">
        <f t="shared" si="13"/>
        <v>0</v>
      </c>
      <c r="M74" s="259"/>
      <c r="N74" s="259"/>
      <c r="O74" s="259">
        <f t="shared" si="14"/>
        <v>0</v>
      </c>
      <c r="P74" s="259"/>
      <c r="Q74" s="259"/>
      <c r="R74" s="259">
        <f t="shared" si="11"/>
        <v>0</v>
      </c>
      <c r="S74" s="259"/>
      <c r="T74" s="259"/>
      <c r="U74" s="259">
        <f t="shared" si="12"/>
        <v>0</v>
      </c>
      <c r="V74" s="259"/>
      <c r="W74" s="260"/>
      <c r="X74" s="10"/>
      <c r="Y74" s="10"/>
      <c r="Z74" s="10"/>
      <c r="AA74" s="10"/>
      <c r="AB74" s="10"/>
      <c r="AC74" s="10"/>
      <c r="AD74" s="10"/>
      <c r="AE74" s="10"/>
      <c r="AF74" s="10"/>
      <c r="AG74" s="10"/>
      <c r="AH74" s="10"/>
      <c r="AI74" s="10"/>
    </row>
    <row r="75" spans="1:55" x14ac:dyDescent="0.15">
      <c r="A75" s="12"/>
      <c r="B75" s="22"/>
      <c r="C75" s="22"/>
      <c r="D75" s="22"/>
      <c r="E75" s="22"/>
      <c r="F75" s="22"/>
      <c r="G75" s="22"/>
      <c r="H75" s="22"/>
      <c r="I75" s="22"/>
      <c r="J75" s="22"/>
      <c r="K75" s="22"/>
      <c r="L75" s="26"/>
      <c r="M75" s="26"/>
      <c r="N75" s="26"/>
      <c r="O75" s="26"/>
      <c r="P75" s="26"/>
      <c r="Q75" s="26"/>
      <c r="R75" s="26"/>
      <c r="S75" s="26"/>
      <c r="T75" s="26"/>
      <c r="U75" s="26"/>
      <c r="V75" s="29"/>
      <c r="W75" s="29"/>
      <c r="X75" s="30"/>
      <c r="Y75" s="30"/>
      <c r="Z75" s="30"/>
      <c r="AA75" s="31"/>
    </row>
    <row r="76" spans="1:55" s="3" customFormat="1" ht="15" customHeight="1" x14ac:dyDescent="0.15">
      <c r="A76" s="13" t="s">
        <v>209</v>
      </c>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spans="1:55" s="3" customFormat="1" ht="4.5" customHeight="1" x14ac:dyDescent="0.15">
      <c r="B77" s="4"/>
    </row>
    <row r="78" spans="1:55" s="4" customFormat="1" ht="15" customHeight="1" x14ac:dyDescent="0.15">
      <c r="C78" s="261" t="s">
        <v>40</v>
      </c>
      <c r="D78" s="262"/>
      <c r="E78" s="262"/>
      <c r="F78" s="262"/>
      <c r="G78" s="262"/>
      <c r="H78" s="262"/>
      <c r="I78" s="262"/>
      <c r="J78" s="262"/>
      <c r="K78" s="262"/>
      <c r="L78" s="263"/>
      <c r="M78" s="264" t="s">
        <v>115</v>
      </c>
      <c r="N78" s="265"/>
      <c r="O78" s="265"/>
      <c r="P78" s="265"/>
      <c r="Q78" s="265"/>
      <c r="R78" s="265"/>
      <c r="S78" s="265"/>
      <c r="T78" s="265"/>
      <c r="U78" s="265"/>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c r="AV78" s="265"/>
      <c r="AW78" s="265"/>
      <c r="AX78" s="265"/>
      <c r="AY78" s="265"/>
      <c r="AZ78" s="265"/>
      <c r="BA78" s="266"/>
    </row>
    <row r="79" spans="1:55" s="4" customFormat="1" ht="12.95" customHeight="1" x14ac:dyDescent="0.15">
      <c r="C79" s="149" t="s">
        <v>214</v>
      </c>
      <c r="D79" s="150"/>
      <c r="E79" s="150"/>
      <c r="F79" s="150"/>
      <c r="G79" s="150"/>
      <c r="H79" s="150"/>
      <c r="I79" s="150"/>
      <c r="J79" s="150"/>
      <c r="K79" s="150"/>
      <c r="L79" s="151"/>
      <c r="M79" s="250" t="s">
        <v>210</v>
      </c>
      <c r="N79" s="251"/>
      <c r="O79" s="251"/>
      <c r="P79" s="251"/>
      <c r="Q79" s="251"/>
      <c r="R79" s="251"/>
      <c r="S79" s="251"/>
      <c r="T79" s="251"/>
      <c r="U79" s="251"/>
      <c r="V79" s="251"/>
      <c r="W79" s="251"/>
      <c r="X79" s="252" t="s">
        <v>151</v>
      </c>
      <c r="Y79" s="253"/>
      <c r="Z79" s="253"/>
      <c r="AA79" s="253"/>
      <c r="AB79" s="250" t="s">
        <v>137</v>
      </c>
      <c r="AC79" s="251"/>
      <c r="AD79" s="251"/>
      <c r="AE79" s="254"/>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6"/>
      <c r="BC79" s="4" t="s">
        <v>151</v>
      </c>
    </row>
    <row r="80" spans="1:55" s="4" customFormat="1" ht="15" customHeight="1" x14ac:dyDescent="0.15">
      <c r="C80" s="152"/>
      <c r="D80" s="153"/>
      <c r="E80" s="153"/>
      <c r="F80" s="153"/>
      <c r="G80" s="153"/>
      <c r="H80" s="153"/>
      <c r="I80" s="153"/>
      <c r="J80" s="153"/>
      <c r="K80" s="153"/>
      <c r="L80" s="154"/>
      <c r="M80" s="158" t="s">
        <v>7</v>
      </c>
      <c r="N80" s="159"/>
      <c r="O80" s="159"/>
      <c r="P80" s="159"/>
      <c r="Q80" s="160"/>
      <c r="R80" s="164"/>
      <c r="S80" s="165"/>
      <c r="T80" s="165"/>
      <c r="U80" s="166"/>
      <c r="V80" s="170" t="s">
        <v>8</v>
      </c>
      <c r="W80" s="171"/>
      <c r="X80" s="172"/>
      <c r="Y80" s="176" t="s">
        <v>154</v>
      </c>
      <c r="Z80" s="177"/>
      <c r="AA80" s="178"/>
      <c r="AB80" s="182" t="s">
        <v>134</v>
      </c>
      <c r="AC80" s="183"/>
      <c r="AD80" s="184"/>
      <c r="AE80" s="188" t="s">
        <v>138</v>
      </c>
      <c r="AF80" s="189"/>
      <c r="AG80" s="189"/>
      <c r="AH80" s="189"/>
      <c r="AI80" s="189"/>
      <c r="AJ80" s="189"/>
      <c r="AK80" s="189"/>
      <c r="AL80" s="189"/>
      <c r="AM80" s="189"/>
      <c r="AN80" s="189"/>
      <c r="AO80" s="189"/>
      <c r="AP80" s="189"/>
      <c r="AQ80" s="189"/>
      <c r="AR80" s="189"/>
      <c r="AS80" s="189"/>
      <c r="AT80" s="189"/>
      <c r="AU80" s="189"/>
      <c r="AV80" s="189"/>
      <c r="AW80" s="189"/>
      <c r="AX80" s="189"/>
      <c r="AY80" s="189"/>
      <c r="AZ80" s="189"/>
      <c r="BA80" s="190"/>
      <c r="BC80" s="4" t="s">
        <v>152</v>
      </c>
    </row>
    <row r="81" spans="3:55" s="4" customFormat="1" ht="15" customHeight="1" x14ac:dyDescent="0.15">
      <c r="C81" s="195"/>
      <c r="D81" s="196"/>
      <c r="E81" s="196"/>
      <c r="F81" s="196"/>
      <c r="G81" s="196"/>
      <c r="H81" s="196"/>
      <c r="I81" s="196"/>
      <c r="J81" s="196"/>
      <c r="K81" s="196"/>
      <c r="L81" s="197"/>
      <c r="M81" s="161"/>
      <c r="N81" s="162"/>
      <c r="O81" s="162"/>
      <c r="P81" s="162"/>
      <c r="Q81" s="163"/>
      <c r="R81" s="198"/>
      <c r="S81" s="199"/>
      <c r="T81" s="199"/>
      <c r="U81" s="200"/>
      <c r="V81" s="201"/>
      <c r="W81" s="202"/>
      <c r="X81" s="203"/>
      <c r="Y81" s="204"/>
      <c r="Z81" s="205"/>
      <c r="AA81" s="206"/>
      <c r="AB81" s="207"/>
      <c r="AC81" s="208"/>
      <c r="AD81" s="209"/>
      <c r="AE81" s="191"/>
      <c r="AF81" s="192"/>
      <c r="AG81" s="192"/>
      <c r="AH81" s="192"/>
      <c r="AI81" s="192"/>
      <c r="AJ81" s="192"/>
      <c r="AK81" s="192"/>
      <c r="AL81" s="192"/>
      <c r="AM81" s="192"/>
      <c r="AN81" s="192"/>
      <c r="AO81" s="192"/>
      <c r="AP81" s="192"/>
      <c r="AQ81" s="192"/>
      <c r="AR81" s="192"/>
      <c r="AS81" s="192"/>
      <c r="AT81" s="192"/>
      <c r="AU81" s="192"/>
      <c r="AV81" s="192"/>
      <c r="AW81" s="192"/>
      <c r="AX81" s="192"/>
      <c r="AY81" s="192"/>
      <c r="AZ81" s="192"/>
      <c r="BA81" s="193"/>
    </row>
    <row r="82" spans="3:55" s="4" customFormat="1" ht="12.95" customHeight="1" x14ac:dyDescent="0.15">
      <c r="C82" s="149" t="s">
        <v>216</v>
      </c>
      <c r="D82" s="150"/>
      <c r="E82" s="150"/>
      <c r="F82" s="150"/>
      <c r="G82" s="150"/>
      <c r="H82" s="150"/>
      <c r="I82" s="150"/>
      <c r="J82" s="150"/>
      <c r="K82" s="150"/>
      <c r="L82" s="151"/>
      <c r="M82" s="250" t="s">
        <v>210</v>
      </c>
      <c r="N82" s="251"/>
      <c r="O82" s="251"/>
      <c r="P82" s="251"/>
      <c r="Q82" s="251"/>
      <c r="R82" s="251"/>
      <c r="S82" s="251"/>
      <c r="T82" s="251"/>
      <c r="U82" s="251"/>
      <c r="V82" s="251"/>
      <c r="W82" s="251"/>
      <c r="X82" s="252" t="s">
        <v>152</v>
      </c>
      <c r="Y82" s="253"/>
      <c r="Z82" s="253"/>
      <c r="AA82" s="253"/>
      <c r="AB82" s="250" t="s">
        <v>137</v>
      </c>
      <c r="AC82" s="251"/>
      <c r="AD82" s="251"/>
      <c r="AE82" s="254"/>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6"/>
      <c r="BC82" s="4" t="s">
        <v>154</v>
      </c>
    </row>
    <row r="83" spans="3:55" s="4" customFormat="1" ht="15" customHeight="1" x14ac:dyDescent="0.15">
      <c r="C83" s="152"/>
      <c r="D83" s="153"/>
      <c r="E83" s="153"/>
      <c r="F83" s="153"/>
      <c r="G83" s="153"/>
      <c r="H83" s="153"/>
      <c r="I83" s="153"/>
      <c r="J83" s="153"/>
      <c r="K83" s="153"/>
      <c r="L83" s="154"/>
      <c r="M83" s="158" t="s">
        <v>7</v>
      </c>
      <c r="N83" s="159"/>
      <c r="O83" s="159"/>
      <c r="P83" s="159"/>
      <c r="Q83" s="160"/>
      <c r="R83" s="164"/>
      <c r="S83" s="165"/>
      <c r="T83" s="165"/>
      <c r="U83" s="166"/>
      <c r="V83" s="170" t="s">
        <v>8</v>
      </c>
      <c r="W83" s="171"/>
      <c r="X83" s="172"/>
      <c r="Y83" s="176" t="s">
        <v>155</v>
      </c>
      <c r="Z83" s="177"/>
      <c r="AA83" s="178"/>
      <c r="AB83" s="182" t="s">
        <v>134</v>
      </c>
      <c r="AC83" s="183"/>
      <c r="AD83" s="184"/>
      <c r="AE83" s="188" t="s">
        <v>139</v>
      </c>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90"/>
      <c r="BC83" s="4" t="s">
        <v>155</v>
      </c>
    </row>
    <row r="84" spans="3:55" s="4" customFormat="1" ht="15" customHeight="1" x14ac:dyDescent="0.15">
      <c r="C84" s="195"/>
      <c r="D84" s="196"/>
      <c r="E84" s="196"/>
      <c r="F84" s="196"/>
      <c r="G84" s="196"/>
      <c r="H84" s="196"/>
      <c r="I84" s="196"/>
      <c r="J84" s="196"/>
      <c r="K84" s="196"/>
      <c r="L84" s="197"/>
      <c r="M84" s="161"/>
      <c r="N84" s="162"/>
      <c r="O84" s="162"/>
      <c r="P84" s="162"/>
      <c r="Q84" s="163"/>
      <c r="R84" s="198"/>
      <c r="S84" s="199"/>
      <c r="T84" s="199"/>
      <c r="U84" s="200"/>
      <c r="V84" s="201"/>
      <c r="W84" s="202"/>
      <c r="X84" s="203"/>
      <c r="Y84" s="204"/>
      <c r="Z84" s="205"/>
      <c r="AA84" s="206"/>
      <c r="AB84" s="207"/>
      <c r="AC84" s="208"/>
      <c r="AD84" s="209"/>
      <c r="AE84" s="191"/>
      <c r="AF84" s="192"/>
      <c r="AG84" s="192"/>
      <c r="AH84" s="192"/>
      <c r="AI84" s="192"/>
      <c r="AJ84" s="192"/>
      <c r="AK84" s="192"/>
      <c r="AL84" s="192"/>
      <c r="AM84" s="192"/>
      <c r="AN84" s="192"/>
      <c r="AO84" s="192"/>
      <c r="AP84" s="192"/>
      <c r="AQ84" s="192"/>
      <c r="AR84" s="192"/>
      <c r="AS84" s="192"/>
      <c r="AT84" s="192"/>
      <c r="AU84" s="192"/>
      <c r="AV84" s="192"/>
      <c r="AW84" s="192"/>
      <c r="AX84" s="192"/>
      <c r="AY84" s="192"/>
      <c r="AZ84" s="192"/>
      <c r="BA84" s="193"/>
      <c r="BC84" s="4" t="s">
        <v>157</v>
      </c>
    </row>
    <row r="85" spans="3:55" s="4" customFormat="1" ht="12.95" customHeight="1" x14ac:dyDescent="0.15">
      <c r="C85" s="149" t="str">
        <f>B67</f>
        <v/>
      </c>
      <c r="D85" s="150"/>
      <c r="E85" s="150"/>
      <c r="F85" s="150"/>
      <c r="G85" s="150"/>
      <c r="H85" s="150"/>
      <c r="I85" s="150"/>
      <c r="J85" s="150"/>
      <c r="K85" s="150"/>
      <c r="L85" s="151"/>
      <c r="M85" s="250" t="s">
        <v>210</v>
      </c>
      <c r="N85" s="251"/>
      <c r="O85" s="251"/>
      <c r="P85" s="251"/>
      <c r="Q85" s="251"/>
      <c r="R85" s="251"/>
      <c r="S85" s="251"/>
      <c r="T85" s="251"/>
      <c r="U85" s="251"/>
      <c r="V85" s="251"/>
      <c r="W85" s="251"/>
      <c r="X85" s="252"/>
      <c r="Y85" s="253"/>
      <c r="Z85" s="253"/>
      <c r="AA85" s="253"/>
      <c r="AB85" s="250" t="s">
        <v>137</v>
      </c>
      <c r="AC85" s="251"/>
      <c r="AD85" s="251"/>
      <c r="AE85" s="254"/>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6"/>
    </row>
    <row r="86" spans="3:55" s="4" customFormat="1" ht="15" customHeight="1" x14ac:dyDescent="0.15">
      <c r="C86" s="152"/>
      <c r="D86" s="153"/>
      <c r="E86" s="153"/>
      <c r="F86" s="153"/>
      <c r="G86" s="153"/>
      <c r="H86" s="153"/>
      <c r="I86" s="153"/>
      <c r="J86" s="153"/>
      <c r="K86" s="153"/>
      <c r="L86" s="154"/>
      <c r="M86" s="158" t="s">
        <v>7</v>
      </c>
      <c r="N86" s="159"/>
      <c r="O86" s="159"/>
      <c r="P86" s="159"/>
      <c r="Q86" s="160"/>
      <c r="R86" s="164"/>
      <c r="S86" s="165"/>
      <c r="T86" s="165"/>
      <c r="U86" s="166"/>
      <c r="V86" s="170" t="s">
        <v>8</v>
      </c>
      <c r="W86" s="171"/>
      <c r="X86" s="172"/>
      <c r="Y86" s="176"/>
      <c r="Z86" s="177"/>
      <c r="AA86" s="178"/>
      <c r="AB86" s="182" t="s">
        <v>134</v>
      </c>
      <c r="AC86" s="183"/>
      <c r="AD86" s="184"/>
      <c r="AE86" s="188"/>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90"/>
    </row>
    <row r="87" spans="3:55" s="4" customFormat="1" ht="15" customHeight="1" x14ac:dyDescent="0.15">
      <c r="C87" s="195"/>
      <c r="D87" s="196"/>
      <c r="E87" s="196"/>
      <c r="F87" s="196"/>
      <c r="G87" s="196"/>
      <c r="H87" s="196"/>
      <c r="I87" s="196"/>
      <c r="J87" s="196"/>
      <c r="K87" s="196"/>
      <c r="L87" s="197"/>
      <c r="M87" s="161"/>
      <c r="N87" s="162"/>
      <c r="O87" s="162"/>
      <c r="P87" s="162"/>
      <c r="Q87" s="163"/>
      <c r="R87" s="198"/>
      <c r="S87" s="199"/>
      <c r="T87" s="199"/>
      <c r="U87" s="200"/>
      <c r="V87" s="201"/>
      <c r="W87" s="202"/>
      <c r="X87" s="203"/>
      <c r="Y87" s="204"/>
      <c r="Z87" s="205"/>
      <c r="AA87" s="206"/>
      <c r="AB87" s="207"/>
      <c r="AC87" s="208"/>
      <c r="AD87" s="209"/>
      <c r="AE87" s="191"/>
      <c r="AF87" s="192"/>
      <c r="AG87" s="192"/>
      <c r="AH87" s="192"/>
      <c r="AI87" s="192"/>
      <c r="AJ87" s="192"/>
      <c r="AK87" s="192"/>
      <c r="AL87" s="192"/>
      <c r="AM87" s="192"/>
      <c r="AN87" s="192"/>
      <c r="AO87" s="192"/>
      <c r="AP87" s="192"/>
      <c r="AQ87" s="192"/>
      <c r="AR87" s="192"/>
      <c r="AS87" s="192"/>
      <c r="AT87" s="192"/>
      <c r="AU87" s="192"/>
      <c r="AV87" s="192"/>
      <c r="AW87" s="192"/>
      <c r="AX87" s="192"/>
      <c r="AY87" s="192"/>
      <c r="AZ87" s="192"/>
      <c r="BA87" s="193"/>
    </row>
    <row r="88" spans="3:55" s="4" customFormat="1" ht="12.95" customHeight="1" x14ac:dyDescent="0.15">
      <c r="C88" s="149" t="str">
        <f>B68</f>
        <v/>
      </c>
      <c r="D88" s="150"/>
      <c r="E88" s="150"/>
      <c r="F88" s="150"/>
      <c r="G88" s="150"/>
      <c r="H88" s="150"/>
      <c r="I88" s="150"/>
      <c r="J88" s="150"/>
      <c r="K88" s="150"/>
      <c r="L88" s="151"/>
      <c r="M88" s="250" t="s">
        <v>210</v>
      </c>
      <c r="N88" s="251"/>
      <c r="O88" s="251"/>
      <c r="P88" s="251"/>
      <c r="Q88" s="251"/>
      <c r="R88" s="251"/>
      <c r="S88" s="251"/>
      <c r="T88" s="251"/>
      <c r="U88" s="251"/>
      <c r="V88" s="251"/>
      <c r="W88" s="251"/>
      <c r="X88" s="252"/>
      <c r="Y88" s="253"/>
      <c r="Z88" s="253"/>
      <c r="AA88" s="253"/>
      <c r="AB88" s="250" t="s">
        <v>137</v>
      </c>
      <c r="AC88" s="251"/>
      <c r="AD88" s="251"/>
      <c r="AE88" s="254"/>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6"/>
    </row>
    <row r="89" spans="3:55" s="4" customFormat="1" ht="15" customHeight="1" x14ac:dyDescent="0.15">
      <c r="C89" s="152"/>
      <c r="D89" s="153"/>
      <c r="E89" s="153"/>
      <c r="F89" s="153"/>
      <c r="G89" s="153"/>
      <c r="H89" s="153"/>
      <c r="I89" s="153"/>
      <c r="J89" s="153"/>
      <c r="K89" s="153"/>
      <c r="L89" s="154"/>
      <c r="M89" s="158" t="s">
        <v>7</v>
      </c>
      <c r="N89" s="159"/>
      <c r="O89" s="159"/>
      <c r="P89" s="159"/>
      <c r="Q89" s="160"/>
      <c r="R89" s="164"/>
      <c r="S89" s="165"/>
      <c r="T89" s="165"/>
      <c r="U89" s="166"/>
      <c r="V89" s="170" t="s">
        <v>8</v>
      </c>
      <c r="W89" s="171"/>
      <c r="X89" s="172"/>
      <c r="Y89" s="176"/>
      <c r="Z89" s="177"/>
      <c r="AA89" s="178"/>
      <c r="AB89" s="182" t="s">
        <v>134</v>
      </c>
      <c r="AC89" s="183"/>
      <c r="AD89" s="184"/>
      <c r="AE89" s="188"/>
      <c r="AF89" s="189"/>
      <c r="AG89" s="189"/>
      <c r="AH89" s="189"/>
      <c r="AI89" s="189"/>
      <c r="AJ89" s="189"/>
      <c r="AK89" s="189"/>
      <c r="AL89" s="189"/>
      <c r="AM89" s="189"/>
      <c r="AN89" s="189"/>
      <c r="AO89" s="189"/>
      <c r="AP89" s="189"/>
      <c r="AQ89" s="189"/>
      <c r="AR89" s="189"/>
      <c r="AS89" s="189"/>
      <c r="AT89" s="189"/>
      <c r="AU89" s="189"/>
      <c r="AV89" s="189"/>
      <c r="AW89" s="189"/>
      <c r="AX89" s="189"/>
      <c r="AY89" s="189"/>
      <c r="AZ89" s="189"/>
      <c r="BA89" s="190"/>
    </row>
    <row r="90" spans="3:55" s="4" customFormat="1" ht="15" customHeight="1" x14ac:dyDescent="0.15">
      <c r="C90" s="195"/>
      <c r="D90" s="196"/>
      <c r="E90" s="196"/>
      <c r="F90" s="196"/>
      <c r="G90" s="196"/>
      <c r="H90" s="196"/>
      <c r="I90" s="196"/>
      <c r="J90" s="196"/>
      <c r="K90" s="196"/>
      <c r="L90" s="197"/>
      <c r="M90" s="161"/>
      <c r="N90" s="162"/>
      <c r="O90" s="162"/>
      <c r="P90" s="162"/>
      <c r="Q90" s="163"/>
      <c r="R90" s="198"/>
      <c r="S90" s="199"/>
      <c r="T90" s="199"/>
      <c r="U90" s="200"/>
      <c r="V90" s="201"/>
      <c r="W90" s="202"/>
      <c r="X90" s="203"/>
      <c r="Y90" s="204"/>
      <c r="Z90" s="205"/>
      <c r="AA90" s="206"/>
      <c r="AB90" s="207"/>
      <c r="AC90" s="208"/>
      <c r="AD90" s="209"/>
      <c r="AE90" s="191"/>
      <c r="AF90" s="192"/>
      <c r="AG90" s="192"/>
      <c r="AH90" s="192"/>
      <c r="AI90" s="192"/>
      <c r="AJ90" s="192"/>
      <c r="AK90" s="192"/>
      <c r="AL90" s="192"/>
      <c r="AM90" s="192"/>
      <c r="AN90" s="192"/>
      <c r="AO90" s="192"/>
      <c r="AP90" s="192"/>
      <c r="AQ90" s="192"/>
      <c r="AR90" s="192"/>
      <c r="AS90" s="192"/>
      <c r="AT90" s="192"/>
      <c r="AU90" s="192"/>
      <c r="AV90" s="192"/>
      <c r="AW90" s="192"/>
      <c r="AX90" s="192"/>
      <c r="AY90" s="192"/>
      <c r="AZ90" s="192"/>
      <c r="BA90" s="193"/>
    </row>
    <row r="91" spans="3:55" s="4" customFormat="1" ht="12.95" customHeight="1" x14ac:dyDescent="0.15">
      <c r="C91" s="149" t="str">
        <f>B69</f>
        <v/>
      </c>
      <c r="D91" s="150"/>
      <c r="E91" s="150"/>
      <c r="F91" s="150"/>
      <c r="G91" s="150"/>
      <c r="H91" s="150"/>
      <c r="I91" s="150"/>
      <c r="J91" s="150"/>
      <c r="K91" s="150"/>
      <c r="L91" s="151"/>
      <c r="M91" s="250" t="s">
        <v>210</v>
      </c>
      <c r="N91" s="251"/>
      <c r="O91" s="251"/>
      <c r="P91" s="251"/>
      <c r="Q91" s="251"/>
      <c r="R91" s="251"/>
      <c r="S91" s="251"/>
      <c r="T91" s="251"/>
      <c r="U91" s="251"/>
      <c r="V91" s="251"/>
      <c r="W91" s="251"/>
      <c r="X91" s="252"/>
      <c r="Y91" s="253"/>
      <c r="Z91" s="253"/>
      <c r="AA91" s="253"/>
      <c r="AB91" s="250" t="s">
        <v>137</v>
      </c>
      <c r="AC91" s="251"/>
      <c r="AD91" s="251"/>
      <c r="AE91" s="254"/>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6"/>
    </row>
    <row r="92" spans="3:55" s="4" customFormat="1" ht="15" customHeight="1" x14ac:dyDescent="0.15">
      <c r="C92" s="152"/>
      <c r="D92" s="153"/>
      <c r="E92" s="153"/>
      <c r="F92" s="153"/>
      <c r="G92" s="153"/>
      <c r="H92" s="153"/>
      <c r="I92" s="153"/>
      <c r="J92" s="153"/>
      <c r="K92" s="153"/>
      <c r="L92" s="154"/>
      <c r="M92" s="158" t="s">
        <v>7</v>
      </c>
      <c r="N92" s="159"/>
      <c r="O92" s="159"/>
      <c r="P92" s="159"/>
      <c r="Q92" s="160"/>
      <c r="R92" s="164"/>
      <c r="S92" s="165"/>
      <c r="T92" s="165"/>
      <c r="U92" s="166"/>
      <c r="V92" s="170" t="s">
        <v>8</v>
      </c>
      <c r="W92" s="171"/>
      <c r="X92" s="172"/>
      <c r="Y92" s="176"/>
      <c r="Z92" s="177"/>
      <c r="AA92" s="178"/>
      <c r="AB92" s="182" t="s">
        <v>134</v>
      </c>
      <c r="AC92" s="183"/>
      <c r="AD92" s="184"/>
      <c r="AE92" s="188"/>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190"/>
    </row>
    <row r="93" spans="3:55" s="4" customFormat="1" ht="15" customHeight="1" x14ac:dyDescent="0.15">
      <c r="C93" s="195"/>
      <c r="D93" s="196"/>
      <c r="E93" s="196"/>
      <c r="F93" s="196"/>
      <c r="G93" s="196"/>
      <c r="H93" s="196"/>
      <c r="I93" s="196"/>
      <c r="J93" s="196"/>
      <c r="K93" s="196"/>
      <c r="L93" s="197"/>
      <c r="M93" s="161"/>
      <c r="N93" s="162"/>
      <c r="O93" s="162"/>
      <c r="P93" s="162"/>
      <c r="Q93" s="163"/>
      <c r="R93" s="198"/>
      <c r="S93" s="199"/>
      <c r="T93" s="199"/>
      <c r="U93" s="200"/>
      <c r="V93" s="201"/>
      <c r="W93" s="202"/>
      <c r="X93" s="203"/>
      <c r="Y93" s="204"/>
      <c r="Z93" s="205"/>
      <c r="AA93" s="206"/>
      <c r="AB93" s="207"/>
      <c r="AC93" s="208"/>
      <c r="AD93" s="209"/>
      <c r="AE93" s="191"/>
      <c r="AF93" s="192"/>
      <c r="AG93" s="192"/>
      <c r="AH93" s="192"/>
      <c r="AI93" s="192"/>
      <c r="AJ93" s="192"/>
      <c r="AK93" s="192"/>
      <c r="AL93" s="192"/>
      <c r="AM93" s="192"/>
      <c r="AN93" s="192"/>
      <c r="AO93" s="192"/>
      <c r="AP93" s="192"/>
      <c r="AQ93" s="192"/>
      <c r="AR93" s="192"/>
      <c r="AS93" s="192"/>
      <c r="AT93" s="192"/>
      <c r="AU93" s="192"/>
      <c r="AV93" s="192"/>
      <c r="AW93" s="192"/>
      <c r="AX93" s="192"/>
      <c r="AY93" s="192"/>
      <c r="AZ93" s="192"/>
      <c r="BA93" s="193"/>
    </row>
    <row r="94" spans="3:55" s="4" customFormat="1" ht="12.95" customHeight="1" x14ac:dyDescent="0.15">
      <c r="C94" s="149" t="str">
        <f>B70</f>
        <v/>
      </c>
      <c r="D94" s="150"/>
      <c r="E94" s="150"/>
      <c r="F94" s="150"/>
      <c r="G94" s="150"/>
      <c r="H94" s="150"/>
      <c r="I94" s="150"/>
      <c r="J94" s="150"/>
      <c r="K94" s="150"/>
      <c r="L94" s="151"/>
      <c r="M94" s="250" t="s">
        <v>210</v>
      </c>
      <c r="N94" s="251"/>
      <c r="O94" s="251"/>
      <c r="P94" s="251"/>
      <c r="Q94" s="251"/>
      <c r="R94" s="251"/>
      <c r="S94" s="251"/>
      <c r="T94" s="251"/>
      <c r="U94" s="251"/>
      <c r="V94" s="251"/>
      <c r="W94" s="251"/>
      <c r="X94" s="252"/>
      <c r="Y94" s="253"/>
      <c r="Z94" s="253"/>
      <c r="AA94" s="253"/>
      <c r="AB94" s="250" t="s">
        <v>137</v>
      </c>
      <c r="AC94" s="251"/>
      <c r="AD94" s="251"/>
      <c r="AE94" s="254"/>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6"/>
    </row>
    <row r="95" spans="3:55" s="4" customFormat="1" ht="15" customHeight="1" x14ac:dyDescent="0.15">
      <c r="C95" s="152"/>
      <c r="D95" s="153"/>
      <c r="E95" s="153"/>
      <c r="F95" s="153"/>
      <c r="G95" s="153"/>
      <c r="H95" s="153"/>
      <c r="I95" s="153"/>
      <c r="J95" s="153"/>
      <c r="K95" s="153"/>
      <c r="L95" s="154"/>
      <c r="M95" s="158" t="s">
        <v>7</v>
      </c>
      <c r="N95" s="159"/>
      <c r="O95" s="159"/>
      <c r="P95" s="159"/>
      <c r="Q95" s="160"/>
      <c r="R95" s="164"/>
      <c r="S95" s="165"/>
      <c r="T95" s="165"/>
      <c r="U95" s="166"/>
      <c r="V95" s="170" t="s">
        <v>8</v>
      </c>
      <c r="W95" s="171"/>
      <c r="X95" s="172"/>
      <c r="Y95" s="176"/>
      <c r="Z95" s="177"/>
      <c r="AA95" s="178"/>
      <c r="AB95" s="182" t="s">
        <v>134</v>
      </c>
      <c r="AC95" s="183"/>
      <c r="AD95" s="184"/>
      <c r="AE95" s="188"/>
      <c r="AF95" s="189"/>
      <c r="AG95" s="189"/>
      <c r="AH95" s="189"/>
      <c r="AI95" s="189"/>
      <c r="AJ95" s="189"/>
      <c r="AK95" s="189"/>
      <c r="AL95" s="189"/>
      <c r="AM95" s="189"/>
      <c r="AN95" s="189"/>
      <c r="AO95" s="189"/>
      <c r="AP95" s="189"/>
      <c r="AQ95" s="189"/>
      <c r="AR95" s="189"/>
      <c r="AS95" s="189"/>
      <c r="AT95" s="189"/>
      <c r="AU95" s="189"/>
      <c r="AV95" s="189"/>
      <c r="AW95" s="189"/>
      <c r="AX95" s="189"/>
      <c r="AY95" s="189"/>
      <c r="AZ95" s="189"/>
      <c r="BA95" s="190"/>
    </row>
    <row r="96" spans="3:55" s="4" customFormat="1" ht="15" customHeight="1" x14ac:dyDescent="0.15">
      <c r="C96" s="195"/>
      <c r="D96" s="196"/>
      <c r="E96" s="196"/>
      <c r="F96" s="196"/>
      <c r="G96" s="196"/>
      <c r="H96" s="196"/>
      <c r="I96" s="196"/>
      <c r="J96" s="196"/>
      <c r="K96" s="196"/>
      <c r="L96" s="197"/>
      <c r="M96" s="161"/>
      <c r="N96" s="162"/>
      <c r="O96" s="162"/>
      <c r="P96" s="162"/>
      <c r="Q96" s="163"/>
      <c r="R96" s="198"/>
      <c r="S96" s="199"/>
      <c r="T96" s="199"/>
      <c r="U96" s="200"/>
      <c r="V96" s="201"/>
      <c r="W96" s="202"/>
      <c r="X96" s="203"/>
      <c r="Y96" s="204"/>
      <c r="Z96" s="205"/>
      <c r="AA96" s="206"/>
      <c r="AB96" s="207"/>
      <c r="AC96" s="208"/>
      <c r="AD96" s="209"/>
      <c r="AE96" s="191"/>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3"/>
    </row>
    <row r="97" spans="1:53" s="4" customFormat="1" ht="12.95" customHeight="1" x14ac:dyDescent="0.15">
      <c r="C97" s="149" t="str">
        <f>B71</f>
        <v/>
      </c>
      <c r="D97" s="150"/>
      <c r="E97" s="150"/>
      <c r="F97" s="150"/>
      <c r="G97" s="150"/>
      <c r="H97" s="150"/>
      <c r="I97" s="150"/>
      <c r="J97" s="150"/>
      <c r="K97" s="150"/>
      <c r="L97" s="151"/>
      <c r="M97" s="250" t="s">
        <v>210</v>
      </c>
      <c r="N97" s="251"/>
      <c r="O97" s="251"/>
      <c r="P97" s="251"/>
      <c r="Q97" s="251"/>
      <c r="R97" s="251"/>
      <c r="S97" s="251"/>
      <c r="T97" s="251"/>
      <c r="U97" s="251"/>
      <c r="V97" s="251"/>
      <c r="W97" s="251"/>
      <c r="X97" s="252"/>
      <c r="Y97" s="253"/>
      <c r="Z97" s="253"/>
      <c r="AA97" s="253"/>
      <c r="AB97" s="250" t="s">
        <v>137</v>
      </c>
      <c r="AC97" s="251"/>
      <c r="AD97" s="251"/>
      <c r="AE97" s="254"/>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6"/>
    </row>
    <row r="98" spans="1:53" s="4" customFormat="1" ht="15" customHeight="1" x14ac:dyDescent="0.15">
      <c r="C98" s="152"/>
      <c r="D98" s="153"/>
      <c r="E98" s="153"/>
      <c r="F98" s="153"/>
      <c r="G98" s="153"/>
      <c r="H98" s="153"/>
      <c r="I98" s="153"/>
      <c r="J98" s="153"/>
      <c r="K98" s="153"/>
      <c r="L98" s="154"/>
      <c r="M98" s="158" t="s">
        <v>7</v>
      </c>
      <c r="N98" s="159"/>
      <c r="O98" s="159"/>
      <c r="P98" s="159"/>
      <c r="Q98" s="160"/>
      <c r="R98" s="164"/>
      <c r="S98" s="165"/>
      <c r="T98" s="165"/>
      <c r="U98" s="166"/>
      <c r="V98" s="170" t="s">
        <v>8</v>
      </c>
      <c r="W98" s="171"/>
      <c r="X98" s="172"/>
      <c r="Y98" s="176"/>
      <c r="Z98" s="177"/>
      <c r="AA98" s="178"/>
      <c r="AB98" s="182" t="s">
        <v>134</v>
      </c>
      <c r="AC98" s="183"/>
      <c r="AD98" s="184"/>
      <c r="AE98" s="188"/>
      <c r="AF98" s="189"/>
      <c r="AG98" s="189"/>
      <c r="AH98" s="189"/>
      <c r="AI98" s="189"/>
      <c r="AJ98" s="189"/>
      <c r="AK98" s="189"/>
      <c r="AL98" s="189"/>
      <c r="AM98" s="189"/>
      <c r="AN98" s="189"/>
      <c r="AO98" s="189"/>
      <c r="AP98" s="189"/>
      <c r="AQ98" s="189"/>
      <c r="AR98" s="189"/>
      <c r="AS98" s="189"/>
      <c r="AT98" s="189"/>
      <c r="AU98" s="189"/>
      <c r="AV98" s="189"/>
      <c r="AW98" s="189"/>
      <c r="AX98" s="189"/>
      <c r="AY98" s="189"/>
      <c r="AZ98" s="189"/>
      <c r="BA98" s="190"/>
    </row>
    <row r="99" spans="1:53" s="4" customFormat="1" ht="15" customHeight="1" x14ac:dyDescent="0.15">
      <c r="C99" s="195"/>
      <c r="D99" s="196"/>
      <c r="E99" s="196"/>
      <c r="F99" s="196"/>
      <c r="G99" s="196"/>
      <c r="H99" s="196"/>
      <c r="I99" s="196"/>
      <c r="J99" s="196"/>
      <c r="K99" s="196"/>
      <c r="L99" s="197"/>
      <c r="M99" s="161"/>
      <c r="N99" s="162"/>
      <c r="O99" s="162"/>
      <c r="P99" s="162"/>
      <c r="Q99" s="163"/>
      <c r="R99" s="198"/>
      <c r="S99" s="199"/>
      <c r="T99" s="199"/>
      <c r="U99" s="200"/>
      <c r="V99" s="201"/>
      <c r="W99" s="202"/>
      <c r="X99" s="203"/>
      <c r="Y99" s="204"/>
      <c r="Z99" s="205"/>
      <c r="AA99" s="206"/>
      <c r="AB99" s="207"/>
      <c r="AC99" s="208"/>
      <c r="AD99" s="209"/>
      <c r="AE99" s="191"/>
      <c r="AF99" s="192"/>
      <c r="AG99" s="192"/>
      <c r="AH99" s="192"/>
      <c r="AI99" s="192"/>
      <c r="AJ99" s="192"/>
      <c r="AK99" s="192"/>
      <c r="AL99" s="192"/>
      <c r="AM99" s="192"/>
      <c r="AN99" s="192"/>
      <c r="AO99" s="192"/>
      <c r="AP99" s="192"/>
      <c r="AQ99" s="192"/>
      <c r="AR99" s="192"/>
      <c r="AS99" s="192"/>
      <c r="AT99" s="192"/>
      <c r="AU99" s="192"/>
      <c r="AV99" s="192"/>
      <c r="AW99" s="192"/>
      <c r="AX99" s="192"/>
      <c r="AY99" s="192"/>
      <c r="AZ99" s="192"/>
      <c r="BA99" s="193"/>
    </row>
    <row r="100" spans="1:53" s="4" customFormat="1" ht="12.95" customHeight="1" x14ac:dyDescent="0.15">
      <c r="C100" s="149" t="str">
        <f>B72</f>
        <v/>
      </c>
      <c r="D100" s="150"/>
      <c r="E100" s="150"/>
      <c r="F100" s="150"/>
      <c r="G100" s="150"/>
      <c r="H100" s="150"/>
      <c r="I100" s="150"/>
      <c r="J100" s="150"/>
      <c r="K100" s="150"/>
      <c r="L100" s="151"/>
      <c r="M100" s="250" t="s">
        <v>210</v>
      </c>
      <c r="N100" s="251"/>
      <c r="O100" s="251"/>
      <c r="P100" s="251"/>
      <c r="Q100" s="251"/>
      <c r="R100" s="251"/>
      <c r="S100" s="251"/>
      <c r="T100" s="251"/>
      <c r="U100" s="251"/>
      <c r="V100" s="251"/>
      <c r="W100" s="251"/>
      <c r="X100" s="252"/>
      <c r="Y100" s="253"/>
      <c r="Z100" s="253"/>
      <c r="AA100" s="253"/>
      <c r="AB100" s="250" t="s">
        <v>137</v>
      </c>
      <c r="AC100" s="251"/>
      <c r="AD100" s="251"/>
      <c r="AE100" s="254"/>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6"/>
    </row>
    <row r="101" spans="1:53" s="4" customFormat="1" ht="15" customHeight="1" x14ac:dyDescent="0.15">
      <c r="C101" s="152"/>
      <c r="D101" s="153"/>
      <c r="E101" s="153"/>
      <c r="F101" s="153"/>
      <c r="G101" s="153"/>
      <c r="H101" s="153"/>
      <c r="I101" s="153"/>
      <c r="J101" s="153"/>
      <c r="K101" s="153"/>
      <c r="L101" s="154"/>
      <c r="M101" s="158" t="s">
        <v>7</v>
      </c>
      <c r="N101" s="159"/>
      <c r="O101" s="159"/>
      <c r="P101" s="159"/>
      <c r="Q101" s="160"/>
      <c r="R101" s="164"/>
      <c r="S101" s="165"/>
      <c r="T101" s="165"/>
      <c r="U101" s="166"/>
      <c r="V101" s="170" t="s">
        <v>8</v>
      </c>
      <c r="W101" s="171"/>
      <c r="X101" s="172"/>
      <c r="Y101" s="176"/>
      <c r="Z101" s="177"/>
      <c r="AA101" s="178"/>
      <c r="AB101" s="182" t="s">
        <v>134</v>
      </c>
      <c r="AC101" s="183"/>
      <c r="AD101" s="184"/>
      <c r="AE101" s="188"/>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90"/>
    </row>
    <row r="102" spans="1:53" s="4" customFormat="1" ht="15" customHeight="1" x14ac:dyDescent="0.15">
      <c r="C102" s="195"/>
      <c r="D102" s="196"/>
      <c r="E102" s="196"/>
      <c r="F102" s="196"/>
      <c r="G102" s="196"/>
      <c r="H102" s="196"/>
      <c r="I102" s="196"/>
      <c r="J102" s="196"/>
      <c r="K102" s="196"/>
      <c r="L102" s="197"/>
      <c r="M102" s="161"/>
      <c r="N102" s="162"/>
      <c r="O102" s="162"/>
      <c r="P102" s="162"/>
      <c r="Q102" s="163"/>
      <c r="R102" s="198"/>
      <c r="S102" s="199"/>
      <c r="T102" s="199"/>
      <c r="U102" s="200"/>
      <c r="V102" s="201"/>
      <c r="W102" s="202"/>
      <c r="X102" s="203"/>
      <c r="Y102" s="204"/>
      <c r="Z102" s="205"/>
      <c r="AA102" s="206"/>
      <c r="AB102" s="207"/>
      <c r="AC102" s="208"/>
      <c r="AD102" s="209"/>
      <c r="AE102" s="191"/>
      <c r="AF102" s="192"/>
      <c r="AG102" s="192"/>
      <c r="AH102" s="192"/>
      <c r="AI102" s="192"/>
      <c r="AJ102" s="192"/>
      <c r="AK102" s="192"/>
      <c r="AL102" s="192"/>
      <c r="AM102" s="192"/>
      <c r="AN102" s="192"/>
      <c r="AO102" s="192"/>
      <c r="AP102" s="192"/>
      <c r="AQ102" s="192"/>
      <c r="AR102" s="192"/>
      <c r="AS102" s="192"/>
      <c r="AT102" s="192"/>
      <c r="AU102" s="192"/>
      <c r="AV102" s="192"/>
      <c r="AW102" s="192"/>
      <c r="AX102" s="192"/>
      <c r="AY102" s="192"/>
      <c r="AZ102" s="192"/>
      <c r="BA102" s="193"/>
    </row>
    <row r="103" spans="1:53" s="4" customFormat="1" ht="12.95" customHeight="1" x14ac:dyDescent="0.15">
      <c r="C103" s="149" t="str">
        <f>B73</f>
        <v/>
      </c>
      <c r="D103" s="150"/>
      <c r="E103" s="150"/>
      <c r="F103" s="150"/>
      <c r="G103" s="150"/>
      <c r="H103" s="150"/>
      <c r="I103" s="150"/>
      <c r="J103" s="150"/>
      <c r="K103" s="150"/>
      <c r="L103" s="151"/>
      <c r="M103" s="250" t="s">
        <v>210</v>
      </c>
      <c r="N103" s="251"/>
      <c r="O103" s="251"/>
      <c r="P103" s="251"/>
      <c r="Q103" s="251"/>
      <c r="R103" s="251"/>
      <c r="S103" s="251"/>
      <c r="T103" s="251"/>
      <c r="U103" s="251"/>
      <c r="V103" s="251"/>
      <c r="W103" s="251"/>
      <c r="X103" s="252"/>
      <c r="Y103" s="253"/>
      <c r="Z103" s="253"/>
      <c r="AA103" s="253"/>
      <c r="AB103" s="250" t="s">
        <v>137</v>
      </c>
      <c r="AC103" s="251"/>
      <c r="AD103" s="251"/>
      <c r="AE103" s="254"/>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6"/>
    </row>
    <row r="104" spans="1:53" s="4" customFormat="1" ht="15" customHeight="1" x14ac:dyDescent="0.15">
      <c r="C104" s="152"/>
      <c r="D104" s="153"/>
      <c r="E104" s="153"/>
      <c r="F104" s="153"/>
      <c r="G104" s="153"/>
      <c r="H104" s="153"/>
      <c r="I104" s="153"/>
      <c r="J104" s="153"/>
      <c r="K104" s="153"/>
      <c r="L104" s="154"/>
      <c r="M104" s="158" t="s">
        <v>7</v>
      </c>
      <c r="N104" s="159"/>
      <c r="O104" s="159"/>
      <c r="P104" s="159"/>
      <c r="Q104" s="160"/>
      <c r="R104" s="164"/>
      <c r="S104" s="165"/>
      <c r="T104" s="165"/>
      <c r="U104" s="166"/>
      <c r="V104" s="170" t="s">
        <v>8</v>
      </c>
      <c r="W104" s="171"/>
      <c r="X104" s="172"/>
      <c r="Y104" s="176"/>
      <c r="Z104" s="177"/>
      <c r="AA104" s="178"/>
      <c r="AB104" s="182" t="s">
        <v>134</v>
      </c>
      <c r="AC104" s="183"/>
      <c r="AD104" s="184"/>
      <c r="AE104" s="188"/>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90"/>
    </row>
    <row r="105" spans="1:53" s="4" customFormat="1" ht="15" customHeight="1" x14ac:dyDescent="0.15">
      <c r="C105" s="195"/>
      <c r="D105" s="196"/>
      <c r="E105" s="196"/>
      <c r="F105" s="196"/>
      <c r="G105" s="196"/>
      <c r="H105" s="196"/>
      <c r="I105" s="196"/>
      <c r="J105" s="196"/>
      <c r="K105" s="196"/>
      <c r="L105" s="197"/>
      <c r="M105" s="161"/>
      <c r="N105" s="162"/>
      <c r="O105" s="162"/>
      <c r="P105" s="162"/>
      <c r="Q105" s="163"/>
      <c r="R105" s="198"/>
      <c r="S105" s="199"/>
      <c r="T105" s="199"/>
      <c r="U105" s="200"/>
      <c r="V105" s="201"/>
      <c r="W105" s="202"/>
      <c r="X105" s="203"/>
      <c r="Y105" s="204"/>
      <c r="Z105" s="205"/>
      <c r="AA105" s="206"/>
      <c r="AB105" s="207"/>
      <c r="AC105" s="208"/>
      <c r="AD105" s="209"/>
      <c r="AE105" s="191"/>
      <c r="AF105" s="192"/>
      <c r="AG105" s="192"/>
      <c r="AH105" s="192"/>
      <c r="AI105" s="192"/>
      <c r="AJ105" s="192"/>
      <c r="AK105" s="192"/>
      <c r="AL105" s="192"/>
      <c r="AM105" s="192"/>
      <c r="AN105" s="192"/>
      <c r="AO105" s="192"/>
      <c r="AP105" s="192"/>
      <c r="AQ105" s="192"/>
      <c r="AR105" s="192"/>
      <c r="AS105" s="192"/>
      <c r="AT105" s="192"/>
      <c r="AU105" s="192"/>
      <c r="AV105" s="192"/>
      <c r="AW105" s="192"/>
      <c r="AX105" s="192"/>
      <c r="AY105" s="192"/>
      <c r="AZ105" s="192"/>
      <c r="BA105" s="193"/>
    </row>
    <row r="106" spans="1:53" s="4" customFormat="1" ht="12.95" customHeight="1" x14ac:dyDescent="0.15">
      <c r="C106" s="149" t="str">
        <f>B74</f>
        <v/>
      </c>
      <c r="D106" s="150"/>
      <c r="E106" s="150"/>
      <c r="F106" s="150"/>
      <c r="G106" s="150"/>
      <c r="H106" s="150"/>
      <c r="I106" s="150"/>
      <c r="J106" s="150"/>
      <c r="K106" s="150"/>
      <c r="L106" s="151"/>
      <c r="M106" s="250" t="s">
        <v>210</v>
      </c>
      <c r="N106" s="251"/>
      <c r="O106" s="251"/>
      <c r="P106" s="251"/>
      <c r="Q106" s="251"/>
      <c r="R106" s="251"/>
      <c r="S106" s="251"/>
      <c r="T106" s="251"/>
      <c r="U106" s="251"/>
      <c r="V106" s="251"/>
      <c r="W106" s="251"/>
      <c r="X106" s="252"/>
      <c r="Y106" s="253"/>
      <c r="Z106" s="253"/>
      <c r="AA106" s="253"/>
      <c r="AB106" s="250" t="s">
        <v>137</v>
      </c>
      <c r="AC106" s="251"/>
      <c r="AD106" s="251"/>
      <c r="AE106" s="254"/>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6"/>
    </row>
    <row r="107" spans="1:53" s="4" customFormat="1" ht="15" customHeight="1" x14ac:dyDescent="0.15">
      <c r="C107" s="152"/>
      <c r="D107" s="153"/>
      <c r="E107" s="153"/>
      <c r="F107" s="153"/>
      <c r="G107" s="153"/>
      <c r="H107" s="153"/>
      <c r="I107" s="153"/>
      <c r="J107" s="153"/>
      <c r="K107" s="153"/>
      <c r="L107" s="154"/>
      <c r="M107" s="158" t="s">
        <v>7</v>
      </c>
      <c r="N107" s="159"/>
      <c r="O107" s="159"/>
      <c r="P107" s="159"/>
      <c r="Q107" s="160"/>
      <c r="R107" s="164"/>
      <c r="S107" s="165"/>
      <c r="T107" s="165"/>
      <c r="U107" s="166"/>
      <c r="V107" s="170" t="s">
        <v>8</v>
      </c>
      <c r="W107" s="171"/>
      <c r="X107" s="172"/>
      <c r="Y107" s="176"/>
      <c r="Z107" s="177"/>
      <c r="AA107" s="178"/>
      <c r="AB107" s="182" t="s">
        <v>134</v>
      </c>
      <c r="AC107" s="183"/>
      <c r="AD107" s="184"/>
      <c r="AE107" s="188"/>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90"/>
    </row>
    <row r="108" spans="1:53" s="4" customFormat="1" ht="15" customHeight="1" x14ac:dyDescent="0.15">
      <c r="C108" s="155"/>
      <c r="D108" s="156"/>
      <c r="E108" s="156"/>
      <c r="F108" s="156"/>
      <c r="G108" s="156"/>
      <c r="H108" s="156"/>
      <c r="I108" s="156"/>
      <c r="J108" s="156"/>
      <c r="K108" s="156"/>
      <c r="L108" s="157"/>
      <c r="M108" s="161"/>
      <c r="N108" s="162"/>
      <c r="O108" s="162"/>
      <c r="P108" s="162"/>
      <c r="Q108" s="163"/>
      <c r="R108" s="167"/>
      <c r="S108" s="168"/>
      <c r="T108" s="168"/>
      <c r="U108" s="169"/>
      <c r="V108" s="173"/>
      <c r="W108" s="174"/>
      <c r="X108" s="175"/>
      <c r="Y108" s="179"/>
      <c r="Z108" s="180"/>
      <c r="AA108" s="181"/>
      <c r="AB108" s="185"/>
      <c r="AC108" s="186"/>
      <c r="AD108" s="187"/>
      <c r="AE108" s="191"/>
      <c r="AF108" s="192"/>
      <c r="AG108" s="192"/>
      <c r="AH108" s="192"/>
      <c r="AI108" s="192"/>
      <c r="AJ108" s="192"/>
      <c r="AK108" s="192"/>
      <c r="AL108" s="192"/>
      <c r="AM108" s="192"/>
      <c r="AN108" s="192"/>
      <c r="AO108" s="192"/>
      <c r="AP108" s="192"/>
      <c r="AQ108" s="192"/>
      <c r="AR108" s="192"/>
      <c r="AS108" s="192"/>
      <c r="AT108" s="192"/>
      <c r="AU108" s="192"/>
      <c r="AV108" s="192"/>
      <c r="AW108" s="192"/>
      <c r="AX108" s="192"/>
      <c r="AY108" s="192"/>
      <c r="AZ108" s="192"/>
      <c r="BA108" s="193"/>
    </row>
    <row r="109" spans="1:53" s="3" customFormat="1" ht="4.5" customHeight="1" x14ac:dyDescent="0.15">
      <c r="B109" s="4"/>
    </row>
    <row r="110" spans="1:53" s="5" customFormat="1" ht="15" customHeight="1" x14ac:dyDescent="0.15">
      <c r="A110" s="5" t="s">
        <v>161</v>
      </c>
    </row>
    <row r="111" spans="1:53" s="6" customFormat="1" ht="4.5" customHeight="1" x14ac:dyDescent="0.15">
      <c r="B111" s="5"/>
    </row>
    <row r="112" spans="1:53" s="5" customFormat="1" ht="15" customHeight="1" x14ac:dyDescent="0.15">
      <c r="C112" s="238" t="s">
        <v>58</v>
      </c>
      <c r="D112" s="239"/>
      <c r="E112" s="239"/>
      <c r="F112" s="239"/>
      <c r="G112" s="239"/>
      <c r="H112" s="239"/>
      <c r="I112" s="239"/>
      <c r="J112" s="240"/>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2"/>
    </row>
    <row r="113" spans="1:53" s="5" customFormat="1" ht="15" customHeight="1" x14ac:dyDescent="0.15">
      <c r="C113" s="230" t="s">
        <v>60</v>
      </c>
      <c r="D113" s="231"/>
      <c r="E113" s="231"/>
      <c r="F113" s="231"/>
      <c r="G113" s="231"/>
      <c r="H113" s="231"/>
      <c r="I113" s="231"/>
      <c r="J113" s="232"/>
      <c r="K113" s="243" t="s">
        <v>67</v>
      </c>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4"/>
    </row>
    <row r="114" spans="1:53" s="5" customFormat="1" ht="15" customHeight="1" x14ac:dyDescent="0.15">
      <c r="C114" s="245"/>
      <c r="D114" s="246"/>
      <c r="E114" s="246"/>
      <c r="F114" s="246"/>
      <c r="G114" s="246"/>
      <c r="H114" s="246"/>
      <c r="I114" s="246"/>
      <c r="J114" s="247"/>
      <c r="K114" s="238" t="s">
        <v>4</v>
      </c>
      <c r="L114" s="239"/>
      <c r="M114" s="239"/>
      <c r="N114" s="239"/>
      <c r="O114" s="239"/>
      <c r="P114" s="239"/>
      <c r="Q114" s="239"/>
      <c r="R114" s="248"/>
      <c r="S114" s="249" t="s">
        <v>17</v>
      </c>
      <c r="T114" s="239"/>
      <c r="U114" s="239"/>
      <c r="V114" s="239"/>
      <c r="W114" s="248"/>
      <c r="X114" s="249" t="s">
        <v>69</v>
      </c>
      <c r="Y114" s="239"/>
      <c r="Z114" s="239"/>
      <c r="AA114" s="239"/>
      <c r="AB114" s="248"/>
      <c r="AC114" s="249" t="s">
        <v>61</v>
      </c>
      <c r="AD114" s="239"/>
      <c r="AE114" s="239"/>
      <c r="AF114" s="239"/>
      <c r="AG114" s="239"/>
      <c r="AH114" s="239"/>
      <c r="AI114" s="239"/>
      <c r="AJ114" s="248"/>
      <c r="AK114" s="249" t="s">
        <v>62</v>
      </c>
      <c r="AL114" s="239"/>
      <c r="AM114" s="239"/>
      <c r="AN114" s="239"/>
      <c r="AO114" s="248"/>
      <c r="AP114" s="249" t="s">
        <v>31</v>
      </c>
      <c r="AQ114" s="239"/>
      <c r="AR114" s="239"/>
      <c r="AS114" s="239"/>
      <c r="AT114" s="248"/>
      <c r="AU114" s="239" t="s">
        <v>65</v>
      </c>
      <c r="AV114" s="239"/>
      <c r="AW114" s="239"/>
      <c r="AX114" s="239"/>
      <c r="AY114" s="239"/>
      <c r="AZ114" s="239"/>
      <c r="BA114" s="240"/>
    </row>
    <row r="115" spans="1:53" s="5" customFormat="1" ht="15" customHeight="1" x14ac:dyDescent="0.15">
      <c r="C115" s="222" t="s">
        <v>63</v>
      </c>
      <c r="D115" s="223"/>
      <c r="E115" s="223"/>
      <c r="F115" s="223"/>
      <c r="G115" s="223"/>
      <c r="H115" s="223"/>
      <c r="I115" s="223"/>
      <c r="J115" s="224"/>
      <c r="K115" s="225"/>
      <c r="L115" s="226"/>
      <c r="M115" s="226"/>
      <c r="N115" s="226"/>
      <c r="O115" s="226"/>
      <c r="P115" s="226"/>
      <c r="Q115" s="226"/>
      <c r="R115" s="227"/>
      <c r="S115" s="228"/>
      <c r="T115" s="226"/>
      <c r="U115" s="226"/>
      <c r="V115" s="226"/>
      <c r="W115" s="227"/>
      <c r="X115" s="228"/>
      <c r="Y115" s="226"/>
      <c r="Z115" s="226"/>
      <c r="AA115" s="226"/>
      <c r="AB115" s="227"/>
      <c r="AC115" s="228"/>
      <c r="AD115" s="226"/>
      <c r="AE115" s="226"/>
      <c r="AF115" s="226"/>
      <c r="AG115" s="226"/>
      <c r="AH115" s="226"/>
      <c r="AI115" s="226"/>
      <c r="AJ115" s="227"/>
      <c r="AK115" s="228"/>
      <c r="AL115" s="226"/>
      <c r="AM115" s="226"/>
      <c r="AN115" s="226"/>
      <c r="AO115" s="227"/>
      <c r="AP115" s="228"/>
      <c r="AQ115" s="226"/>
      <c r="AR115" s="226"/>
      <c r="AS115" s="226"/>
      <c r="AT115" s="227"/>
      <c r="AU115" s="226"/>
      <c r="AV115" s="226"/>
      <c r="AW115" s="226"/>
      <c r="AX115" s="226"/>
      <c r="AY115" s="226"/>
      <c r="AZ115" s="226"/>
      <c r="BA115" s="229"/>
    </row>
    <row r="116" spans="1:53" s="5" customFormat="1" ht="15" customHeight="1" x14ac:dyDescent="0.15">
      <c r="C116" s="230" t="s">
        <v>64</v>
      </c>
      <c r="D116" s="231"/>
      <c r="E116" s="231"/>
      <c r="F116" s="231"/>
      <c r="G116" s="231"/>
      <c r="H116" s="231"/>
      <c r="I116" s="231"/>
      <c r="J116" s="232"/>
      <c r="K116" s="233"/>
      <c r="L116" s="234"/>
      <c r="M116" s="234"/>
      <c r="N116" s="234"/>
      <c r="O116" s="234"/>
      <c r="P116" s="234"/>
      <c r="Q116" s="234"/>
      <c r="R116" s="235"/>
      <c r="S116" s="236"/>
      <c r="T116" s="234"/>
      <c r="U116" s="234"/>
      <c r="V116" s="234"/>
      <c r="W116" s="235"/>
      <c r="X116" s="236"/>
      <c r="Y116" s="234"/>
      <c r="Z116" s="234"/>
      <c r="AA116" s="234"/>
      <c r="AB116" s="235"/>
      <c r="AC116" s="236"/>
      <c r="AD116" s="234"/>
      <c r="AE116" s="234"/>
      <c r="AF116" s="234"/>
      <c r="AG116" s="234"/>
      <c r="AH116" s="234"/>
      <c r="AI116" s="234"/>
      <c r="AJ116" s="235"/>
      <c r="AK116" s="236"/>
      <c r="AL116" s="234"/>
      <c r="AM116" s="234"/>
      <c r="AN116" s="234"/>
      <c r="AO116" s="235"/>
      <c r="AP116" s="236"/>
      <c r="AQ116" s="234"/>
      <c r="AR116" s="234"/>
      <c r="AS116" s="234"/>
      <c r="AT116" s="235"/>
      <c r="AU116" s="234"/>
      <c r="AV116" s="234"/>
      <c r="AW116" s="234"/>
      <c r="AX116" s="234"/>
      <c r="AY116" s="234"/>
      <c r="AZ116" s="234"/>
      <c r="BA116" s="237"/>
    </row>
    <row r="117" spans="1:53" s="3" customFormat="1" ht="4.5" customHeight="1" x14ac:dyDescent="0.15">
      <c r="B117" s="4"/>
    </row>
    <row r="118" spans="1:53" s="5" customFormat="1" ht="15" customHeight="1" x14ac:dyDescent="0.15">
      <c r="A118" s="5" t="s">
        <v>13</v>
      </c>
    </row>
    <row r="119" spans="1:53" s="5" customFormat="1" ht="15" customHeight="1" x14ac:dyDescent="0.15">
      <c r="A119" s="5" t="s">
        <v>178</v>
      </c>
    </row>
    <row r="120" spans="1:53" s="6" customFormat="1" ht="4.5" customHeight="1" x14ac:dyDescent="0.15">
      <c r="B120" s="5"/>
    </row>
    <row r="121" spans="1:53" x14ac:dyDescent="0.15">
      <c r="A121" s="1">
        <v>1</v>
      </c>
      <c r="C121" s="2" t="s">
        <v>190</v>
      </c>
      <c r="D121" s="24"/>
      <c r="E121" s="210" t="str">
        <f>IF(ISNA(VLOOKUP(A121,入力シート!$B$43:$L$60,3,FALSE)),"",VLOOKUP(A121,入力シート!$B$43:$L$60,3,FALSE))</f>
        <v>陰圧装置</v>
      </c>
      <c r="F121" s="210"/>
      <c r="G121" s="210"/>
      <c r="H121" s="210"/>
      <c r="I121" s="210"/>
      <c r="J121" s="210"/>
      <c r="K121" s="210"/>
      <c r="L121" s="210"/>
      <c r="M121" s="210"/>
      <c r="N121" s="210"/>
      <c r="O121" s="210"/>
      <c r="P121" s="210"/>
      <c r="Q121" s="27" t="s">
        <v>186</v>
      </c>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row>
    <row r="122" spans="1:53" x14ac:dyDescent="0.15">
      <c r="A122" s="1">
        <v>2</v>
      </c>
      <c r="B122" s="15"/>
      <c r="C122" s="2" t="s">
        <v>117</v>
      </c>
      <c r="D122" s="24"/>
      <c r="E122" s="210" t="str">
        <f>IF(ISNA(VLOOKUP(A122,入力シート!$B$43:$L$60,3,FALSE)),"",VLOOKUP(A122,入力シート!$B$43:$L$60,3,FALSE))</f>
        <v>換気設備</v>
      </c>
      <c r="F122" s="210"/>
      <c r="G122" s="210"/>
      <c r="H122" s="210"/>
      <c r="I122" s="210"/>
      <c r="J122" s="210"/>
      <c r="K122" s="210"/>
      <c r="L122" s="210"/>
      <c r="M122" s="210"/>
      <c r="N122" s="210"/>
      <c r="O122" s="210"/>
      <c r="P122" s="210"/>
      <c r="Q122" s="27" t="s">
        <v>186</v>
      </c>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row>
    <row r="123" spans="1:53" x14ac:dyDescent="0.15">
      <c r="A123" s="1">
        <v>3</v>
      </c>
      <c r="C123" s="24" t="s">
        <v>193</v>
      </c>
      <c r="D123" s="24"/>
      <c r="E123" s="210" t="str">
        <f>IF(ISNA(VLOOKUP(A123,入力シート!$B$43:$L$60,3,FALSE)),"",VLOOKUP(A123,入力シート!$B$43:$L$60,3,FALSE))</f>
        <v/>
      </c>
      <c r="F123" s="210"/>
      <c r="G123" s="210"/>
      <c r="H123" s="210"/>
      <c r="I123" s="210"/>
      <c r="J123" s="210"/>
      <c r="K123" s="210"/>
      <c r="L123" s="210"/>
      <c r="M123" s="210"/>
      <c r="N123" s="210"/>
      <c r="O123" s="210"/>
      <c r="P123" s="210"/>
      <c r="Q123" s="27" t="s">
        <v>186</v>
      </c>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row>
    <row r="124" spans="1:53" x14ac:dyDescent="0.15">
      <c r="A124" s="1">
        <v>4</v>
      </c>
      <c r="C124" s="24" t="s">
        <v>192</v>
      </c>
      <c r="D124" s="24"/>
      <c r="E124" s="210" t="str">
        <f>IF(ISNA(VLOOKUP(A124,入力シート!$B$43:$L$60,3,FALSE)),"",VLOOKUP(A124,入力シート!$B$43:$L$60,3,FALSE))</f>
        <v/>
      </c>
      <c r="F124" s="210"/>
      <c r="G124" s="210"/>
      <c r="H124" s="210"/>
      <c r="I124" s="210"/>
      <c r="J124" s="210"/>
      <c r="K124" s="210"/>
      <c r="L124" s="210"/>
      <c r="M124" s="210"/>
      <c r="N124" s="210"/>
      <c r="O124" s="210"/>
      <c r="P124" s="210"/>
      <c r="Q124" s="27" t="s">
        <v>186</v>
      </c>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row>
    <row r="125" spans="1:53" x14ac:dyDescent="0.15">
      <c r="A125" s="1">
        <v>5</v>
      </c>
      <c r="C125" s="24" t="s">
        <v>59</v>
      </c>
      <c r="D125" s="24"/>
      <c r="E125" s="210" t="str">
        <f>IF(ISNA(VLOOKUP(A125,入力シート!$B$43:$L$60,3,FALSE)),"",VLOOKUP(A125,入力シート!$B$43:$L$60,3,FALSE))</f>
        <v/>
      </c>
      <c r="F125" s="210"/>
      <c r="G125" s="210"/>
      <c r="H125" s="210"/>
      <c r="I125" s="210"/>
      <c r="J125" s="210"/>
      <c r="K125" s="210"/>
      <c r="L125" s="210"/>
      <c r="M125" s="210"/>
      <c r="N125" s="210"/>
      <c r="O125" s="210"/>
      <c r="P125" s="210"/>
      <c r="Q125" s="27" t="s">
        <v>186</v>
      </c>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row>
    <row r="127" spans="1:53" s="5" customFormat="1" ht="15" customHeight="1" x14ac:dyDescent="0.15">
      <c r="A127" s="5" t="s">
        <v>91</v>
      </c>
    </row>
    <row r="128" spans="1:53" s="6" customFormat="1" ht="4.5" customHeight="1" x14ac:dyDescent="0.15">
      <c r="B128" s="5"/>
    </row>
    <row r="129" spans="1:53" x14ac:dyDescent="0.15">
      <c r="A129" s="1">
        <v>1</v>
      </c>
      <c r="C129" s="2" t="s">
        <v>190</v>
      </c>
      <c r="D129" s="24"/>
      <c r="E129" s="210" t="str">
        <f>IF(ISNA(VLOOKUP(A129,入力シート!$B$43:$L$60,3,FALSE)),"",VLOOKUP(A129,入力シート!$B$43:$L$60,3,FALSE))</f>
        <v>陰圧装置</v>
      </c>
      <c r="F129" s="210"/>
      <c r="G129" s="210"/>
      <c r="H129" s="210"/>
      <c r="I129" s="210"/>
      <c r="J129" s="210"/>
      <c r="K129" s="210"/>
      <c r="L129" s="210"/>
      <c r="M129" s="210"/>
      <c r="N129" s="210"/>
      <c r="O129" s="210"/>
      <c r="P129" s="210"/>
      <c r="Q129" s="27" t="s">
        <v>195</v>
      </c>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row>
    <row r="130" spans="1:53" x14ac:dyDescent="0.15">
      <c r="A130" s="1">
        <v>2</v>
      </c>
      <c r="B130" s="15"/>
      <c r="C130" s="2" t="s">
        <v>117</v>
      </c>
      <c r="D130" s="24"/>
      <c r="E130" s="210" t="str">
        <f>IF(ISNA(VLOOKUP(A130,入力シート!$B$43:$L$60,3,FALSE)),"",VLOOKUP(A130,入力シート!$B$43:$L$60,3,FALSE))</f>
        <v>換気設備</v>
      </c>
      <c r="F130" s="210"/>
      <c r="G130" s="210"/>
      <c r="H130" s="210"/>
      <c r="I130" s="210"/>
      <c r="J130" s="210"/>
      <c r="K130" s="210"/>
      <c r="L130" s="210"/>
      <c r="M130" s="210"/>
      <c r="N130" s="210"/>
      <c r="O130" s="210"/>
      <c r="P130" s="210"/>
      <c r="Q130" s="27" t="s">
        <v>195</v>
      </c>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row>
    <row r="131" spans="1:53" x14ac:dyDescent="0.15">
      <c r="A131" s="1">
        <v>3</v>
      </c>
      <c r="C131" s="24" t="s">
        <v>193</v>
      </c>
      <c r="D131" s="24"/>
      <c r="E131" s="210" t="str">
        <f>IF(ISNA(VLOOKUP(A131,入力シート!$B$43:$L$60,3,FALSE)),"",VLOOKUP(A131,入力シート!$B$43:$L$60,3,FALSE))</f>
        <v/>
      </c>
      <c r="F131" s="210"/>
      <c r="G131" s="210"/>
      <c r="H131" s="210"/>
      <c r="I131" s="210"/>
      <c r="J131" s="210"/>
      <c r="K131" s="210"/>
      <c r="L131" s="210"/>
      <c r="M131" s="210"/>
      <c r="N131" s="210"/>
      <c r="O131" s="210"/>
      <c r="P131" s="210"/>
      <c r="Q131" s="27" t="s">
        <v>195</v>
      </c>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row>
    <row r="132" spans="1:53" x14ac:dyDescent="0.15">
      <c r="A132" s="1">
        <v>4</v>
      </c>
      <c r="C132" s="24" t="s">
        <v>192</v>
      </c>
      <c r="D132" s="24"/>
      <c r="E132" s="210" t="str">
        <f>IF(ISNA(VLOOKUP(A132,入力シート!$B$43:$L$60,3,FALSE)),"",VLOOKUP(A132,入力シート!$B$43:$L$60,3,FALSE))</f>
        <v/>
      </c>
      <c r="F132" s="210"/>
      <c r="G132" s="210"/>
      <c r="H132" s="210"/>
      <c r="I132" s="210"/>
      <c r="J132" s="210"/>
      <c r="K132" s="210"/>
      <c r="L132" s="210"/>
      <c r="M132" s="210"/>
      <c r="N132" s="210"/>
      <c r="O132" s="210"/>
      <c r="P132" s="210"/>
      <c r="Q132" s="27" t="s">
        <v>195</v>
      </c>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row>
    <row r="133" spans="1:53" x14ac:dyDescent="0.15">
      <c r="A133" s="1">
        <v>5</v>
      </c>
      <c r="C133" s="24" t="s">
        <v>59</v>
      </c>
      <c r="D133" s="24"/>
      <c r="E133" s="210" t="str">
        <f>IF(ISNA(VLOOKUP(A133,入力シート!$B$43:$L$60,3,FALSE)),"",VLOOKUP(A133,入力シート!$B$43:$L$60,3,FALSE))</f>
        <v/>
      </c>
      <c r="F133" s="210"/>
      <c r="G133" s="210"/>
      <c r="H133" s="210"/>
      <c r="I133" s="210"/>
      <c r="J133" s="210"/>
      <c r="K133" s="210"/>
      <c r="L133" s="210"/>
      <c r="M133" s="210"/>
      <c r="N133" s="210"/>
      <c r="O133" s="210"/>
      <c r="P133" s="210"/>
      <c r="Q133" s="27" t="s">
        <v>195</v>
      </c>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row>
    <row r="135" spans="1:53" x14ac:dyDescent="0.15">
      <c r="B135" s="211" t="s">
        <v>196</v>
      </c>
      <c r="C135" s="212"/>
      <c r="D135" s="212"/>
      <c r="E135" s="213"/>
      <c r="F135" s="214"/>
      <c r="G135" s="214"/>
      <c r="H135" s="214"/>
      <c r="I135" s="214"/>
      <c r="J135" s="214"/>
      <c r="K135" s="214"/>
      <c r="L135" s="215"/>
    </row>
    <row r="136" spans="1:53" x14ac:dyDescent="0.15">
      <c r="B136" s="216" t="s">
        <v>197</v>
      </c>
      <c r="C136" s="217"/>
      <c r="D136" s="217"/>
      <c r="E136" s="218"/>
      <c r="F136" s="219"/>
      <c r="G136" s="220"/>
      <c r="H136" s="220"/>
      <c r="I136" s="220"/>
      <c r="J136" s="220"/>
      <c r="K136" s="220"/>
      <c r="L136" s="221"/>
      <c r="M136" s="216" t="s">
        <v>44</v>
      </c>
      <c r="N136" s="217"/>
      <c r="O136" s="217"/>
      <c r="P136" s="218"/>
      <c r="Q136" s="219"/>
      <c r="R136" s="220"/>
      <c r="S136" s="220"/>
      <c r="T136" s="220"/>
      <c r="U136" s="220"/>
      <c r="V136" s="220"/>
      <c r="W136" s="221"/>
    </row>
    <row r="137" spans="1:53" x14ac:dyDescent="0.15">
      <c r="B137" s="216" t="s">
        <v>198</v>
      </c>
      <c r="C137" s="217"/>
      <c r="D137" s="217"/>
      <c r="E137" s="218"/>
      <c r="F137" s="219"/>
      <c r="G137" s="220"/>
      <c r="H137" s="220"/>
      <c r="I137" s="220"/>
      <c r="J137" s="220"/>
      <c r="K137" s="220"/>
      <c r="L137" s="221"/>
      <c r="M137" s="216" t="s">
        <v>199</v>
      </c>
      <c r="N137" s="217"/>
      <c r="O137" s="217"/>
      <c r="P137" s="218"/>
      <c r="Q137" s="219"/>
      <c r="R137" s="220"/>
      <c r="S137" s="220"/>
      <c r="T137" s="220"/>
      <c r="U137" s="220"/>
      <c r="V137" s="220"/>
      <c r="W137" s="221"/>
    </row>
    <row r="139" spans="1:53" s="5" customFormat="1" ht="15" customHeight="1" x14ac:dyDescent="0.15">
      <c r="A139" s="5" t="s">
        <v>202</v>
      </c>
    </row>
    <row r="140" spans="1:53" s="5" customFormat="1" ht="15" customHeight="1" x14ac:dyDescent="0.15">
      <c r="A140" s="5" t="s">
        <v>200</v>
      </c>
    </row>
    <row r="141" spans="1:53" s="6" customFormat="1" ht="4.5" customHeight="1" x14ac:dyDescent="0.15">
      <c r="B141" s="5"/>
    </row>
    <row r="142" spans="1:53" x14ac:dyDescent="0.15">
      <c r="A142" s="1">
        <v>1</v>
      </c>
      <c r="C142" s="2" t="s">
        <v>190</v>
      </c>
      <c r="D142" s="24"/>
      <c r="E142" s="210" t="str">
        <f>IF(ISNA(VLOOKUP(A142,入力シート!$B$43:$L$60,3,FALSE)),"",VLOOKUP(A142,入力シート!$B$43:$L$60,3,FALSE))</f>
        <v>陰圧装置</v>
      </c>
      <c r="F142" s="210"/>
      <c r="G142" s="210"/>
      <c r="H142" s="210"/>
      <c r="I142" s="210"/>
      <c r="J142" s="210"/>
      <c r="K142" s="210"/>
      <c r="L142" s="210"/>
      <c r="M142" s="210"/>
      <c r="N142" s="210"/>
      <c r="O142" s="210"/>
      <c r="P142" s="210"/>
      <c r="Q142" s="27" t="s">
        <v>186</v>
      </c>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row>
    <row r="143" spans="1:53" x14ac:dyDescent="0.15">
      <c r="A143" s="1">
        <v>2</v>
      </c>
      <c r="B143" s="15"/>
      <c r="C143" s="2" t="s">
        <v>117</v>
      </c>
      <c r="D143" s="24"/>
      <c r="E143" s="210" t="str">
        <f>IF(ISNA(VLOOKUP(A143,入力シート!$B$43:$L$60,3,FALSE)),"",VLOOKUP(A143,入力シート!$B$43:$L$60,3,FALSE))</f>
        <v>換気設備</v>
      </c>
      <c r="F143" s="210"/>
      <c r="G143" s="210"/>
      <c r="H143" s="210"/>
      <c r="I143" s="210"/>
      <c r="J143" s="210"/>
      <c r="K143" s="210"/>
      <c r="L143" s="210"/>
      <c r="M143" s="210"/>
      <c r="N143" s="210"/>
      <c r="O143" s="210"/>
      <c r="P143" s="210"/>
      <c r="Q143" s="27" t="s">
        <v>186</v>
      </c>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row>
    <row r="144" spans="1:53" x14ac:dyDescent="0.15">
      <c r="A144" s="1">
        <v>3</v>
      </c>
      <c r="C144" s="24" t="s">
        <v>193</v>
      </c>
      <c r="D144" s="24"/>
      <c r="E144" s="210" t="str">
        <f>IF(ISNA(VLOOKUP(A144,入力シート!$B$43:$L$60,3,FALSE)),"",VLOOKUP(A144,入力シート!$B$43:$L$60,3,FALSE))</f>
        <v/>
      </c>
      <c r="F144" s="210"/>
      <c r="G144" s="210"/>
      <c r="H144" s="210"/>
      <c r="I144" s="210"/>
      <c r="J144" s="210"/>
      <c r="K144" s="210"/>
      <c r="L144" s="210"/>
      <c r="M144" s="210"/>
      <c r="N144" s="210"/>
      <c r="O144" s="210"/>
      <c r="P144" s="210"/>
      <c r="Q144" s="27" t="s">
        <v>186</v>
      </c>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row>
    <row r="145" spans="1:53" x14ac:dyDescent="0.15">
      <c r="A145" s="1">
        <v>4</v>
      </c>
      <c r="C145" s="24" t="s">
        <v>192</v>
      </c>
      <c r="D145" s="24"/>
      <c r="E145" s="210" t="str">
        <f>IF(ISNA(VLOOKUP(A145,入力シート!$B$43:$L$60,3,FALSE)),"",VLOOKUP(A145,入力シート!$B$43:$L$60,3,FALSE))</f>
        <v/>
      </c>
      <c r="F145" s="210"/>
      <c r="G145" s="210"/>
      <c r="H145" s="210"/>
      <c r="I145" s="210"/>
      <c r="J145" s="210"/>
      <c r="K145" s="210"/>
      <c r="L145" s="210"/>
      <c r="M145" s="210"/>
      <c r="N145" s="210"/>
      <c r="O145" s="210"/>
      <c r="P145" s="210"/>
      <c r="Q145" s="27" t="s">
        <v>186</v>
      </c>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row>
    <row r="146" spans="1:53" x14ac:dyDescent="0.15">
      <c r="A146" s="1">
        <v>5</v>
      </c>
      <c r="C146" s="24" t="s">
        <v>59</v>
      </c>
      <c r="D146" s="24"/>
      <c r="E146" s="210" t="str">
        <f>IF(ISNA(VLOOKUP(A146,入力シート!$B$43:$L$60,3,FALSE)),"",VLOOKUP(A146,入力シート!$B$43:$L$60,3,FALSE))</f>
        <v/>
      </c>
      <c r="F146" s="210"/>
      <c r="G146" s="210"/>
      <c r="H146" s="210"/>
      <c r="I146" s="210"/>
      <c r="J146" s="210"/>
      <c r="K146" s="210"/>
      <c r="L146" s="210"/>
      <c r="M146" s="210"/>
      <c r="N146" s="210"/>
      <c r="O146" s="210"/>
      <c r="P146" s="210"/>
      <c r="Q146" s="27" t="s">
        <v>186</v>
      </c>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row>
    <row r="148" spans="1:53" s="5" customFormat="1" ht="15" customHeight="1" x14ac:dyDescent="0.15">
      <c r="A148" s="5" t="s">
        <v>201</v>
      </c>
    </row>
    <row r="149" spans="1:53" s="6" customFormat="1" ht="4.5" customHeight="1" x14ac:dyDescent="0.15">
      <c r="B149" s="5"/>
    </row>
    <row r="150" spans="1:53" x14ac:dyDescent="0.15">
      <c r="A150" s="1">
        <v>1</v>
      </c>
      <c r="C150" s="2" t="s">
        <v>190</v>
      </c>
      <c r="D150" s="24"/>
      <c r="E150" s="210" t="str">
        <f>IF(ISNA(VLOOKUP(A150,入力シート!$B$43:$L$60,3,FALSE)),"",VLOOKUP(A150,入力シート!$B$43:$L$60,3,FALSE))</f>
        <v>陰圧装置</v>
      </c>
      <c r="F150" s="210"/>
      <c r="G150" s="210"/>
      <c r="H150" s="210"/>
      <c r="I150" s="210"/>
      <c r="J150" s="210"/>
      <c r="K150" s="210"/>
      <c r="L150" s="210"/>
      <c r="M150" s="210"/>
      <c r="N150" s="210"/>
      <c r="O150" s="210"/>
      <c r="P150" s="210"/>
      <c r="Q150" s="27" t="s">
        <v>195</v>
      </c>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row>
    <row r="151" spans="1:53" x14ac:dyDescent="0.15">
      <c r="A151" s="1">
        <v>2</v>
      </c>
      <c r="B151" s="15"/>
      <c r="C151" s="2" t="s">
        <v>117</v>
      </c>
      <c r="D151" s="24"/>
      <c r="E151" s="210" t="str">
        <f>IF(ISNA(VLOOKUP(A151,入力シート!$B$43:$L$60,3,FALSE)),"",VLOOKUP(A151,入力シート!$B$43:$L$60,3,FALSE))</f>
        <v>換気設備</v>
      </c>
      <c r="F151" s="210"/>
      <c r="G151" s="210"/>
      <c r="H151" s="210"/>
      <c r="I151" s="210"/>
      <c r="J151" s="210"/>
      <c r="K151" s="210"/>
      <c r="L151" s="210"/>
      <c r="M151" s="210"/>
      <c r="N151" s="210"/>
      <c r="O151" s="210"/>
      <c r="P151" s="210"/>
      <c r="Q151" s="27" t="s">
        <v>195</v>
      </c>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row>
    <row r="152" spans="1:53" x14ac:dyDescent="0.15">
      <c r="A152" s="1">
        <v>3</v>
      </c>
      <c r="C152" s="24" t="s">
        <v>193</v>
      </c>
      <c r="D152" s="24"/>
      <c r="E152" s="210" t="str">
        <f>IF(ISNA(VLOOKUP(A152,入力シート!$B$43:$L$60,3,FALSE)),"",VLOOKUP(A152,入力シート!$B$43:$L$60,3,FALSE))</f>
        <v/>
      </c>
      <c r="F152" s="210"/>
      <c r="G152" s="210"/>
      <c r="H152" s="210"/>
      <c r="I152" s="210"/>
      <c r="J152" s="210"/>
      <c r="K152" s="210"/>
      <c r="L152" s="210"/>
      <c r="M152" s="210"/>
      <c r="N152" s="210"/>
      <c r="O152" s="210"/>
      <c r="P152" s="210"/>
      <c r="Q152" s="27" t="s">
        <v>195</v>
      </c>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row>
    <row r="153" spans="1:53" x14ac:dyDescent="0.15">
      <c r="A153" s="1">
        <v>4</v>
      </c>
      <c r="C153" s="24" t="s">
        <v>192</v>
      </c>
      <c r="D153" s="24"/>
      <c r="E153" s="210" t="str">
        <f>IF(ISNA(VLOOKUP(A153,入力シート!$B$43:$L$60,3,FALSE)),"",VLOOKUP(A153,入力シート!$B$43:$L$60,3,FALSE))</f>
        <v/>
      </c>
      <c r="F153" s="210"/>
      <c r="G153" s="210"/>
      <c r="H153" s="210"/>
      <c r="I153" s="210"/>
      <c r="J153" s="210"/>
      <c r="K153" s="210"/>
      <c r="L153" s="210"/>
      <c r="M153" s="210"/>
      <c r="N153" s="210"/>
      <c r="O153" s="210"/>
      <c r="P153" s="210"/>
      <c r="Q153" s="27" t="s">
        <v>195</v>
      </c>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row>
    <row r="154" spans="1:53" x14ac:dyDescent="0.15">
      <c r="A154" s="1">
        <v>5</v>
      </c>
      <c r="C154" s="24" t="s">
        <v>59</v>
      </c>
      <c r="D154" s="24"/>
      <c r="E154" s="210" t="str">
        <f>IF(ISNA(VLOOKUP(A154,入力シート!$B$43:$L$60,3,FALSE)),"",VLOOKUP(A154,入力シート!$B$43:$L$60,3,FALSE))</f>
        <v/>
      </c>
      <c r="F154" s="210"/>
      <c r="G154" s="210"/>
      <c r="H154" s="210"/>
      <c r="I154" s="210"/>
      <c r="J154" s="210"/>
      <c r="K154" s="210"/>
      <c r="L154" s="210"/>
      <c r="M154" s="210"/>
      <c r="N154" s="210"/>
      <c r="O154" s="210"/>
      <c r="P154" s="210"/>
      <c r="Q154" s="27" t="s">
        <v>195</v>
      </c>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row>
    <row r="156" spans="1:53" x14ac:dyDescent="0.15">
      <c r="B156" s="211" t="s">
        <v>196</v>
      </c>
      <c r="C156" s="212"/>
      <c r="D156" s="212"/>
      <c r="E156" s="213"/>
      <c r="F156" s="214"/>
      <c r="G156" s="214"/>
      <c r="H156" s="214"/>
      <c r="I156" s="214"/>
      <c r="J156" s="214"/>
      <c r="K156" s="214"/>
      <c r="L156" s="215"/>
    </row>
    <row r="157" spans="1:53" x14ac:dyDescent="0.15">
      <c r="B157" s="216" t="s">
        <v>197</v>
      </c>
      <c r="C157" s="217"/>
      <c r="D157" s="217"/>
      <c r="E157" s="218"/>
      <c r="F157" s="219"/>
      <c r="G157" s="220"/>
      <c r="H157" s="220"/>
      <c r="I157" s="220"/>
      <c r="J157" s="220"/>
      <c r="K157" s="220"/>
      <c r="L157" s="221"/>
      <c r="M157" s="216" t="s">
        <v>44</v>
      </c>
      <c r="N157" s="217"/>
      <c r="O157" s="217"/>
      <c r="P157" s="218"/>
      <c r="Q157" s="219"/>
      <c r="R157" s="220"/>
      <c r="S157" s="220"/>
      <c r="T157" s="220"/>
      <c r="U157" s="220"/>
      <c r="V157" s="220"/>
      <c r="W157" s="221"/>
    </row>
    <row r="158" spans="1:53" x14ac:dyDescent="0.15">
      <c r="B158" s="216" t="s">
        <v>198</v>
      </c>
      <c r="C158" s="217"/>
      <c r="D158" s="217"/>
      <c r="E158" s="218"/>
      <c r="F158" s="219"/>
      <c r="G158" s="220"/>
      <c r="H158" s="220"/>
      <c r="I158" s="220"/>
      <c r="J158" s="220"/>
      <c r="K158" s="220"/>
      <c r="L158" s="221"/>
      <c r="M158" s="216" t="s">
        <v>199</v>
      </c>
      <c r="N158" s="217"/>
      <c r="O158" s="217"/>
      <c r="P158" s="218"/>
      <c r="Q158" s="219"/>
      <c r="R158" s="220"/>
      <c r="S158" s="220"/>
      <c r="T158" s="220"/>
      <c r="U158" s="220"/>
      <c r="V158" s="220"/>
      <c r="W158" s="221"/>
    </row>
    <row r="160" spans="1:53" x14ac:dyDescent="0.15">
      <c r="A160" s="194" t="s">
        <v>222</v>
      </c>
      <c r="B160" s="194"/>
      <c r="C160" s="194"/>
      <c r="D160" s="194"/>
      <c r="E160" s="194"/>
    </row>
    <row r="162" spans="2:24" x14ac:dyDescent="0.15">
      <c r="B162" s="147" t="s">
        <v>223</v>
      </c>
      <c r="C162" s="147"/>
      <c r="D162" s="147"/>
      <c r="E162" s="147"/>
      <c r="F162" s="147"/>
      <c r="G162" s="148"/>
      <c r="H162" s="148"/>
      <c r="I162" s="148"/>
      <c r="J162" s="148"/>
      <c r="K162" s="148"/>
      <c r="L162" s="148"/>
      <c r="M162" s="148"/>
      <c r="N162" s="147" t="s">
        <v>224</v>
      </c>
      <c r="O162" s="147"/>
      <c r="P162" s="147"/>
      <c r="Q162" s="147"/>
      <c r="R162" s="148"/>
      <c r="S162" s="148"/>
      <c r="T162" s="148"/>
      <c r="U162" s="148"/>
      <c r="V162" s="148"/>
      <c r="W162" s="148"/>
      <c r="X162" s="148"/>
    </row>
    <row r="163" spans="2:24" x14ac:dyDescent="0.15">
      <c r="C163" s="147" t="s">
        <v>225</v>
      </c>
      <c r="D163" s="147"/>
      <c r="E163" s="147"/>
      <c r="F163" s="147"/>
      <c r="G163" s="148"/>
      <c r="H163" s="148"/>
      <c r="I163" s="148"/>
      <c r="J163" s="148"/>
      <c r="K163" s="148"/>
      <c r="L163" s="148"/>
      <c r="M163" s="148"/>
      <c r="N163" s="147" t="s">
        <v>224</v>
      </c>
      <c r="O163" s="147"/>
      <c r="P163" s="147"/>
      <c r="Q163" s="147"/>
      <c r="R163" s="148"/>
      <c r="S163" s="148"/>
      <c r="T163" s="148"/>
      <c r="U163" s="148"/>
      <c r="V163" s="148"/>
      <c r="W163" s="148"/>
      <c r="X163" s="148"/>
    </row>
  </sheetData>
  <mergeCells count="725">
    <mergeCell ref="AA2:AF2"/>
    <mergeCell ref="AG2:AX2"/>
    <mergeCell ref="B3:E3"/>
    <mergeCell ref="F3:X3"/>
    <mergeCell ref="AE3:AF3"/>
    <mergeCell ref="AG3:AX3"/>
    <mergeCell ref="B4:E4"/>
    <mergeCell ref="F4:X4"/>
    <mergeCell ref="AE4:AF4"/>
    <mergeCell ref="AG4:AX4"/>
    <mergeCell ref="AA3:AD4"/>
    <mergeCell ref="B5:E5"/>
    <mergeCell ref="F5:X5"/>
    <mergeCell ref="AE5:AF5"/>
    <mergeCell ref="AG5:AX5"/>
    <mergeCell ref="B6:E6"/>
    <mergeCell ref="F6:X6"/>
    <mergeCell ref="AE6:AF6"/>
    <mergeCell ref="AG6:AX6"/>
    <mergeCell ref="B7:E7"/>
    <mergeCell ref="F7:X7"/>
    <mergeCell ref="AA7:AF7"/>
    <mergeCell ref="AG7:AX7"/>
    <mergeCell ref="AA5:AD6"/>
    <mergeCell ref="B8:E8"/>
    <mergeCell ref="F8:X8"/>
    <mergeCell ref="AA8:AF8"/>
    <mergeCell ref="AG8:AX8"/>
    <mergeCell ref="AA9:AF9"/>
    <mergeCell ref="AG9:AX9"/>
    <mergeCell ref="AA10:AF10"/>
    <mergeCell ref="AG10:AX10"/>
    <mergeCell ref="B12:S12"/>
    <mergeCell ref="T12:X12"/>
    <mergeCell ref="B13:S13"/>
    <mergeCell ref="T13:X13"/>
    <mergeCell ref="Z13:AQ13"/>
    <mergeCell ref="AR13:AV13"/>
    <mergeCell ref="C17:E17"/>
    <mergeCell ref="F17:I17"/>
    <mergeCell ref="J17:M17"/>
    <mergeCell ref="N17:O17"/>
    <mergeCell ref="P17:R17"/>
    <mergeCell ref="C18:E18"/>
    <mergeCell ref="F18:I18"/>
    <mergeCell ref="J18:M18"/>
    <mergeCell ref="N18:O18"/>
    <mergeCell ref="P18:R18"/>
    <mergeCell ref="C19:E19"/>
    <mergeCell ref="F19:I19"/>
    <mergeCell ref="J19:M19"/>
    <mergeCell ref="N19:O19"/>
    <mergeCell ref="P19:R19"/>
    <mergeCell ref="C20:E20"/>
    <mergeCell ref="F20:I20"/>
    <mergeCell ref="J20:M20"/>
    <mergeCell ref="N20:O20"/>
    <mergeCell ref="P20:R20"/>
    <mergeCell ref="C21:E21"/>
    <mergeCell ref="F21:I21"/>
    <mergeCell ref="J21:M21"/>
    <mergeCell ref="N21:O21"/>
    <mergeCell ref="P21:R21"/>
    <mergeCell ref="C22:E22"/>
    <mergeCell ref="F22:I22"/>
    <mergeCell ref="J22:M22"/>
    <mergeCell ref="N22:O22"/>
    <mergeCell ref="P22:R22"/>
    <mergeCell ref="C23:E23"/>
    <mergeCell ref="F23:I23"/>
    <mergeCell ref="J23:M23"/>
    <mergeCell ref="N23:O23"/>
    <mergeCell ref="P23:R23"/>
    <mergeCell ref="C24:E24"/>
    <mergeCell ref="F24:I24"/>
    <mergeCell ref="J24:M24"/>
    <mergeCell ref="N24:O24"/>
    <mergeCell ref="P24:R24"/>
    <mergeCell ref="C25:E25"/>
    <mergeCell ref="F25:I25"/>
    <mergeCell ref="J25:M25"/>
    <mergeCell ref="N25:O25"/>
    <mergeCell ref="P25:R25"/>
    <mergeCell ref="C26:E26"/>
    <mergeCell ref="F26:I26"/>
    <mergeCell ref="J26:M26"/>
    <mergeCell ref="N26:O26"/>
    <mergeCell ref="P26:R26"/>
    <mergeCell ref="C27:E27"/>
    <mergeCell ref="F27:I27"/>
    <mergeCell ref="J27:M27"/>
    <mergeCell ref="N27:O27"/>
    <mergeCell ref="P27:R27"/>
    <mergeCell ref="C28:E28"/>
    <mergeCell ref="F28:I28"/>
    <mergeCell ref="J28:M28"/>
    <mergeCell ref="N28:O28"/>
    <mergeCell ref="P28:R28"/>
    <mergeCell ref="C29:E29"/>
    <mergeCell ref="F29:I29"/>
    <mergeCell ref="J29:M29"/>
    <mergeCell ref="N29:O29"/>
    <mergeCell ref="P29:R29"/>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4:E34"/>
    <mergeCell ref="F34:I34"/>
    <mergeCell ref="J34:M34"/>
    <mergeCell ref="N34:O34"/>
    <mergeCell ref="P34:R34"/>
    <mergeCell ref="C35:E35"/>
    <mergeCell ref="F35:I35"/>
    <mergeCell ref="J35:M35"/>
    <mergeCell ref="N35:O35"/>
    <mergeCell ref="P35:R35"/>
    <mergeCell ref="U35:AB35"/>
    <mergeCell ref="AC35:AE35"/>
    <mergeCell ref="AF35:AH35"/>
    <mergeCell ref="AI35:AK35"/>
    <mergeCell ref="C36:E36"/>
    <mergeCell ref="F36:I36"/>
    <mergeCell ref="J36:M36"/>
    <mergeCell ref="N36:O36"/>
    <mergeCell ref="P36:R36"/>
    <mergeCell ref="AC36:AE36"/>
    <mergeCell ref="AF36:AH36"/>
    <mergeCell ref="AI36:AK36"/>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M46:Q46"/>
    <mergeCell ref="R46:V46"/>
    <mergeCell ref="W46:X46"/>
    <mergeCell ref="Y46:Z46"/>
    <mergeCell ref="AA46:AC46"/>
    <mergeCell ref="AD46:AF46"/>
    <mergeCell ref="AG46:AI46"/>
    <mergeCell ref="AJ46:AL46"/>
    <mergeCell ref="AM44:AO44"/>
    <mergeCell ref="R44:V44"/>
    <mergeCell ref="W44:X44"/>
    <mergeCell ref="Y44:Z44"/>
    <mergeCell ref="AA44:AC44"/>
    <mergeCell ref="AD44:AF44"/>
    <mergeCell ref="AG44:AI44"/>
    <mergeCell ref="AJ44:AL44"/>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M50:Q50"/>
    <mergeCell ref="R50:V50"/>
    <mergeCell ref="W50:X50"/>
    <mergeCell ref="Y50:Z50"/>
    <mergeCell ref="AA50:AC50"/>
    <mergeCell ref="AD50:AF50"/>
    <mergeCell ref="AG50:AI50"/>
    <mergeCell ref="AJ50:AL50"/>
    <mergeCell ref="AM48:AO48"/>
    <mergeCell ref="R48:V48"/>
    <mergeCell ref="W48:X48"/>
    <mergeCell ref="Y48:Z48"/>
    <mergeCell ref="AA48:AC48"/>
    <mergeCell ref="AD48:AF48"/>
    <mergeCell ref="AG48:AI48"/>
    <mergeCell ref="AJ48:AL48"/>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M54:Q54"/>
    <mergeCell ref="R54:V54"/>
    <mergeCell ref="W54:X54"/>
    <mergeCell ref="Y54:Z54"/>
    <mergeCell ref="AA54:AC54"/>
    <mergeCell ref="AD54:AF54"/>
    <mergeCell ref="AG54:AI54"/>
    <mergeCell ref="AJ54:AL54"/>
    <mergeCell ref="AM52:AO52"/>
    <mergeCell ref="R52:V52"/>
    <mergeCell ref="W52:X52"/>
    <mergeCell ref="Y52:Z52"/>
    <mergeCell ref="AA52:AC52"/>
    <mergeCell ref="AD52:AF52"/>
    <mergeCell ref="AG52:AI52"/>
    <mergeCell ref="AJ52:AL52"/>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M58:Q58"/>
    <mergeCell ref="R58:V58"/>
    <mergeCell ref="W58:X58"/>
    <mergeCell ref="Y58:Z58"/>
    <mergeCell ref="AA58:AC58"/>
    <mergeCell ref="AD58:AF58"/>
    <mergeCell ref="AG58:AI58"/>
    <mergeCell ref="AJ58:AL58"/>
    <mergeCell ref="AM56:AO56"/>
    <mergeCell ref="R56:V56"/>
    <mergeCell ref="W56:X56"/>
    <mergeCell ref="Y56:Z56"/>
    <mergeCell ref="AA56:AC56"/>
    <mergeCell ref="AD56:AF56"/>
    <mergeCell ref="AG56:AI56"/>
    <mergeCell ref="AJ56:AL56"/>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AM60:AO60"/>
    <mergeCell ref="AP60:AR60"/>
    <mergeCell ref="AS60:AU60"/>
    <mergeCell ref="AV60:AX60"/>
    <mergeCell ref="AY60:BA60"/>
    <mergeCell ref="BB60:BD60"/>
    <mergeCell ref="BE60:BF60"/>
    <mergeCell ref="L62:Q62"/>
    <mergeCell ref="R62:W62"/>
    <mergeCell ref="D60:L60"/>
    <mergeCell ref="M60:Q60"/>
    <mergeCell ref="R60:V60"/>
    <mergeCell ref="W60:X60"/>
    <mergeCell ref="Y60:Z60"/>
    <mergeCell ref="AA60:AC60"/>
    <mergeCell ref="AD60:AF60"/>
    <mergeCell ref="AG60:AI60"/>
    <mergeCell ref="AJ60:AL60"/>
    <mergeCell ref="B64:K64"/>
    <mergeCell ref="L64:N64"/>
    <mergeCell ref="O64:Q64"/>
    <mergeCell ref="R64:T64"/>
    <mergeCell ref="U64:W64"/>
    <mergeCell ref="B65:K65"/>
    <mergeCell ref="L65:N65"/>
    <mergeCell ref="O65:Q65"/>
    <mergeCell ref="R65:T65"/>
    <mergeCell ref="U65:W65"/>
    <mergeCell ref="B66:K66"/>
    <mergeCell ref="L66:N66"/>
    <mergeCell ref="O66:Q66"/>
    <mergeCell ref="R66:T66"/>
    <mergeCell ref="U66:W66"/>
    <mergeCell ref="B67:K67"/>
    <mergeCell ref="L67:N67"/>
    <mergeCell ref="O67:Q67"/>
    <mergeCell ref="R67:T67"/>
    <mergeCell ref="U67:W67"/>
    <mergeCell ref="B68:K68"/>
    <mergeCell ref="L68:N68"/>
    <mergeCell ref="O68:Q68"/>
    <mergeCell ref="R68:T68"/>
    <mergeCell ref="U68:W68"/>
    <mergeCell ref="B69:K69"/>
    <mergeCell ref="L69:N69"/>
    <mergeCell ref="O69:Q69"/>
    <mergeCell ref="R69:T69"/>
    <mergeCell ref="U69:W69"/>
    <mergeCell ref="B70:K70"/>
    <mergeCell ref="L70:N70"/>
    <mergeCell ref="O70:Q70"/>
    <mergeCell ref="R70:T70"/>
    <mergeCell ref="U70:W70"/>
    <mergeCell ref="B71:K71"/>
    <mergeCell ref="L71:N71"/>
    <mergeCell ref="O71:Q71"/>
    <mergeCell ref="R71:T71"/>
    <mergeCell ref="U71:W71"/>
    <mergeCell ref="B72:K72"/>
    <mergeCell ref="L72:N72"/>
    <mergeCell ref="O72:Q72"/>
    <mergeCell ref="R72:T72"/>
    <mergeCell ref="U72:W72"/>
    <mergeCell ref="B73:K73"/>
    <mergeCell ref="L73:N73"/>
    <mergeCell ref="O73:Q73"/>
    <mergeCell ref="R73:T73"/>
    <mergeCell ref="U73:W73"/>
    <mergeCell ref="B74:K74"/>
    <mergeCell ref="L74:N74"/>
    <mergeCell ref="O74:Q74"/>
    <mergeCell ref="R74:T74"/>
    <mergeCell ref="U74:W74"/>
    <mergeCell ref="C78:L78"/>
    <mergeCell ref="M78:BA78"/>
    <mergeCell ref="M79:W79"/>
    <mergeCell ref="X79:AA79"/>
    <mergeCell ref="AB79:AD79"/>
    <mergeCell ref="AE79:BA79"/>
    <mergeCell ref="C79:L81"/>
    <mergeCell ref="M80:Q81"/>
    <mergeCell ref="R80:U81"/>
    <mergeCell ref="V80:X81"/>
    <mergeCell ref="Y80:AA81"/>
    <mergeCell ref="AB80:AD81"/>
    <mergeCell ref="AE80:BA81"/>
    <mergeCell ref="M100:W100"/>
    <mergeCell ref="X100:AA100"/>
    <mergeCell ref="AB100:AD100"/>
    <mergeCell ref="AE100:BA100"/>
    <mergeCell ref="M103:W103"/>
    <mergeCell ref="X103:AA103"/>
    <mergeCell ref="AB103:AD103"/>
    <mergeCell ref="AE103:BA103"/>
    <mergeCell ref="M106:W106"/>
    <mergeCell ref="X106:AA106"/>
    <mergeCell ref="AB106:AD106"/>
    <mergeCell ref="AE106:BA106"/>
    <mergeCell ref="C112:J112"/>
    <mergeCell ref="K112:BA112"/>
    <mergeCell ref="C113:J113"/>
    <mergeCell ref="K113:BA113"/>
    <mergeCell ref="C114:J114"/>
    <mergeCell ref="K114:R114"/>
    <mergeCell ref="S114:W114"/>
    <mergeCell ref="X114:AB114"/>
    <mergeCell ref="AC114:AJ114"/>
    <mergeCell ref="AK114:AO114"/>
    <mergeCell ref="AP114:AT114"/>
    <mergeCell ref="AU114:BA114"/>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E121:P121"/>
    <mergeCell ref="E122:P122"/>
    <mergeCell ref="E123:P123"/>
    <mergeCell ref="E124:P124"/>
    <mergeCell ref="E125:P125"/>
    <mergeCell ref="E129:P129"/>
    <mergeCell ref="E130:P130"/>
    <mergeCell ref="E131:P131"/>
    <mergeCell ref="E132:P132"/>
    <mergeCell ref="E152:P152"/>
    <mergeCell ref="E153:P153"/>
    <mergeCell ref="E133:P133"/>
    <mergeCell ref="B135:E135"/>
    <mergeCell ref="F135:L135"/>
    <mergeCell ref="B136:E136"/>
    <mergeCell ref="F136:L136"/>
    <mergeCell ref="M136:P136"/>
    <mergeCell ref="Q136:W136"/>
    <mergeCell ref="B137:E137"/>
    <mergeCell ref="F137:L137"/>
    <mergeCell ref="M137:P137"/>
    <mergeCell ref="Q137:W137"/>
    <mergeCell ref="C82:L84"/>
    <mergeCell ref="M83:Q84"/>
    <mergeCell ref="R83:U84"/>
    <mergeCell ref="V83:X84"/>
    <mergeCell ref="Y83:AA84"/>
    <mergeCell ref="AB83:AD84"/>
    <mergeCell ref="AE83:BA84"/>
    <mergeCell ref="C85:L87"/>
    <mergeCell ref="M86:Q87"/>
    <mergeCell ref="R86:U87"/>
    <mergeCell ref="V86:X87"/>
    <mergeCell ref="Y86:AA87"/>
    <mergeCell ref="AB86:AD87"/>
    <mergeCell ref="AE86:BA87"/>
    <mergeCell ref="M82:W82"/>
    <mergeCell ref="X82:AA82"/>
    <mergeCell ref="AB82:AD82"/>
    <mergeCell ref="AE82:BA82"/>
    <mergeCell ref="M85:W85"/>
    <mergeCell ref="X85:AA85"/>
    <mergeCell ref="AB85:AD85"/>
    <mergeCell ref="AE85:BA85"/>
    <mergeCell ref="C88:L90"/>
    <mergeCell ref="M89:Q90"/>
    <mergeCell ref="R89:U90"/>
    <mergeCell ref="V89:X90"/>
    <mergeCell ref="Y89:AA90"/>
    <mergeCell ref="AB89:AD90"/>
    <mergeCell ref="AE89:BA90"/>
    <mergeCell ref="C91:L93"/>
    <mergeCell ref="M92:Q93"/>
    <mergeCell ref="R92:U93"/>
    <mergeCell ref="V92:X93"/>
    <mergeCell ref="Y92:AA93"/>
    <mergeCell ref="AB92:AD93"/>
    <mergeCell ref="AE92:BA93"/>
    <mergeCell ref="M91:W91"/>
    <mergeCell ref="X91:AA91"/>
    <mergeCell ref="AB91:AD91"/>
    <mergeCell ref="AE91:BA91"/>
    <mergeCell ref="M88:W88"/>
    <mergeCell ref="X88:AA88"/>
    <mergeCell ref="AB88:AD88"/>
    <mergeCell ref="AE88:BA88"/>
    <mergeCell ref="C94:L96"/>
    <mergeCell ref="M95:Q96"/>
    <mergeCell ref="R95:U96"/>
    <mergeCell ref="V95:X96"/>
    <mergeCell ref="Y95:AA96"/>
    <mergeCell ref="AB95:AD96"/>
    <mergeCell ref="AE95:BA96"/>
    <mergeCell ref="C97:L99"/>
    <mergeCell ref="M98:Q99"/>
    <mergeCell ref="R98:U99"/>
    <mergeCell ref="V98:X99"/>
    <mergeCell ref="Y98:AA99"/>
    <mergeCell ref="AB98:AD99"/>
    <mergeCell ref="AE98:BA99"/>
    <mergeCell ref="M94:W94"/>
    <mergeCell ref="X94:AA94"/>
    <mergeCell ref="AB94:AD94"/>
    <mergeCell ref="AE94:BA94"/>
    <mergeCell ref="M97:W97"/>
    <mergeCell ref="X97:AA97"/>
    <mergeCell ref="AB97:AD97"/>
    <mergeCell ref="AE97:BA97"/>
    <mergeCell ref="AB107:AD108"/>
    <mergeCell ref="AE107:BA108"/>
    <mergeCell ref="A160:E160"/>
    <mergeCell ref="B162:F162"/>
    <mergeCell ref="G162:M162"/>
    <mergeCell ref="N162:Q162"/>
    <mergeCell ref="R162:X162"/>
    <mergeCell ref="C100:L102"/>
    <mergeCell ref="M101:Q102"/>
    <mergeCell ref="R101:U102"/>
    <mergeCell ref="V101:X102"/>
    <mergeCell ref="Y101:AA102"/>
    <mergeCell ref="AB101:AD102"/>
    <mergeCell ref="AE101:BA102"/>
    <mergeCell ref="C103:L105"/>
    <mergeCell ref="M104:Q105"/>
    <mergeCell ref="R104:U105"/>
    <mergeCell ref="V104:X105"/>
    <mergeCell ref="Y104:AA105"/>
    <mergeCell ref="AB104:AD105"/>
    <mergeCell ref="AE104:BA105"/>
    <mergeCell ref="E154:P154"/>
    <mergeCell ref="B156:E156"/>
    <mergeCell ref="F156:L156"/>
    <mergeCell ref="C163:F163"/>
    <mergeCell ref="G163:M163"/>
    <mergeCell ref="N163:Q163"/>
    <mergeCell ref="R163:X163"/>
    <mergeCell ref="C106:L108"/>
    <mergeCell ref="M107:Q108"/>
    <mergeCell ref="R107:U108"/>
    <mergeCell ref="V107:X108"/>
    <mergeCell ref="Y107:AA108"/>
    <mergeCell ref="B157:E157"/>
    <mergeCell ref="F157:L157"/>
    <mergeCell ref="M157:P157"/>
    <mergeCell ref="Q157:W157"/>
    <mergeCell ref="B158:E158"/>
    <mergeCell ref="F158:L158"/>
    <mergeCell ref="M158:P158"/>
    <mergeCell ref="Q158:W158"/>
    <mergeCell ref="E142:P142"/>
    <mergeCell ref="E143:P143"/>
    <mergeCell ref="E144:P144"/>
    <mergeCell ref="E145:P145"/>
    <mergeCell ref="E146:P146"/>
    <mergeCell ref="E150:P150"/>
    <mergeCell ref="E151:P151"/>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4"/>
  <sheetViews>
    <sheetView showZeros="0" view="pageBreakPreview" zoomScaleNormal="100" zoomScaleSheetLayoutView="100" workbookViewId="0">
      <selection sqref="A1:AD1"/>
    </sheetView>
  </sheetViews>
  <sheetFormatPr defaultColWidth="2.5" defaultRowHeight="18.75" customHeight="1" x14ac:dyDescent="0.15"/>
  <cols>
    <col min="1" max="16384" width="2.5" style="33"/>
  </cols>
  <sheetData>
    <row r="1" spans="1:43" ht="18.75" customHeight="1" x14ac:dyDescent="0.15">
      <c r="A1" s="367" t="s">
        <v>70</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59"/>
      <c r="AF1" s="359"/>
      <c r="AG1" s="359"/>
      <c r="AH1" s="359"/>
      <c r="AI1" s="46"/>
    </row>
    <row r="2" spans="1:43" ht="18.75" customHeight="1" x14ac:dyDescent="0.15">
      <c r="Z2" s="368">
        <f>入力シート!F3</f>
        <v>0</v>
      </c>
      <c r="AA2" s="368"/>
      <c r="AB2" s="368"/>
      <c r="AC2" s="368"/>
      <c r="AD2" s="368"/>
      <c r="AE2" s="368"/>
      <c r="AF2" s="368"/>
      <c r="AG2" s="368"/>
      <c r="AH2" s="368"/>
    </row>
    <row r="3" spans="1:43" ht="18.75" customHeight="1" x14ac:dyDescent="0.15">
      <c r="Z3" s="369">
        <f>入力シート!F4</f>
        <v>44408</v>
      </c>
      <c r="AA3" s="369"/>
      <c r="AB3" s="369"/>
      <c r="AC3" s="369"/>
      <c r="AD3" s="369"/>
      <c r="AE3" s="369"/>
      <c r="AF3" s="369"/>
      <c r="AG3" s="369"/>
      <c r="AH3" s="369"/>
    </row>
    <row r="4" spans="1:43" ht="18.75" customHeight="1" x14ac:dyDescent="0.15">
      <c r="Z4" s="45"/>
    </row>
    <row r="5" spans="1:43" ht="18.75" customHeight="1" x14ac:dyDescent="0.15">
      <c r="B5" s="35"/>
    </row>
    <row r="6" spans="1:43" ht="18.75" customHeight="1" x14ac:dyDescent="0.15">
      <c r="B6" s="35"/>
      <c r="AQ6" s="47"/>
    </row>
    <row r="7" spans="1:43" ht="18.75" customHeight="1" x14ac:dyDescent="0.15">
      <c r="B7" s="35"/>
      <c r="C7" s="352" t="s">
        <v>71</v>
      </c>
      <c r="D7" s="352"/>
      <c r="E7" s="352"/>
      <c r="F7" s="352"/>
      <c r="G7" s="352"/>
      <c r="H7" s="352"/>
      <c r="I7" s="352"/>
      <c r="J7" s="352"/>
      <c r="K7" s="352"/>
      <c r="L7" s="352"/>
      <c r="M7" s="352"/>
      <c r="N7" s="352"/>
    </row>
    <row r="9" spans="1:43" ht="18.75" customHeight="1" x14ac:dyDescent="0.15">
      <c r="B9" s="35"/>
    </row>
    <row r="10" spans="1:43" ht="18.75" customHeight="1" x14ac:dyDescent="0.15">
      <c r="B10" s="35"/>
    </row>
    <row r="11" spans="1:43" ht="18.75" customHeight="1" x14ac:dyDescent="0.15">
      <c r="R11" s="363" t="s">
        <v>72</v>
      </c>
      <c r="S11" s="363"/>
      <c r="T11" s="363"/>
      <c r="U11" s="364" t="str">
        <f>入力シート!F5</f>
        <v>東京都千代田区霞が関2-1-3</v>
      </c>
      <c r="V11" s="364"/>
      <c r="W11" s="364"/>
      <c r="X11" s="364"/>
      <c r="Y11" s="364"/>
      <c r="Z11" s="364"/>
      <c r="AA11" s="364"/>
      <c r="AB11" s="364"/>
      <c r="AC11" s="364"/>
      <c r="AD11" s="364"/>
      <c r="AE11" s="364"/>
      <c r="AF11" s="364"/>
      <c r="AG11" s="364"/>
      <c r="AH11" s="364"/>
    </row>
    <row r="12" spans="1:43" ht="18.75" customHeight="1" x14ac:dyDescent="0.15">
      <c r="B12" s="35"/>
      <c r="U12" s="353" t="str">
        <f>入力シート!F6</f>
        <v>医療法人国交会 自動車病院</v>
      </c>
      <c r="V12" s="353"/>
      <c r="W12" s="353"/>
      <c r="X12" s="353"/>
      <c r="Y12" s="353"/>
      <c r="Z12" s="353"/>
      <c r="AA12" s="353"/>
      <c r="AB12" s="353"/>
      <c r="AC12" s="353"/>
      <c r="AD12" s="353"/>
      <c r="AE12" s="353"/>
      <c r="AF12" s="353"/>
      <c r="AG12" s="353"/>
      <c r="AH12" s="353"/>
    </row>
    <row r="13" spans="1:43" ht="18.75" customHeight="1" x14ac:dyDescent="0.15">
      <c r="B13" s="35"/>
      <c r="U13" s="353"/>
      <c r="V13" s="353"/>
      <c r="W13" s="353"/>
      <c r="X13" s="353"/>
      <c r="Y13" s="353"/>
      <c r="Z13" s="353"/>
      <c r="AA13" s="353"/>
      <c r="AB13" s="353"/>
      <c r="AC13" s="353"/>
      <c r="AD13" s="353"/>
      <c r="AE13" s="353"/>
      <c r="AF13" s="353"/>
      <c r="AG13" s="353"/>
      <c r="AH13" s="353"/>
    </row>
    <row r="14" spans="1:43" ht="18.75" customHeight="1" x14ac:dyDescent="0.15">
      <c r="B14" s="35"/>
      <c r="U14" s="364" t="str">
        <f>入力シート!F7</f>
        <v>院長　国土　太郎</v>
      </c>
      <c r="V14" s="364"/>
      <c r="W14" s="364"/>
      <c r="X14" s="364"/>
      <c r="Y14" s="364"/>
      <c r="Z14" s="364"/>
      <c r="AA14" s="364"/>
      <c r="AB14" s="364"/>
      <c r="AC14" s="364"/>
      <c r="AD14" s="364"/>
      <c r="AE14" s="364"/>
      <c r="AF14" s="364"/>
      <c r="AG14" s="365"/>
      <c r="AH14" s="365"/>
    </row>
    <row r="15" spans="1:43" ht="18.75" customHeight="1" x14ac:dyDescent="0.15">
      <c r="B15" s="35"/>
      <c r="V15" s="34"/>
      <c r="W15" s="34"/>
      <c r="X15" s="34"/>
      <c r="Y15" s="34"/>
      <c r="Z15" s="34"/>
      <c r="AA15" s="34"/>
      <c r="AB15" s="34"/>
      <c r="AC15" s="34"/>
      <c r="AD15" s="34"/>
      <c r="AE15" s="34"/>
    </row>
    <row r="16" spans="1:43" ht="18.75" customHeight="1" x14ac:dyDescent="0.15">
      <c r="B16" s="35"/>
      <c r="V16" s="34"/>
      <c r="W16" s="34"/>
      <c r="X16" s="34"/>
      <c r="Y16" s="34"/>
      <c r="Z16" s="34"/>
      <c r="AA16" s="34"/>
      <c r="AB16" s="34"/>
      <c r="AC16" s="34"/>
      <c r="AD16" s="34"/>
      <c r="AE16" s="34"/>
    </row>
    <row r="17" spans="2:34" ht="18.75" customHeight="1" x14ac:dyDescent="0.15">
      <c r="B17" s="366" t="s">
        <v>68</v>
      </c>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row>
    <row r="18" spans="2:34" ht="18.75"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row>
    <row r="19" spans="2:34" ht="18.75" customHeight="1" x14ac:dyDescent="0.15">
      <c r="B19" s="35"/>
    </row>
    <row r="20" spans="2:34" ht="18.75" customHeight="1" x14ac:dyDescent="0.15">
      <c r="B20" s="354" t="s">
        <v>208</v>
      </c>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row>
    <row r="21" spans="2:34" ht="18.75" customHeight="1" x14ac:dyDescent="0.15">
      <c r="B21" s="354"/>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row>
    <row r="22" spans="2:34" ht="18.75" customHeight="1" x14ac:dyDescent="0.15">
      <c r="B22" s="354"/>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row>
    <row r="23" spans="2:34" s="34" customFormat="1" ht="22.5" customHeight="1" x14ac:dyDescent="0.15">
      <c r="B23" s="354"/>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row>
    <row r="24" spans="2:34" ht="18.75" customHeight="1" x14ac:dyDescent="0.15">
      <c r="B24" s="361"/>
      <c r="C24" s="361"/>
      <c r="D24" s="361"/>
      <c r="E24" s="361"/>
      <c r="F24" s="361"/>
      <c r="G24" s="361"/>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row>
    <row r="25" spans="2:34" ht="18.75" customHeight="1" x14ac:dyDescent="0.15">
      <c r="B25" s="362" t="s">
        <v>191</v>
      </c>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row>
    <row r="26" spans="2:34" ht="18.75" customHeight="1" x14ac:dyDescent="0.15">
      <c r="B26" s="357" t="s">
        <v>169</v>
      </c>
      <c r="C26" s="357"/>
      <c r="D26" s="357"/>
      <c r="E26" s="357"/>
      <c r="F26" s="357"/>
      <c r="G26" s="357"/>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row>
    <row r="27" spans="2:34" ht="18.75" customHeight="1" x14ac:dyDescent="0.15">
      <c r="B27" s="358"/>
      <c r="C27" s="358"/>
      <c r="D27" s="358"/>
      <c r="E27" s="358"/>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row>
    <row r="28" spans="2:34" ht="18.75" customHeight="1" x14ac:dyDescent="0.15">
      <c r="B28" s="362" t="s">
        <v>217</v>
      </c>
      <c r="C28" s="362"/>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row>
    <row r="29" spans="2:34" ht="18.75" customHeight="1" x14ac:dyDescent="0.15">
      <c r="B29" s="357" t="s">
        <v>169</v>
      </c>
      <c r="C29" s="357"/>
      <c r="D29" s="357"/>
      <c r="E29" s="357"/>
      <c r="F29" s="357"/>
      <c r="G29" s="357"/>
      <c r="H29" s="357"/>
      <c r="I29" s="357"/>
      <c r="J29" s="357"/>
      <c r="K29" s="357"/>
      <c r="L29" s="357"/>
      <c r="M29" s="357"/>
      <c r="N29" s="357"/>
      <c r="O29" s="357"/>
      <c r="P29" s="357"/>
      <c r="Q29" s="357"/>
      <c r="R29" s="357"/>
      <c r="S29" s="357"/>
      <c r="T29" s="357"/>
      <c r="U29" s="357"/>
      <c r="V29" s="357"/>
      <c r="W29" s="357"/>
      <c r="X29" s="357"/>
      <c r="Y29" s="357"/>
      <c r="Z29" s="357"/>
      <c r="AA29" s="357"/>
      <c r="AB29" s="357"/>
      <c r="AC29" s="357"/>
      <c r="AD29" s="357"/>
      <c r="AE29" s="357"/>
      <c r="AF29" s="357"/>
      <c r="AG29" s="357"/>
      <c r="AH29" s="357"/>
    </row>
    <row r="30" spans="2:34" ht="18.75" customHeight="1" x14ac:dyDescent="0.15">
      <c r="B30" s="358"/>
      <c r="C30" s="358"/>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row>
    <row r="31" spans="2:34" ht="18.75" customHeight="1" x14ac:dyDescent="0.15">
      <c r="B31" s="352" t="s">
        <v>74</v>
      </c>
      <c r="C31" s="352"/>
      <c r="D31" s="352"/>
      <c r="E31" s="352"/>
      <c r="F31" s="352"/>
      <c r="G31" s="352"/>
      <c r="H31" s="352"/>
      <c r="I31" s="352"/>
      <c r="J31" s="352"/>
      <c r="K31" s="352"/>
      <c r="L31" s="352"/>
      <c r="M31" s="359" t="s">
        <v>75</v>
      </c>
      <c r="N31" s="359"/>
      <c r="O31" s="360">
        <f>別紙!X19</f>
        <v>300000</v>
      </c>
      <c r="P31" s="360"/>
      <c r="Q31" s="360"/>
      <c r="R31" s="360"/>
      <c r="S31" s="360"/>
      <c r="T31" s="360"/>
      <c r="U31" s="360"/>
      <c r="V31" s="43" t="s">
        <v>142</v>
      </c>
      <c r="W31" s="44"/>
      <c r="X31" s="44"/>
      <c r="Y31" s="44"/>
      <c r="Z31" s="44"/>
      <c r="AA31" s="44"/>
      <c r="AB31" s="44"/>
      <c r="AC31" s="44"/>
      <c r="AD31" s="44"/>
      <c r="AE31" s="44"/>
      <c r="AF31" s="44"/>
      <c r="AG31" s="44"/>
      <c r="AH31" s="44"/>
    </row>
    <row r="32" spans="2:34" ht="18.75" customHeight="1" x14ac:dyDescent="0.15">
      <c r="C32" s="40"/>
      <c r="D32" s="40"/>
      <c r="E32" s="40"/>
      <c r="F32" s="40"/>
      <c r="G32" s="40"/>
      <c r="H32" s="40"/>
      <c r="I32" s="40"/>
      <c r="J32" s="40"/>
      <c r="K32" s="40"/>
      <c r="L32" s="40"/>
      <c r="M32" s="355"/>
      <c r="N32" s="356"/>
      <c r="O32" s="356"/>
      <c r="P32" s="356"/>
      <c r="Q32" s="356"/>
      <c r="R32" s="356"/>
      <c r="S32" s="356"/>
      <c r="T32" s="356"/>
      <c r="U32" s="356"/>
      <c r="V32" s="356"/>
      <c r="W32" s="356"/>
      <c r="X32" s="356"/>
      <c r="Y32" s="356"/>
      <c r="Z32" s="356"/>
      <c r="AA32" s="356"/>
      <c r="AB32" s="356"/>
      <c r="AC32" s="356"/>
      <c r="AD32" s="356"/>
      <c r="AE32" s="356"/>
      <c r="AF32" s="356"/>
      <c r="AG32" s="356"/>
      <c r="AH32" s="356"/>
    </row>
    <row r="33" spans="2:34" ht="18.75" customHeight="1" x14ac:dyDescent="0.15">
      <c r="B33" s="352" t="s">
        <v>76</v>
      </c>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row>
    <row r="34" spans="2:34" ht="18.75" customHeight="1" x14ac:dyDescent="0.15">
      <c r="B34" s="352" t="s">
        <v>77</v>
      </c>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row>
    <row r="35" spans="2:34" ht="18.75" customHeight="1" x14ac:dyDescent="0.15">
      <c r="B35" s="352" t="s">
        <v>32</v>
      </c>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352"/>
      <c r="AG35" s="352"/>
      <c r="AH35" s="352"/>
    </row>
    <row r="36" spans="2:34" ht="18.75" customHeight="1" x14ac:dyDescent="0.15">
      <c r="B36" s="352" t="s">
        <v>15</v>
      </c>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row>
    <row r="37" spans="2:34" ht="18.75" customHeight="1" x14ac:dyDescent="0.15">
      <c r="B37" s="352" t="s">
        <v>48</v>
      </c>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row>
    <row r="38" spans="2:34" ht="18.75" customHeight="1" x14ac:dyDescent="0.1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row>
    <row r="39" spans="2:34" ht="18.75" customHeight="1" x14ac:dyDescent="0.15">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row>
    <row r="40" spans="2:34" ht="18.75" customHeight="1" x14ac:dyDescent="0.1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row>
    <row r="41" spans="2:34" ht="18.75" customHeight="1" x14ac:dyDescent="0.15">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row>
    <row r="42" spans="2:34" ht="18.75" customHeight="1" x14ac:dyDescent="0.15">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row>
    <row r="43" spans="2:34" ht="18.75" customHeight="1" x14ac:dyDescent="0.15">
      <c r="B43" s="35"/>
    </row>
    <row r="44" spans="2:34" ht="18.75" customHeight="1" x14ac:dyDescent="0.15">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row>
  </sheetData>
  <mergeCells count="28">
    <mergeCell ref="A1:AD1"/>
    <mergeCell ref="AE1:AH1"/>
    <mergeCell ref="Z2:AH2"/>
    <mergeCell ref="Z3:AH3"/>
    <mergeCell ref="C7:N7"/>
    <mergeCell ref="B27:AH27"/>
    <mergeCell ref="B28:AH28"/>
    <mergeCell ref="R11:T11"/>
    <mergeCell ref="U11:AH11"/>
    <mergeCell ref="U14:AF14"/>
    <mergeCell ref="AG14:AH14"/>
    <mergeCell ref="B17:AH17"/>
    <mergeCell ref="B37:AH37"/>
    <mergeCell ref="U12:AH13"/>
    <mergeCell ref="B20:AH23"/>
    <mergeCell ref="M32:AH32"/>
    <mergeCell ref="B33:AH33"/>
    <mergeCell ref="B34:AH34"/>
    <mergeCell ref="B35:AH35"/>
    <mergeCell ref="B36:AH36"/>
    <mergeCell ref="B29:AH29"/>
    <mergeCell ref="B30:AH30"/>
    <mergeCell ref="B31:L31"/>
    <mergeCell ref="M31:N31"/>
    <mergeCell ref="O31:U31"/>
    <mergeCell ref="B24:AH24"/>
    <mergeCell ref="B25:AH25"/>
    <mergeCell ref="B26:AH2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96"/>
  <sheetViews>
    <sheetView view="pageBreakPreview" zoomScaleSheetLayoutView="100" workbookViewId="0">
      <selection activeCell="B1" sqref="B1:E1"/>
    </sheetView>
  </sheetViews>
  <sheetFormatPr defaultColWidth="2.5" defaultRowHeight="15" customHeight="1" x14ac:dyDescent="0.15"/>
  <cols>
    <col min="1" max="27" width="2.5" style="48"/>
    <col min="28" max="28" width="3" style="48" bestFit="1" customWidth="1"/>
    <col min="29" max="49" width="2.5" style="48"/>
    <col min="50" max="50" width="2.75" style="48" bestFit="1" customWidth="1"/>
    <col min="51" max="16384" width="2.5" style="48"/>
  </cols>
  <sheetData>
    <row r="1" spans="1:54" ht="15" customHeight="1" x14ac:dyDescent="0.15">
      <c r="B1" s="622" t="s">
        <v>29</v>
      </c>
      <c r="C1" s="622"/>
      <c r="D1" s="622"/>
      <c r="E1" s="622"/>
      <c r="F1" s="57"/>
    </row>
    <row r="2" spans="1:54" ht="22.5" customHeight="1" x14ac:dyDescent="0.15">
      <c r="B2" s="623" t="s">
        <v>218</v>
      </c>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4"/>
      <c r="AM2" s="624"/>
      <c r="AN2" s="624"/>
      <c r="AO2" s="624"/>
      <c r="AP2" s="624"/>
      <c r="AQ2" s="624"/>
      <c r="AR2" s="624"/>
      <c r="AS2" s="624"/>
      <c r="AT2" s="624"/>
      <c r="AU2" s="624"/>
      <c r="AV2" s="624"/>
      <c r="AW2" s="624"/>
      <c r="AX2" s="624"/>
      <c r="AY2" s="624"/>
      <c r="AZ2" s="624"/>
      <c r="BA2" s="624"/>
      <c r="BB2" s="624"/>
    </row>
    <row r="3" spans="1:54" ht="7.5" customHeight="1" x14ac:dyDescent="0.15"/>
    <row r="4" spans="1:54" s="32" customFormat="1" ht="13.5" customHeight="1" x14ac:dyDescent="0.15">
      <c r="B4" s="49" t="s">
        <v>136</v>
      </c>
    </row>
    <row r="5" spans="1:54" s="32" customFormat="1" ht="4.5" customHeight="1" x14ac:dyDescent="0.15">
      <c r="B5" s="48"/>
    </row>
    <row r="6" spans="1:54" ht="13.5" customHeight="1" x14ac:dyDescent="0.15">
      <c r="C6" s="625" t="s">
        <v>162</v>
      </c>
      <c r="D6" s="626"/>
      <c r="E6" s="626"/>
      <c r="F6" s="626"/>
      <c r="G6" s="626"/>
      <c r="H6" s="626"/>
      <c r="I6" s="626"/>
      <c r="J6" s="626"/>
      <c r="K6" s="626"/>
      <c r="L6" s="626"/>
      <c r="M6" s="626"/>
      <c r="N6" s="626"/>
      <c r="O6" s="626"/>
      <c r="P6" s="626"/>
      <c r="Q6" s="626"/>
      <c r="R6" s="626"/>
      <c r="S6" s="626"/>
      <c r="T6" s="626"/>
      <c r="U6" s="626"/>
      <c r="V6" s="626"/>
      <c r="W6" s="627"/>
      <c r="X6" s="628" t="s">
        <v>163</v>
      </c>
      <c r="Y6" s="629"/>
      <c r="Z6" s="629"/>
      <c r="AA6" s="629"/>
      <c r="AB6" s="629"/>
      <c r="AC6" s="629"/>
      <c r="AD6" s="629"/>
      <c r="AE6" s="629"/>
      <c r="AF6" s="629"/>
      <c r="AG6" s="629"/>
      <c r="AH6" s="629"/>
      <c r="AI6" s="630"/>
      <c r="AJ6" s="628" t="s">
        <v>37</v>
      </c>
      <c r="AK6" s="629"/>
      <c r="AL6" s="629"/>
      <c r="AM6" s="629"/>
      <c r="AN6" s="629"/>
      <c r="AO6" s="629"/>
      <c r="AP6" s="629"/>
      <c r="AQ6" s="629"/>
      <c r="AR6" s="629"/>
      <c r="AS6" s="629"/>
      <c r="AT6" s="629"/>
      <c r="AU6" s="629"/>
      <c r="AV6" s="629"/>
      <c r="AW6" s="629"/>
      <c r="AX6" s="629"/>
      <c r="AY6" s="629"/>
      <c r="AZ6" s="629"/>
      <c r="BA6" s="631"/>
    </row>
    <row r="7" spans="1:54" ht="13.5" customHeight="1" x14ac:dyDescent="0.15">
      <c r="C7" s="632" t="s">
        <v>38</v>
      </c>
      <c r="D7" s="633"/>
      <c r="E7" s="633"/>
      <c r="F7" s="633"/>
      <c r="G7" s="633"/>
      <c r="H7" s="633"/>
      <c r="I7" s="633"/>
      <c r="J7" s="633"/>
      <c r="K7" s="633"/>
      <c r="L7" s="634"/>
      <c r="M7" s="635" t="s">
        <v>3</v>
      </c>
      <c r="N7" s="633"/>
      <c r="O7" s="633"/>
      <c r="P7" s="634"/>
      <c r="Q7" s="635" t="s">
        <v>34</v>
      </c>
      <c r="R7" s="633"/>
      <c r="S7" s="633"/>
      <c r="T7" s="633"/>
      <c r="U7" s="633"/>
      <c r="V7" s="633"/>
      <c r="W7" s="634"/>
      <c r="X7" s="636" t="s">
        <v>16</v>
      </c>
      <c r="Y7" s="637"/>
      <c r="Z7" s="637"/>
      <c r="AA7" s="638"/>
      <c r="AB7" s="639" t="s">
        <v>33</v>
      </c>
      <c r="AC7" s="640"/>
      <c r="AD7" s="640"/>
      <c r="AE7" s="641"/>
      <c r="AF7" s="639" t="s">
        <v>36</v>
      </c>
      <c r="AG7" s="640"/>
      <c r="AH7" s="640"/>
      <c r="AI7" s="641"/>
      <c r="AJ7" s="639" t="s">
        <v>0</v>
      </c>
      <c r="AK7" s="640"/>
      <c r="AL7" s="640"/>
      <c r="AM7" s="641"/>
      <c r="AN7" s="635"/>
      <c r="AO7" s="633"/>
      <c r="AP7" s="633"/>
      <c r="AQ7" s="633"/>
      <c r="AR7" s="633"/>
      <c r="AS7" s="633"/>
      <c r="AT7" s="633"/>
      <c r="AU7" s="633"/>
      <c r="AV7" s="633"/>
      <c r="AW7" s="633"/>
      <c r="AX7" s="633"/>
      <c r="AY7" s="633"/>
      <c r="AZ7" s="633"/>
      <c r="BA7" s="642"/>
    </row>
    <row r="8" spans="1:54" s="12" customFormat="1" ht="13.5" customHeight="1" x14ac:dyDescent="0.15">
      <c r="C8" s="602" t="s">
        <v>211</v>
      </c>
      <c r="D8" s="603"/>
      <c r="E8" s="603"/>
      <c r="F8" s="603"/>
      <c r="G8" s="603"/>
      <c r="H8" s="603"/>
      <c r="I8" s="603"/>
      <c r="J8" s="603"/>
      <c r="K8" s="603"/>
      <c r="L8" s="604"/>
      <c r="M8" s="605"/>
      <c r="N8" s="606"/>
      <c r="O8" s="606"/>
      <c r="P8" s="607"/>
      <c r="Q8" s="608"/>
      <c r="R8" s="609"/>
      <c r="S8" s="609"/>
      <c r="T8" s="609"/>
      <c r="U8" s="609"/>
      <c r="V8" s="609"/>
      <c r="W8" s="610"/>
      <c r="X8" s="611"/>
      <c r="Y8" s="612"/>
      <c r="Z8" s="612"/>
      <c r="AA8" s="613"/>
      <c r="AB8" s="588"/>
      <c r="AC8" s="589"/>
      <c r="AD8" s="589"/>
      <c r="AE8" s="590"/>
      <c r="AF8" s="588"/>
      <c r="AG8" s="589"/>
      <c r="AH8" s="589"/>
      <c r="AI8" s="590"/>
      <c r="AJ8" s="614"/>
      <c r="AK8" s="612"/>
      <c r="AL8" s="612"/>
      <c r="AM8" s="613"/>
      <c r="AN8" s="615" t="s">
        <v>128</v>
      </c>
      <c r="AO8" s="616"/>
      <c r="AP8" s="616"/>
      <c r="AQ8" s="616"/>
      <c r="AR8" s="616"/>
      <c r="AS8" s="615" t="s">
        <v>5</v>
      </c>
      <c r="AT8" s="616"/>
      <c r="AU8" s="616"/>
      <c r="AV8" s="616"/>
      <c r="AW8" s="617"/>
      <c r="AX8" s="615" t="s">
        <v>56</v>
      </c>
      <c r="AY8" s="616"/>
      <c r="AZ8" s="616"/>
      <c r="BA8" s="618"/>
    </row>
    <row r="9" spans="1:54" s="12" customFormat="1" ht="13.5" customHeight="1" x14ac:dyDescent="0.15">
      <c r="A9" s="12">
        <v>1</v>
      </c>
      <c r="C9" s="52"/>
      <c r="D9" s="567" t="str">
        <f>IF(ISNA(VLOOKUP(A9,入力シート!$B$43:$L$60,3,FALSE)),"",VLOOKUP(A9,入力シート!$B$43:$L$60,3,FALSE))</f>
        <v>陰圧装置</v>
      </c>
      <c r="E9" s="567"/>
      <c r="F9" s="567"/>
      <c r="G9" s="567"/>
      <c r="H9" s="567"/>
      <c r="I9" s="567"/>
      <c r="J9" s="567"/>
      <c r="K9" s="567"/>
      <c r="L9" s="568"/>
      <c r="M9" s="569">
        <f>IF(ISNA(VLOOKUP(A9,入力シート!$B$43:$BD$60,53,FALSE)),"",VLOOKUP(A9,入力シート!$B$43:$BD$60,53,FALSE))</f>
        <v>1000000</v>
      </c>
      <c r="N9" s="570"/>
      <c r="O9" s="570"/>
      <c r="P9" s="571"/>
      <c r="Q9" s="572">
        <f>IF(ISNA(VLOOKUP(A9,入力シート!$B$43:$BD$60,50,FALSE)),"",VLOOKUP(A9,入力シート!$B$43:$BD$60,50,FALSE))</f>
        <v>1000000</v>
      </c>
      <c r="R9" s="573"/>
      <c r="S9" s="573"/>
      <c r="T9" s="573"/>
      <c r="U9" s="59" t="str">
        <f t="shared" ref="U9:U18" si="0">IF(V9="","","×")</f>
        <v>×</v>
      </c>
      <c r="V9" s="574" t="str">
        <f>IF(ISNA(VLOOKUP(A9,入力シート!$B$43:$BF$60,56,FALSE)),"",VLOOKUP(A9,入力シート!$B$43:$BF$60,56,FALSE))</f>
        <v>1台</v>
      </c>
      <c r="W9" s="575"/>
      <c r="X9" s="576">
        <f>IF($U$9="","",入力シート!U65)</f>
        <v>250000</v>
      </c>
      <c r="Y9" s="577"/>
      <c r="Z9" s="577"/>
      <c r="AA9" s="578"/>
      <c r="AB9" s="591"/>
      <c r="AC9" s="592"/>
      <c r="AD9" s="592"/>
      <c r="AE9" s="593"/>
      <c r="AF9" s="591"/>
      <c r="AG9" s="592"/>
      <c r="AH9" s="592"/>
      <c r="AI9" s="593"/>
      <c r="AJ9" s="579">
        <f>IF(ISNA(VLOOKUP(A9,入力シート!$B$43:$BD$60,47,FALSE)),"",VLOOKUP(A9,入力シート!$B$43:$BD$60,47,FALSE))</f>
        <v>44301</v>
      </c>
      <c r="AK9" s="580"/>
      <c r="AL9" s="580"/>
      <c r="AM9" s="581"/>
      <c r="AN9" s="597" t="str">
        <f>IF(ISNA(VLOOKUP($A9,入力シート!$B$43:$V$60,12,FALSE)),"",VLOOKUP($A9,入力シート!$B$43:$V$60,12,FALSE))</f>
        <v>○○○(株)</v>
      </c>
      <c r="AO9" s="598"/>
      <c r="AP9" s="598"/>
      <c r="AQ9" s="598"/>
      <c r="AR9" s="598"/>
      <c r="AS9" s="597" t="str">
        <f>IF(ISNA(VLOOKUP($A9,入力シート!$B$43:$V$60,17,FALSE)),"",VLOOKUP($A9,入力シート!$B$43:$V$60,17,FALSE))</f>
        <v>XX-XXXX</v>
      </c>
      <c r="AT9" s="598"/>
      <c r="AU9" s="598"/>
      <c r="AV9" s="598"/>
      <c r="AW9" s="599"/>
      <c r="AX9" s="619"/>
      <c r="AY9" s="620"/>
      <c r="AZ9" s="620"/>
      <c r="BA9" s="621"/>
    </row>
    <row r="10" spans="1:54" s="12" customFormat="1" ht="13.5" customHeight="1" x14ac:dyDescent="0.15">
      <c r="A10" s="12">
        <v>2</v>
      </c>
      <c r="C10" s="52"/>
      <c r="D10" s="567" t="str">
        <f>IF(ISNA(VLOOKUP(A10,入力シート!$B$43:$L$60,3,FALSE)),"",VLOOKUP(A10,入力シート!$B$43:$L$60,3,FALSE))</f>
        <v>換気設備</v>
      </c>
      <c r="E10" s="567"/>
      <c r="F10" s="567"/>
      <c r="G10" s="567"/>
      <c r="H10" s="567"/>
      <c r="I10" s="567"/>
      <c r="J10" s="567"/>
      <c r="K10" s="567"/>
      <c r="L10" s="568"/>
      <c r="M10" s="569">
        <f>IF(ISNA(VLOOKUP(A10,入力シート!$B$43:$BD$60,53,FALSE)),"",VLOOKUP(A10,入力シート!$B$43:$BD$60,53,FALSE))</f>
        <v>200000</v>
      </c>
      <c r="N10" s="570"/>
      <c r="O10" s="570"/>
      <c r="P10" s="571"/>
      <c r="Q10" s="572">
        <f>IF(ISNA(VLOOKUP(A10,入力シート!$B$43:$BD$60,50,FALSE)),"",VLOOKUP(A10,入力シート!$B$43:$BD$60,50,FALSE))</f>
        <v>200000</v>
      </c>
      <c r="R10" s="573"/>
      <c r="S10" s="573"/>
      <c r="T10" s="573"/>
      <c r="U10" s="59" t="str">
        <f t="shared" si="0"/>
        <v>×</v>
      </c>
      <c r="V10" s="574" t="str">
        <f>IF(ISNA(VLOOKUP(A10,入力シート!$B$43:$BF$60,56,FALSE)),"",VLOOKUP(A10,入力シート!$B$43:$BF$60,56,FALSE))</f>
        <v>1台</v>
      </c>
      <c r="W10" s="575"/>
      <c r="X10" s="576">
        <f>IF(U10="","",入力シート!U66)</f>
        <v>50000</v>
      </c>
      <c r="Y10" s="577"/>
      <c r="Z10" s="577"/>
      <c r="AA10" s="578"/>
      <c r="AB10" s="591"/>
      <c r="AC10" s="592"/>
      <c r="AD10" s="592"/>
      <c r="AE10" s="593"/>
      <c r="AF10" s="591"/>
      <c r="AG10" s="592"/>
      <c r="AH10" s="592"/>
      <c r="AI10" s="593"/>
      <c r="AJ10" s="579">
        <f>IF(ISNA(VLOOKUP(A10,入力シート!$B$43:$BD$60,47,FALSE)),"",VLOOKUP(A10,入力シート!$B$43:$BD$60,47,FALSE))</f>
        <v>44301</v>
      </c>
      <c r="AK10" s="580"/>
      <c r="AL10" s="580"/>
      <c r="AM10" s="581"/>
      <c r="AN10" s="597" t="str">
        <f>IF(ISNA(VLOOKUP(A10,入力シート!$B$43:$V$60,12,FALSE)),"",VLOOKUP(A10,入力シート!$B$43:$V$60,12,FALSE))</f>
        <v>○○○(株)</v>
      </c>
      <c r="AO10" s="598"/>
      <c r="AP10" s="598"/>
      <c r="AQ10" s="598"/>
      <c r="AR10" s="598"/>
      <c r="AS10" s="597" t="str">
        <f>IF(ISNA(VLOOKUP($A10,入力シート!$B$43:$V$60,17,FALSE)),"",VLOOKUP($A10,入力シート!$B$43:$V$60,17,FALSE))</f>
        <v>XX-XXXX</v>
      </c>
      <c r="AT10" s="598"/>
      <c r="AU10" s="598"/>
      <c r="AV10" s="598"/>
      <c r="AW10" s="599"/>
      <c r="AX10" s="600"/>
      <c r="AY10" s="567"/>
      <c r="AZ10" s="567"/>
      <c r="BA10" s="601"/>
    </row>
    <row r="11" spans="1:54" s="12" customFormat="1" ht="13.5" customHeight="1" x14ac:dyDescent="0.15">
      <c r="A11" s="12">
        <v>3</v>
      </c>
      <c r="C11" s="52"/>
      <c r="D11" s="567" t="str">
        <f>IF(ISNA(VLOOKUP(A11,入力シート!$B$43:$L$60,3,FALSE)),"",VLOOKUP(A11,入力シート!$B$43:$L$60,3,FALSE))</f>
        <v/>
      </c>
      <c r="E11" s="567"/>
      <c r="F11" s="567"/>
      <c r="G11" s="567"/>
      <c r="H11" s="567"/>
      <c r="I11" s="567"/>
      <c r="J11" s="567"/>
      <c r="K11" s="567"/>
      <c r="L11" s="568"/>
      <c r="M11" s="569" t="str">
        <f>IF(ISNA(VLOOKUP(A11,入力シート!$B$43:$BD$60,53,FALSE)),"",VLOOKUP(A11,入力シート!$B$43:$BD$60,53,FALSE))</f>
        <v/>
      </c>
      <c r="N11" s="570"/>
      <c r="O11" s="570"/>
      <c r="P11" s="571"/>
      <c r="Q11" s="572" t="str">
        <f>IF(ISNA(VLOOKUP(A11,入力シート!$B$43:$BD$60,50,FALSE)),"",VLOOKUP(A11,入力シート!$B$43:$BD$60,50,FALSE))</f>
        <v/>
      </c>
      <c r="R11" s="573"/>
      <c r="S11" s="573"/>
      <c r="T11" s="573"/>
      <c r="U11" s="59" t="str">
        <f t="shared" si="0"/>
        <v/>
      </c>
      <c r="V11" s="574" t="str">
        <f>IF(ISNA(VLOOKUP(A11,入力シート!$B$43:$BF$60,56,FALSE)),"",VLOOKUP(A11,入力シート!$B$43:$BF$60,56,FALSE))</f>
        <v/>
      </c>
      <c r="W11" s="575"/>
      <c r="X11" s="576" t="str">
        <f>IF(U11="","",入力シート!U67)</f>
        <v/>
      </c>
      <c r="Y11" s="577"/>
      <c r="Z11" s="577"/>
      <c r="AA11" s="578"/>
      <c r="AB11" s="591"/>
      <c r="AC11" s="592"/>
      <c r="AD11" s="592"/>
      <c r="AE11" s="593"/>
      <c r="AF11" s="591"/>
      <c r="AG11" s="592"/>
      <c r="AH11" s="592"/>
      <c r="AI11" s="593"/>
      <c r="AJ11" s="579" t="str">
        <f>IF(ISNA(VLOOKUP(A11,入力シート!$B$43:$BD$60,47,FALSE)),"",VLOOKUP(A11,入力シート!$B$43:$BD$60,47,FALSE))</f>
        <v/>
      </c>
      <c r="AK11" s="580"/>
      <c r="AL11" s="580"/>
      <c r="AM11" s="581"/>
      <c r="AN11" s="597" t="str">
        <f>IF(ISNA(VLOOKUP(A11,入力シート!$B$43:$V$60,12,FALSE)),"",VLOOKUP(A11,入力シート!$B$43:$V$60,12,FALSE))</f>
        <v/>
      </c>
      <c r="AO11" s="598"/>
      <c r="AP11" s="598"/>
      <c r="AQ11" s="598"/>
      <c r="AR11" s="598"/>
      <c r="AS11" s="597" t="str">
        <f>IF(ISNA(VLOOKUP($A11,入力シート!$B$43:$V$60,17,FALSE)),"",VLOOKUP($A11,入力シート!$B$43:$V$60,17,FALSE))</f>
        <v/>
      </c>
      <c r="AT11" s="598"/>
      <c r="AU11" s="598"/>
      <c r="AV11" s="598"/>
      <c r="AW11" s="599"/>
      <c r="AX11" s="600"/>
      <c r="AY11" s="567"/>
      <c r="AZ11" s="567"/>
      <c r="BA11" s="601"/>
    </row>
    <row r="12" spans="1:54" s="12" customFormat="1" ht="13.5" customHeight="1" x14ac:dyDescent="0.15">
      <c r="A12" s="12">
        <v>4</v>
      </c>
      <c r="C12" s="52"/>
      <c r="D12" s="567" t="str">
        <f>IF(ISNA(VLOOKUP(A12,入力シート!$B$43:$L$60,3,FALSE)),"",VLOOKUP(A12,入力シート!$B$43:$L$60,3,FALSE))</f>
        <v/>
      </c>
      <c r="E12" s="567"/>
      <c r="F12" s="567"/>
      <c r="G12" s="567"/>
      <c r="H12" s="567"/>
      <c r="I12" s="567"/>
      <c r="J12" s="567"/>
      <c r="K12" s="567"/>
      <c r="L12" s="568"/>
      <c r="M12" s="569" t="str">
        <f>IF(ISNA(VLOOKUP(A12,入力シート!$B$43:$BD$60,53,FALSE)),"",VLOOKUP(A12,入力シート!$B$43:$BD$60,53,FALSE))</f>
        <v/>
      </c>
      <c r="N12" s="570"/>
      <c r="O12" s="570"/>
      <c r="P12" s="571"/>
      <c r="Q12" s="572" t="str">
        <f>IF(ISNA(VLOOKUP(A12,入力シート!$B$43:$BD$60,50,FALSE)),"",VLOOKUP(A12,入力シート!$B$43:$BD$60,50,FALSE))</f>
        <v/>
      </c>
      <c r="R12" s="573"/>
      <c r="S12" s="573"/>
      <c r="T12" s="573"/>
      <c r="U12" s="59" t="str">
        <f t="shared" si="0"/>
        <v/>
      </c>
      <c r="V12" s="574" t="str">
        <f>IF(ISNA(VLOOKUP(A12,入力シート!$B$43:$BF$60,56,FALSE)),"",VLOOKUP(A12,入力シート!$B$43:$BF$60,56,FALSE))</f>
        <v/>
      </c>
      <c r="W12" s="575"/>
      <c r="X12" s="576" t="str">
        <f>IF(U12="","",入力シート!U68)</f>
        <v/>
      </c>
      <c r="Y12" s="577"/>
      <c r="Z12" s="577"/>
      <c r="AA12" s="578"/>
      <c r="AB12" s="591"/>
      <c r="AC12" s="592"/>
      <c r="AD12" s="592"/>
      <c r="AE12" s="593"/>
      <c r="AF12" s="591"/>
      <c r="AG12" s="592"/>
      <c r="AH12" s="592"/>
      <c r="AI12" s="593"/>
      <c r="AJ12" s="579" t="str">
        <f>IF(ISNA(VLOOKUP(A12,入力シート!$B$43:$BD$60,47,FALSE)),"",VLOOKUP(A12,入力シート!$B$43:$BD$60,47,FALSE))</f>
        <v/>
      </c>
      <c r="AK12" s="580"/>
      <c r="AL12" s="580"/>
      <c r="AM12" s="581"/>
      <c r="AN12" s="597" t="str">
        <f>IF(ISNA(VLOOKUP(A12,入力シート!$B$43:$V$60,12,FALSE)),"",VLOOKUP(A12,入力シート!$B$43:$V$60,12,FALSE))</f>
        <v/>
      </c>
      <c r="AO12" s="598"/>
      <c r="AP12" s="598"/>
      <c r="AQ12" s="598"/>
      <c r="AR12" s="598"/>
      <c r="AS12" s="597" t="str">
        <f>IF(ISNA(VLOOKUP($A12,入力シート!$B$43:$V$60,17,FALSE)),"",VLOOKUP($A12,入力シート!$B$43:$V$60,17,FALSE))</f>
        <v/>
      </c>
      <c r="AT12" s="598"/>
      <c r="AU12" s="598"/>
      <c r="AV12" s="598"/>
      <c r="AW12" s="599"/>
      <c r="AX12" s="600"/>
      <c r="AY12" s="567"/>
      <c r="AZ12" s="567"/>
      <c r="BA12" s="601"/>
    </row>
    <row r="13" spans="1:54" s="12" customFormat="1" ht="13.5" customHeight="1" x14ac:dyDescent="0.15">
      <c r="A13" s="12">
        <v>5</v>
      </c>
      <c r="C13" s="52"/>
      <c r="D13" s="567" t="str">
        <f>IF(ISNA(VLOOKUP(A13,入力シート!$B$43:$L$60,3,FALSE)),"",VLOOKUP(A13,入力シート!$B$43:$L$60,3,FALSE))</f>
        <v/>
      </c>
      <c r="E13" s="567"/>
      <c r="F13" s="567"/>
      <c r="G13" s="567"/>
      <c r="H13" s="567"/>
      <c r="I13" s="567"/>
      <c r="J13" s="567"/>
      <c r="K13" s="567"/>
      <c r="L13" s="568"/>
      <c r="M13" s="569" t="str">
        <f>IF(ISNA(VLOOKUP(A13,入力シート!$B$43:$BD$60,53,FALSE)),"",VLOOKUP(A13,入力シート!$B$43:$BD$60,53,FALSE))</f>
        <v/>
      </c>
      <c r="N13" s="570"/>
      <c r="O13" s="570"/>
      <c r="P13" s="571"/>
      <c r="Q13" s="572" t="str">
        <f>IF(ISNA(VLOOKUP(A13,入力シート!$B$43:$BD$60,50,FALSE)),"",VLOOKUP(A13,入力シート!$B$43:$BD$60,50,FALSE))</f>
        <v/>
      </c>
      <c r="R13" s="573"/>
      <c r="S13" s="573"/>
      <c r="T13" s="573"/>
      <c r="U13" s="59" t="str">
        <f t="shared" si="0"/>
        <v/>
      </c>
      <c r="V13" s="574" t="str">
        <f>IF(ISNA(VLOOKUP(A13,入力シート!$B$43:$BF$60,56,FALSE)),"",VLOOKUP(A13,入力シート!$B$43:$BF$60,56,FALSE))</f>
        <v/>
      </c>
      <c r="W13" s="575"/>
      <c r="X13" s="576" t="str">
        <f>IF(U13="","",入力シート!U69)</f>
        <v/>
      </c>
      <c r="Y13" s="577"/>
      <c r="Z13" s="577"/>
      <c r="AA13" s="578"/>
      <c r="AB13" s="591"/>
      <c r="AC13" s="592"/>
      <c r="AD13" s="592"/>
      <c r="AE13" s="593"/>
      <c r="AF13" s="591"/>
      <c r="AG13" s="592"/>
      <c r="AH13" s="592"/>
      <c r="AI13" s="593"/>
      <c r="AJ13" s="579" t="str">
        <f>IF(ISNA(VLOOKUP(A13,入力シート!$B$43:$BD$60,47,FALSE)),"",VLOOKUP(A13,入力シート!$B$43:$BD$60,47,FALSE))</f>
        <v/>
      </c>
      <c r="AK13" s="580"/>
      <c r="AL13" s="580"/>
      <c r="AM13" s="581"/>
      <c r="AN13" s="597" t="str">
        <f>IF(ISNA(VLOOKUP(A13,入力シート!$B$43:$V$60,12,FALSE)),"",VLOOKUP(A13,入力シート!$B$43:$V$60,12,FALSE))</f>
        <v/>
      </c>
      <c r="AO13" s="598"/>
      <c r="AP13" s="598"/>
      <c r="AQ13" s="598"/>
      <c r="AR13" s="598"/>
      <c r="AS13" s="597" t="str">
        <f>IF(ISNA(VLOOKUP($A13,入力シート!$B$43:$V$60,17,FALSE)),"",VLOOKUP($A13,入力シート!$B$43:$V$60,17,FALSE))</f>
        <v/>
      </c>
      <c r="AT13" s="598"/>
      <c r="AU13" s="598"/>
      <c r="AV13" s="598"/>
      <c r="AW13" s="599"/>
      <c r="AX13" s="600"/>
      <c r="AY13" s="567"/>
      <c r="AZ13" s="567"/>
      <c r="BA13" s="601"/>
    </row>
    <row r="14" spans="1:54" s="12" customFormat="1" ht="13.5" customHeight="1" x14ac:dyDescent="0.15">
      <c r="A14" s="12">
        <v>6</v>
      </c>
      <c r="C14" s="52"/>
      <c r="D14" s="567" t="str">
        <f>IF(ISNA(VLOOKUP(A14,入力シート!$B$43:$L$60,3,FALSE)),"",VLOOKUP(A14,入力シート!$B$43:$L$60,3,FALSE))</f>
        <v/>
      </c>
      <c r="E14" s="567"/>
      <c r="F14" s="567"/>
      <c r="G14" s="567"/>
      <c r="H14" s="567"/>
      <c r="I14" s="567"/>
      <c r="J14" s="567"/>
      <c r="K14" s="567"/>
      <c r="L14" s="568"/>
      <c r="M14" s="569" t="str">
        <f>IF(ISNA(VLOOKUP(A14,入力シート!$B$43:$BD$60,53,FALSE)),"",VLOOKUP(A14,入力シート!$B$43:$BD$60,53,FALSE))</f>
        <v/>
      </c>
      <c r="N14" s="570"/>
      <c r="O14" s="570"/>
      <c r="P14" s="571"/>
      <c r="Q14" s="572" t="str">
        <f>IF(ISNA(VLOOKUP(A14,入力シート!$B$43:$BD$60,50,FALSE)),"",VLOOKUP(A14,入力シート!$B$43:$BD$60,50,FALSE))</f>
        <v/>
      </c>
      <c r="R14" s="573"/>
      <c r="S14" s="573"/>
      <c r="T14" s="573"/>
      <c r="U14" s="59" t="str">
        <f t="shared" si="0"/>
        <v/>
      </c>
      <c r="V14" s="574" t="str">
        <f>IF(ISNA(VLOOKUP(A14,入力シート!$B$43:$BF$60,56,FALSE)),"",VLOOKUP(A14,入力シート!$B$43:$BF$60,56,FALSE))</f>
        <v/>
      </c>
      <c r="W14" s="575"/>
      <c r="X14" s="576" t="str">
        <f>IF(U14="","",入力シート!U70)</f>
        <v/>
      </c>
      <c r="Y14" s="577"/>
      <c r="Z14" s="577"/>
      <c r="AA14" s="578"/>
      <c r="AB14" s="591"/>
      <c r="AC14" s="592"/>
      <c r="AD14" s="592"/>
      <c r="AE14" s="593"/>
      <c r="AF14" s="591"/>
      <c r="AG14" s="592"/>
      <c r="AH14" s="592"/>
      <c r="AI14" s="593"/>
      <c r="AJ14" s="579" t="str">
        <f>IF(ISNA(VLOOKUP(A14,入力シート!$B$43:$BD$60,47,FALSE)),"",VLOOKUP(A14,入力シート!$B$43:$BD$60,47,FALSE))</f>
        <v/>
      </c>
      <c r="AK14" s="580"/>
      <c r="AL14" s="580"/>
      <c r="AM14" s="581"/>
      <c r="AN14" s="597" t="str">
        <f>IF(ISNA(VLOOKUP(A14,入力シート!$B$43:$V$60,12,FALSE)),"",VLOOKUP(A14,入力シート!$B$43:$V$60,12,FALSE))</f>
        <v/>
      </c>
      <c r="AO14" s="598"/>
      <c r="AP14" s="598"/>
      <c r="AQ14" s="598"/>
      <c r="AR14" s="598"/>
      <c r="AS14" s="597" t="str">
        <f>IF(ISNA(VLOOKUP($A14,入力シート!$B$43:$V$60,17,FALSE)),"",VLOOKUP($A14,入力シート!$B$43:$V$60,17,FALSE))</f>
        <v/>
      </c>
      <c r="AT14" s="598"/>
      <c r="AU14" s="598"/>
      <c r="AV14" s="598"/>
      <c r="AW14" s="599"/>
      <c r="AX14" s="600"/>
      <c r="AY14" s="567"/>
      <c r="AZ14" s="567"/>
      <c r="BA14" s="601"/>
    </row>
    <row r="15" spans="1:54" s="12" customFormat="1" ht="13.5" customHeight="1" x14ac:dyDescent="0.15">
      <c r="A15" s="12">
        <v>7</v>
      </c>
      <c r="C15" s="52"/>
      <c r="D15" s="567" t="str">
        <f>IF(ISNA(VLOOKUP(A15,入力シート!$B$43:$L$60,3,FALSE)),"",VLOOKUP(A15,入力シート!$B$43:$L$60,3,FALSE))</f>
        <v/>
      </c>
      <c r="E15" s="567"/>
      <c r="F15" s="567"/>
      <c r="G15" s="567"/>
      <c r="H15" s="567"/>
      <c r="I15" s="567"/>
      <c r="J15" s="567"/>
      <c r="K15" s="567"/>
      <c r="L15" s="568"/>
      <c r="M15" s="569" t="str">
        <f>IF(ISNA(VLOOKUP(A15,入力シート!$B$43:$BD$60,53,FALSE)),"",VLOOKUP(A15,入力シート!$B$43:$BD$60,53,FALSE))</f>
        <v/>
      </c>
      <c r="N15" s="570"/>
      <c r="O15" s="570"/>
      <c r="P15" s="571"/>
      <c r="Q15" s="572" t="str">
        <f>IF(ISNA(VLOOKUP(A15,入力シート!$B$43:$BD$60,50,FALSE)),"",VLOOKUP(A15,入力シート!$B$43:$BD$60,50,FALSE))</f>
        <v/>
      </c>
      <c r="R15" s="573"/>
      <c r="S15" s="573"/>
      <c r="T15" s="573"/>
      <c r="U15" s="59" t="str">
        <f t="shared" si="0"/>
        <v/>
      </c>
      <c r="V15" s="574" t="str">
        <f>IF(ISNA(VLOOKUP(A15,入力シート!$B$43:$BF$60,56,FALSE)),"",VLOOKUP(A15,入力シート!$B$43:$BF$60,56,FALSE))</f>
        <v/>
      </c>
      <c r="W15" s="575"/>
      <c r="X15" s="576" t="str">
        <f>IF(U15="","",入力シート!U71)</f>
        <v/>
      </c>
      <c r="Y15" s="577"/>
      <c r="Z15" s="577"/>
      <c r="AA15" s="578"/>
      <c r="AB15" s="591"/>
      <c r="AC15" s="592"/>
      <c r="AD15" s="592"/>
      <c r="AE15" s="593"/>
      <c r="AF15" s="591"/>
      <c r="AG15" s="592"/>
      <c r="AH15" s="592"/>
      <c r="AI15" s="593"/>
      <c r="AJ15" s="579" t="str">
        <f>IF(ISNA(VLOOKUP(A15,入力シート!$B$43:$BD$60,47,FALSE)),"",VLOOKUP(A15,入力シート!$B$43:$BD$60,47,FALSE))</f>
        <v/>
      </c>
      <c r="AK15" s="580"/>
      <c r="AL15" s="580"/>
      <c r="AM15" s="581"/>
      <c r="AN15" s="597" t="str">
        <f>IF(ISNA(VLOOKUP(A15,入力シート!$B$43:$V$60,12,FALSE)),"",VLOOKUP(A15,入力シート!$B$43:$V$60,12,FALSE))</f>
        <v/>
      </c>
      <c r="AO15" s="598"/>
      <c r="AP15" s="598"/>
      <c r="AQ15" s="598"/>
      <c r="AR15" s="598"/>
      <c r="AS15" s="597" t="str">
        <f>IF(ISNA(VLOOKUP($A15,入力シート!$B$43:$V$60,17,FALSE)),"",VLOOKUP($A15,入力シート!$B$43:$V$60,17,FALSE))</f>
        <v/>
      </c>
      <c r="AT15" s="598"/>
      <c r="AU15" s="598"/>
      <c r="AV15" s="598"/>
      <c r="AW15" s="599"/>
      <c r="AX15" s="600"/>
      <c r="AY15" s="567"/>
      <c r="AZ15" s="567"/>
      <c r="BA15" s="601"/>
    </row>
    <row r="16" spans="1:54" s="12" customFormat="1" ht="13.5" customHeight="1" x14ac:dyDescent="0.15">
      <c r="A16" s="12">
        <v>8</v>
      </c>
      <c r="C16" s="52"/>
      <c r="D16" s="567" t="str">
        <f>IF(ISNA(VLOOKUP(A16,入力シート!$B$43:$L$60,3,FALSE)),"",VLOOKUP(A16,入力シート!$B$43:$L$60,3,FALSE))</f>
        <v/>
      </c>
      <c r="E16" s="567"/>
      <c r="F16" s="567"/>
      <c r="G16" s="567"/>
      <c r="H16" s="567"/>
      <c r="I16" s="567"/>
      <c r="J16" s="567"/>
      <c r="K16" s="567"/>
      <c r="L16" s="568"/>
      <c r="M16" s="569" t="str">
        <f>IF(ISNA(VLOOKUP(A16,入力シート!$B$43:$BD$60,53,FALSE)),"",VLOOKUP(A16,入力シート!$B$43:$BD$60,53,FALSE))</f>
        <v/>
      </c>
      <c r="N16" s="570"/>
      <c r="O16" s="570"/>
      <c r="P16" s="571"/>
      <c r="Q16" s="572" t="str">
        <f>IF(ISNA(VLOOKUP(A16,入力シート!$B$43:$BD$60,50,FALSE)),"",VLOOKUP(A16,入力シート!$B$43:$BD$60,50,FALSE))</f>
        <v/>
      </c>
      <c r="R16" s="573"/>
      <c r="S16" s="573"/>
      <c r="T16" s="573"/>
      <c r="U16" s="59" t="str">
        <f t="shared" si="0"/>
        <v/>
      </c>
      <c r="V16" s="574" t="str">
        <f>IF(ISNA(VLOOKUP(A16,入力シート!$B$43:$BF$60,56,FALSE)),"",VLOOKUP(A16,入力シート!$B$43:$BF$60,56,FALSE))</f>
        <v/>
      </c>
      <c r="W16" s="575"/>
      <c r="X16" s="576" t="str">
        <f>IF(U16="","",入力シート!U72)</f>
        <v/>
      </c>
      <c r="Y16" s="577"/>
      <c r="Z16" s="577"/>
      <c r="AA16" s="578"/>
      <c r="AB16" s="591"/>
      <c r="AC16" s="592"/>
      <c r="AD16" s="592"/>
      <c r="AE16" s="593"/>
      <c r="AF16" s="591"/>
      <c r="AG16" s="592"/>
      <c r="AH16" s="592"/>
      <c r="AI16" s="593"/>
      <c r="AJ16" s="579" t="str">
        <f>IF(ISNA(VLOOKUP(A16,入力シート!$B$43:$BD$60,47,FALSE)),"",VLOOKUP(A16,入力シート!$B$43:$BD$60,47,FALSE))</f>
        <v/>
      </c>
      <c r="AK16" s="580"/>
      <c r="AL16" s="580"/>
      <c r="AM16" s="581"/>
      <c r="AN16" s="597" t="str">
        <f>IF(ISNA(VLOOKUP(A16,入力シート!$B$43:$V$60,12,FALSE)),"",VLOOKUP(A16,入力シート!$B$43:$V$60,12,FALSE))</f>
        <v/>
      </c>
      <c r="AO16" s="598"/>
      <c r="AP16" s="598"/>
      <c r="AQ16" s="598"/>
      <c r="AR16" s="598"/>
      <c r="AS16" s="597" t="str">
        <f>IF(ISNA(VLOOKUP($A16,入力シート!$B$43:$V$60,17,FALSE)),"",VLOOKUP($A16,入力シート!$B$43:$V$60,17,FALSE))</f>
        <v/>
      </c>
      <c r="AT16" s="598"/>
      <c r="AU16" s="598"/>
      <c r="AV16" s="598"/>
      <c r="AW16" s="599"/>
      <c r="AX16" s="600"/>
      <c r="AY16" s="567"/>
      <c r="AZ16" s="567"/>
      <c r="BA16" s="601"/>
    </row>
    <row r="17" spans="1:53" s="12" customFormat="1" ht="13.5" customHeight="1" x14ac:dyDescent="0.15">
      <c r="A17" s="12">
        <v>9</v>
      </c>
      <c r="C17" s="52"/>
      <c r="D17" s="567" t="str">
        <f>IF(ISNA(VLOOKUP(A17,入力シート!$B$43:$L$60,3,FALSE)),"",VLOOKUP(A17,入力シート!$B$43:$L$60,3,FALSE))</f>
        <v/>
      </c>
      <c r="E17" s="567"/>
      <c r="F17" s="567"/>
      <c r="G17" s="567"/>
      <c r="H17" s="567"/>
      <c r="I17" s="567"/>
      <c r="J17" s="567"/>
      <c r="K17" s="567"/>
      <c r="L17" s="568"/>
      <c r="M17" s="569" t="str">
        <f>IF(ISNA(VLOOKUP(A17,入力シート!$B$43:$BD$60,53,FALSE)),"",VLOOKUP(A17,入力シート!$B$43:$BD$60,53,FALSE))</f>
        <v/>
      </c>
      <c r="N17" s="570"/>
      <c r="O17" s="570"/>
      <c r="P17" s="571"/>
      <c r="Q17" s="572" t="str">
        <f>IF(ISNA(VLOOKUP(A17,入力シート!$B$43:$BD$60,50,FALSE)),"",VLOOKUP(A17,入力シート!$B$43:$BD$60,50,FALSE))</f>
        <v/>
      </c>
      <c r="R17" s="573"/>
      <c r="S17" s="573"/>
      <c r="T17" s="573"/>
      <c r="U17" s="59" t="str">
        <f t="shared" si="0"/>
        <v/>
      </c>
      <c r="V17" s="574" t="str">
        <f>IF(ISNA(VLOOKUP(A17,入力シート!$B$43:$BF$60,56,FALSE)),"",VLOOKUP(A17,入力シート!$B$43:$BF$60,56,FALSE))</f>
        <v/>
      </c>
      <c r="W17" s="575"/>
      <c r="X17" s="576" t="str">
        <f>IF(U17="","",入力シート!U73)</f>
        <v/>
      </c>
      <c r="Y17" s="577"/>
      <c r="Z17" s="577"/>
      <c r="AA17" s="578"/>
      <c r="AB17" s="591"/>
      <c r="AC17" s="592"/>
      <c r="AD17" s="592"/>
      <c r="AE17" s="593"/>
      <c r="AF17" s="591"/>
      <c r="AG17" s="592"/>
      <c r="AH17" s="592"/>
      <c r="AI17" s="593"/>
      <c r="AJ17" s="579" t="str">
        <f>IF(ISNA(VLOOKUP(A17,入力シート!$B$43:$BD$60,47,FALSE)),"",VLOOKUP(A17,入力シート!$B$43:$BD$60,47,FALSE))</f>
        <v/>
      </c>
      <c r="AK17" s="580"/>
      <c r="AL17" s="580"/>
      <c r="AM17" s="581"/>
      <c r="AN17" s="597" t="str">
        <f>IF(ISNA(VLOOKUP(A17,入力シート!$B$43:$V$60,12,FALSE)),"",VLOOKUP(A17,入力シート!$B$43:$V$60,12,FALSE))</f>
        <v/>
      </c>
      <c r="AO17" s="598"/>
      <c r="AP17" s="598"/>
      <c r="AQ17" s="598"/>
      <c r="AR17" s="598"/>
      <c r="AS17" s="597" t="str">
        <f>IF(ISNA(VLOOKUP($A17,入力シート!$B$43:$V$60,17,FALSE)),"",VLOOKUP($A17,入力シート!$B$43:$V$60,17,FALSE))</f>
        <v/>
      </c>
      <c r="AT17" s="598"/>
      <c r="AU17" s="598"/>
      <c r="AV17" s="598"/>
      <c r="AW17" s="599"/>
      <c r="AX17" s="600"/>
      <c r="AY17" s="567"/>
      <c r="AZ17" s="567"/>
      <c r="BA17" s="601"/>
    </row>
    <row r="18" spans="1:53" s="12" customFormat="1" ht="13.5" customHeight="1" x14ac:dyDescent="0.15">
      <c r="A18" s="12">
        <v>10</v>
      </c>
      <c r="C18" s="52"/>
      <c r="D18" s="567" t="str">
        <f>IF(ISNA(VLOOKUP(A18,入力シート!$B$43:$L$60,3,FALSE)),"",VLOOKUP(A18,入力シート!$B$43:$L$60,3,FALSE))</f>
        <v/>
      </c>
      <c r="E18" s="567"/>
      <c r="F18" s="567"/>
      <c r="G18" s="567"/>
      <c r="H18" s="567"/>
      <c r="I18" s="567"/>
      <c r="J18" s="567"/>
      <c r="K18" s="567"/>
      <c r="L18" s="568"/>
      <c r="M18" s="569" t="str">
        <f>IF(ISNA(VLOOKUP(A18,入力シート!$B$43:$BD$60,53,FALSE)),"",VLOOKUP(A18,入力シート!$B$43:$BD$60,53,FALSE))</f>
        <v/>
      </c>
      <c r="N18" s="570"/>
      <c r="O18" s="570"/>
      <c r="P18" s="571"/>
      <c r="Q18" s="572" t="str">
        <f>IF(ISNA(VLOOKUP(A18,入力シート!$B$43:$BD$60,50,FALSE)),"",VLOOKUP(A18,入力シート!$B$43:$BD$60,50,FALSE))</f>
        <v/>
      </c>
      <c r="R18" s="573"/>
      <c r="S18" s="573"/>
      <c r="T18" s="573"/>
      <c r="U18" s="59" t="str">
        <f t="shared" si="0"/>
        <v/>
      </c>
      <c r="V18" s="574" t="str">
        <f>IF(ISNA(VLOOKUP(A18,入力シート!$B$43:$BF$60,56,FALSE)),"",VLOOKUP(A18,入力シート!$B$43:$BF$60,56,FALSE))</f>
        <v/>
      </c>
      <c r="W18" s="575"/>
      <c r="X18" s="576" t="str">
        <f>IF(U18="","",入力シート!U74)</f>
        <v/>
      </c>
      <c r="Y18" s="577"/>
      <c r="Z18" s="577"/>
      <c r="AA18" s="578"/>
      <c r="AB18" s="594"/>
      <c r="AC18" s="595"/>
      <c r="AD18" s="595"/>
      <c r="AE18" s="596"/>
      <c r="AF18" s="594"/>
      <c r="AG18" s="595"/>
      <c r="AH18" s="595"/>
      <c r="AI18" s="596"/>
      <c r="AJ18" s="579" t="str">
        <f>IF(ISNA(VLOOKUP(A18,入力シート!$B$43:$BD$60,47,FALSE)),"",VLOOKUP(A18,入力シート!$B$43:$BD$60,47,FALSE))</f>
        <v/>
      </c>
      <c r="AK18" s="580"/>
      <c r="AL18" s="580"/>
      <c r="AM18" s="581"/>
      <c r="AN18" s="582" t="str">
        <f>IF(ISNA(VLOOKUP(A18,入力シート!$B$43:$V$60,12,FALSE)),"",VLOOKUP(A18,入力シート!$B$43:$V$60,12,FALSE))</f>
        <v/>
      </c>
      <c r="AO18" s="583"/>
      <c r="AP18" s="583"/>
      <c r="AQ18" s="583"/>
      <c r="AR18" s="583"/>
      <c r="AS18" s="582" t="str">
        <f>IF(ISNA(VLOOKUP($A18,入力シート!$B$43:$V$60,17,FALSE)),"",VLOOKUP($A18,入力シート!$B$43:$V$60,17,FALSE))</f>
        <v/>
      </c>
      <c r="AT18" s="583"/>
      <c r="AU18" s="583"/>
      <c r="AV18" s="583"/>
      <c r="AW18" s="584"/>
      <c r="AX18" s="585"/>
      <c r="AY18" s="586"/>
      <c r="AZ18" s="586"/>
      <c r="BA18" s="587"/>
    </row>
    <row r="19" spans="1:53" s="12" customFormat="1" ht="13.5" customHeight="1" x14ac:dyDescent="0.15">
      <c r="C19" s="547" t="s">
        <v>49</v>
      </c>
      <c r="D19" s="548"/>
      <c r="E19" s="548"/>
      <c r="F19" s="548"/>
      <c r="G19" s="548"/>
      <c r="H19" s="548"/>
      <c r="I19" s="548"/>
      <c r="J19" s="548"/>
      <c r="K19" s="548"/>
      <c r="L19" s="549"/>
      <c r="M19" s="550">
        <f>SUM(M8:P18)</f>
        <v>1200000</v>
      </c>
      <c r="N19" s="551"/>
      <c r="O19" s="551"/>
      <c r="P19" s="552"/>
      <c r="Q19" s="553"/>
      <c r="R19" s="554"/>
      <c r="S19" s="554"/>
      <c r="T19" s="554"/>
      <c r="U19" s="554"/>
      <c r="V19" s="554"/>
      <c r="W19" s="555"/>
      <c r="X19" s="556">
        <f>IF(SUM(X9:AA18)&gt;入力シート!AR13,入力シート!AR13,SUM(X9:AA18))</f>
        <v>300000</v>
      </c>
      <c r="Y19" s="557"/>
      <c r="Z19" s="557"/>
      <c r="AA19" s="558"/>
      <c r="AB19" s="559">
        <f>M19-X19-AF19</f>
        <v>900000</v>
      </c>
      <c r="AC19" s="560"/>
      <c r="AD19" s="560"/>
      <c r="AE19" s="561"/>
      <c r="AF19" s="559">
        <f>入力シート!T13</f>
        <v>0</v>
      </c>
      <c r="AG19" s="560"/>
      <c r="AH19" s="560"/>
      <c r="AI19" s="561"/>
      <c r="AJ19" s="562"/>
      <c r="AK19" s="560"/>
      <c r="AL19" s="560"/>
      <c r="AM19" s="561"/>
      <c r="AN19" s="69"/>
      <c r="AO19" s="69"/>
      <c r="AP19" s="69"/>
      <c r="AQ19" s="69"/>
      <c r="AR19" s="69"/>
      <c r="AS19" s="69"/>
      <c r="AT19" s="69"/>
      <c r="AU19" s="69"/>
      <c r="AV19" s="69"/>
      <c r="AW19" s="69"/>
      <c r="AX19" s="69"/>
      <c r="AY19" s="69"/>
      <c r="AZ19" s="69"/>
      <c r="BA19" s="76"/>
    </row>
    <row r="20" spans="1:53" s="12" customFormat="1" ht="4.5" customHeight="1" x14ac:dyDescent="0.15">
      <c r="C20" s="53"/>
      <c r="D20" s="53"/>
      <c r="E20" s="53"/>
      <c r="F20" s="53"/>
      <c r="G20" s="53"/>
      <c r="H20" s="53"/>
      <c r="I20" s="53"/>
      <c r="J20" s="53"/>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row>
    <row r="21" spans="1:53" s="32" customFormat="1" ht="13.5" hidden="1" customHeight="1" x14ac:dyDescent="0.15">
      <c r="B21" s="563" t="s">
        <v>194</v>
      </c>
      <c r="C21" s="563"/>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row>
    <row r="22" spans="1:53" s="32" customFormat="1" ht="4.5" customHeight="1" x14ac:dyDescent="0.15">
      <c r="B22" s="48"/>
    </row>
    <row r="23" spans="1:53" s="12" customFormat="1" ht="13.5" hidden="1" customHeight="1" x14ac:dyDescent="0.15">
      <c r="C23" s="564" t="s">
        <v>40</v>
      </c>
      <c r="D23" s="565"/>
      <c r="E23" s="565"/>
      <c r="F23" s="565"/>
      <c r="G23" s="565"/>
      <c r="H23" s="565"/>
      <c r="I23" s="565"/>
      <c r="J23" s="565"/>
      <c r="K23" s="565"/>
      <c r="L23" s="566"/>
      <c r="M23" s="543" t="s">
        <v>45</v>
      </c>
      <c r="N23" s="544"/>
      <c r="O23" s="544"/>
      <c r="P23" s="544"/>
      <c r="Q23" s="544"/>
      <c r="R23" s="543" t="s">
        <v>6</v>
      </c>
      <c r="S23" s="544"/>
      <c r="T23" s="544"/>
      <c r="U23" s="544"/>
      <c r="V23" s="545"/>
      <c r="W23" s="543" t="s">
        <v>47</v>
      </c>
      <c r="X23" s="545"/>
      <c r="Y23" s="543" t="s">
        <v>46</v>
      </c>
      <c r="Z23" s="544"/>
      <c r="AA23" s="546"/>
      <c r="AB23" s="61"/>
      <c r="AC23" s="564" t="s">
        <v>40</v>
      </c>
      <c r="AD23" s="565"/>
      <c r="AE23" s="565"/>
      <c r="AF23" s="565"/>
      <c r="AG23" s="565"/>
      <c r="AH23" s="565"/>
      <c r="AI23" s="565"/>
      <c r="AJ23" s="565"/>
      <c r="AK23" s="565"/>
      <c r="AL23" s="566"/>
      <c r="AM23" s="543" t="s">
        <v>45</v>
      </c>
      <c r="AN23" s="544"/>
      <c r="AO23" s="544"/>
      <c r="AP23" s="544"/>
      <c r="AQ23" s="544"/>
      <c r="AR23" s="543" t="s">
        <v>6</v>
      </c>
      <c r="AS23" s="544"/>
      <c r="AT23" s="544"/>
      <c r="AU23" s="544"/>
      <c r="AV23" s="545"/>
      <c r="AW23" s="543" t="s">
        <v>47</v>
      </c>
      <c r="AX23" s="545"/>
      <c r="AY23" s="543" t="s">
        <v>46</v>
      </c>
      <c r="AZ23" s="544"/>
      <c r="BA23" s="546"/>
    </row>
    <row r="24" spans="1:53" s="12" customFormat="1" ht="13.5" hidden="1" customHeight="1" x14ac:dyDescent="0.15">
      <c r="B24" s="50">
        <v>1</v>
      </c>
      <c r="C24" s="533" t="str">
        <f>IF(ISNA(VLOOKUP(B24,入力シート!$A$65:$Z$74,2,FALSE)),"",VLOOKUP(B24,入力シート!$A$65:$Z$74,2,FALSE))</f>
        <v>陰圧装置</v>
      </c>
      <c r="D24" s="534"/>
      <c r="E24" s="534"/>
      <c r="F24" s="534"/>
      <c r="G24" s="534"/>
      <c r="H24" s="534"/>
      <c r="I24" s="534"/>
      <c r="J24" s="534"/>
      <c r="K24" s="534"/>
      <c r="L24" s="535"/>
      <c r="M24" s="536" t="str">
        <f>IF(ISNA(VLOOKUP(B24,入力シート!$A$65:$Z$74,12,FALSE)),"",VLOOKUP(B24,入力シート!$A$65:$Z$74,12,FALSE))&amp;""</f>
        <v>1000000</v>
      </c>
      <c r="N24" s="537"/>
      <c r="O24" s="537"/>
      <c r="P24" s="537"/>
      <c r="Q24" s="538"/>
      <c r="R24" s="536" t="str">
        <f>IF(ISNA(VLOOKUP(B24,入力シート!$A$65:$Z$74,17,FALSE)),"",VLOOKUP(B24,入力シート!$A$65:$Z$74,17,FALSE))&amp;""</f>
        <v/>
      </c>
      <c r="S24" s="537"/>
      <c r="T24" s="537"/>
      <c r="U24" s="537"/>
      <c r="V24" s="538"/>
      <c r="W24" s="539">
        <f>IF(ISNA(VLOOKUP(B24,入力シート!$A$65:$Z$74,22,FALSE)),"",VLOOKUP(B24,入力シート!$A$65:$Z$74,22,FALSE))</f>
        <v>0</v>
      </c>
      <c r="X24" s="540"/>
      <c r="Y24" s="517">
        <f>IF(ISNA(VLOOKUP(B24,入力シート!$A$65:$Z$74,24,FALSE)),"",VLOOKUP(B24,入力シート!$A$65:$Z$74,24,FALSE))</f>
        <v>0</v>
      </c>
      <c r="Z24" s="518"/>
      <c r="AA24" s="519"/>
      <c r="AB24" s="62">
        <v>6</v>
      </c>
      <c r="AC24" s="533" t="str">
        <f>IF(ISNA(VLOOKUP(AB24,入力シート!$A$65:$Z$74,2,FALSE)),"",VLOOKUP(AB24,入力シート!$A$65:$Z$74,2,FALSE))</f>
        <v/>
      </c>
      <c r="AD24" s="534"/>
      <c r="AE24" s="534"/>
      <c r="AF24" s="534"/>
      <c r="AG24" s="534"/>
      <c r="AH24" s="534"/>
      <c r="AI24" s="534"/>
      <c r="AJ24" s="534"/>
      <c r="AK24" s="534"/>
      <c r="AL24" s="535"/>
      <c r="AM24" s="536" t="str">
        <f>IF(ISNA(VLOOKUP(AB24,入力シート!$A$65:$Z$74,12,FALSE)),"",VLOOKUP(AB24,入力シート!$A$65:$Z$74,12,FALSE))&amp;""</f>
        <v>0</v>
      </c>
      <c r="AN24" s="537"/>
      <c r="AO24" s="537"/>
      <c r="AP24" s="537"/>
      <c r="AQ24" s="538"/>
      <c r="AR24" s="536" t="str">
        <f>IF(ISNA(VLOOKUP(AB24,入力シート!$A$65:$Z$74,17,FALSE)),"",VLOOKUP(AB24,入力シート!$A$65:$Z$74,17,FALSE))&amp;""</f>
        <v/>
      </c>
      <c r="AS24" s="537"/>
      <c r="AT24" s="537"/>
      <c r="AU24" s="537"/>
      <c r="AV24" s="538"/>
      <c r="AW24" s="541">
        <f>IF(ISNA(VLOOKUP(AB24,入力シート!$A$65:$Z$74,22,FALSE)),"",VLOOKUP(AB24,入力シート!$A$65:$Z$74,22,FALSE))</f>
        <v>0</v>
      </c>
      <c r="AX24" s="542"/>
      <c r="AY24" s="517">
        <f>IF(ISNA(VLOOKUP(AB24,入力シート!$A$65:$Z$74,24,FALSE)),"",VLOOKUP(AB24,入力シート!$A$65:$Z$74,24,FALSE))</f>
        <v>0</v>
      </c>
      <c r="AZ24" s="518"/>
      <c r="BA24" s="519"/>
    </row>
    <row r="25" spans="1:53" s="12" customFormat="1" ht="13.5" hidden="1" customHeight="1" x14ac:dyDescent="0.15">
      <c r="B25" s="50">
        <v>2</v>
      </c>
      <c r="C25" s="533" t="str">
        <f>IF(ISNA(VLOOKUP(B25,入力シート!$A$65:$Z$74,2,FALSE)),"",VLOOKUP(B25,入力シート!$A$65:$Z$74,2,FALSE))</f>
        <v>換気設備</v>
      </c>
      <c r="D25" s="534"/>
      <c r="E25" s="534"/>
      <c r="F25" s="534"/>
      <c r="G25" s="534"/>
      <c r="H25" s="534"/>
      <c r="I25" s="534"/>
      <c r="J25" s="534"/>
      <c r="K25" s="534"/>
      <c r="L25" s="535"/>
      <c r="M25" s="536" t="str">
        <f>IF(ISNA(VLOOKUP(B25,入力シート!$A$65:$Z$74,12,FALSE)),"",VLOOKUP(B25,入力シート!$A$65:$Z$74,12,FALSE))&amp;""</f>
        <v>200000</v>
      </c>
      <c r="N25" s="537"/>
      <c r="O25" s="537"/>
      <c r="P25" s="537"/>
      <c r="Q25" s="538"/>
      <c r="R25" s="536" t="str">
        <f>IF(ISNA(VLOOKUP(B25,入力シート!$A$65:$Z$74,17,FALSE)),"",VLOOKUP(B25,入力シート!$A$65:$Z$74,17,FALSE))&amp;""</f>
        <v/>
      </c>
      <c r="S25" s="537"/>
      <c r="T25" s="537"/>
      <c r="U25" s="537"/>
      <c r="V25" s="538"/>
      <c r="W25" s="539">
        <f>IF(ISNA(VLOOKUP(B25,入力シート!$A$65:$Z$74,22,FALSE)),"",VLOOKUP(B25,入力シート!$A$65:$Z$74,22,FALSE))</f>
        <v>0</v>
      </c>
      <c r="X25" s="540"/>
      <c r="Y25" s="517">
        <f>IF(ISNA(VLOOKUP(B25,入力シート!$A$65:$Z$74,24,FALSE)),"",VLOOKUP(B25,入力シート!$A$65:$Z$74,24,FALSE))</f>
        <v>0</v>
      </c>
      <c r="Z25" s="518"/>
      <c r="AA25" s="519"/>
      <c r="AB25" s="63">
        <v>7</v>
      </c>
      <c r="AC25" s="533" t="str">
        <f>IF(ISNA(VLOOKUP(AB25,入力シート!$A$65:$Z$74,2,FALSE)),"",VLOOKUP(AB25,入力シート!$A$65:$Z$74,2,FALSE))</f>
        <v/>
      </c>
      <c r="AD25" s="534"/>
      <c r="AE25" s="534"/>
      <c r="AF25" s="534"/>
      <c r="AG25" s="534"/>
      <c r="AH25" s="534"/>
      <c r="AI25" s="534"/>
      <c r="AJ25" s="534"/>
      <c r="AK25" s="534"/>
      <c r="AL25" s="535"/>
      <c r="AM25" s="536" t="str">
        <f>IF(ISNA(VLOOKUP(AB25,入力シート!$A$65:$Z$74,12,FALSE)),"",VLOOKUP(AB25,入力シート!$A$65:$Z$74,12,FALSE))&amp;""</f>
        <v>0</v>
      </c>
      <c r="AN25" s="537"/>
      <c r="AO25" s="537"/>
      <c r="AP25" s="537"/>
      <c r="AQ25" s="538"/>
      <c r="AR25" s="536" t="str">
        <f>IF(ISNA(VLOOKUP(AB25,入力シート!$A$65:$Z$74,17,FALSE)),"",VLOOKUP(AB25,入力シート!$A$65:$Z$74,17,FALSE))&amp;""</f>
        <v/>
      </c>
      <c r="AS25" s="537"/>
      <c r="AT25" s="537"/>
      <c r="AU25" s="537"/>
      <c r="AV25" s="538"/>
      <c r="AW25" s="541">
        <f>IF(ISNA(VLOOKUP(AB25,入力シート!$A$65:$Z$74,22,FALSE)),"",VLOOKUP(AB25,入力シート!$A$65:$Z$74,22,FALSE))</f>
        <v>0</v>
      </c>
      <c r="AX25" s="542"/>
      <c r="AY25" s="517">
        <f>IF(ISNA(VLOOKUP(AB25,入力シート!$A$65:$Z$74,24,FALSE)),"",VLOOKUP(AB25,入力シート!$A$65:$Z$74,24,FALSE))</f>
        <v>0</v>
      </c>
      <c r="AZ25" s="518"/>
      <c r="BA25" s="519"/>
    </row>
    <row r="26" spans="1:53" s="12" customFormat="1" ht="13.5" hidden="1" customHeight="1" x14ac:dyDescent="0.15">
      <c r="B26" s="50">
        <v>3</v>
      </c>
      <c r="C26" s="533" t="str">
        <f>IF(ISNA(VLOOKUP(B26,入力シート!$A$65:$Z$74,2,FALSE)),"",VLOOKUP(B26,入力シート!$A$65:$Z$74,2,FALSE))</f>
        <v/>
      </c>
      <c r="D26" s="534"/>
      <c r="E26" s="534"/>
      <c r="F26" s="534"/>
      <c r="G26" s="534"/>
      <c r="H26" s="534"/>
      <c r="I26" s="534"/>
      <c r="J26" s="534"/>
      <c r="K26" s="534"/>
      <c r="L26" s="535"/>
      <c r="M26" s="536" t="str">
        <f>IF(ISNA(VLOOKUP(B26,入力シート!$A$65:$Z$74,12,FALSE)),"",VLOOKUP(B26,入力シート!$A$65:$Z$74,12,FALSE))&amp;""</f>
        <v>0</v>
      </c>
      <c r="N26" s="537"/>
      <c r="O26" s="537"/>
      <c r="P26" s="537"/>
      <c r="Q26" s="538"/>
      <c r="R26" s="536" t="str">
        <f>IF(ISNA(VLOOKUP(B26,入力シート!$A$65:$Z$74,17,FALSE)),"",VLOOKUP(B26,入力シート!$A$65:$Z$74,17,FALSE))&amp;""</f>
        <v/>
      </c>
      <c r="S26" s="537"/>
      <c r="T26" s="537"/>
      <c r="U26" s="537"/>
      <c r="V26" s="538"/>
      <c r="W26" s="539">
        <f>IF(ISNA(VLOOKUP(B26,入力シート!$A$65:$Z$74,22,FALSE)),"",VLOOKUP(B26,入力シート!$A$65:$Z$74,22,FALSE))</f>
        <v>0</v>
      </c>
      <c r="X26" s="540"/>
      <c r="Y26" s="517">
        <f>IF(ISNA(VLOOKUP(B26,入力シート!$A$65:$Z$74,24,FALSE)),"",VLOOKUP(B26,入力シート!$A$65:$Z$74,24,FALSE))</f>
        <v>0</v>
      </c>
      <c r="Z26" s="518"/>
      <c r="AA26" s="519"/>
      <c r="AB26" s="63">
        <v>8</v>
      </c>
      <c r="AC26" s="533" t="str">
        <f>IF(ISNA(VLOOKUP(AB26,入力シート!$A$65:$Z$74,2,FALSE)),"",VLOOKUP(AB26,入力シート!$A$65:$Z$74,2,FALSE))</f>
        <v/>
      </c>
      <c r="AD26" s="534"/>
      <c r="AE26" s="534"/>
      <c r="AF26" s="534"/>
      <c r="AG26" s="534"/>
      <c r="AH26" s="534"/>
      <c r="AI26" s="534"/>
      <c r="AJ26" s="534"/>
      <c r="AK26" s="534"/>
      <c r="AL26" s="535"/>
      <c r="AM26" s="536" t="str">
        <f>IF(ISNA(VLOOKUP(AB26,入力シート!$A$65:$Z$74,12,FALSE)),"",VLOOKUP(AB26,入力シート!$A$65:$Z$74,12,FALSE))&amp;""</f>
        <v>0</v>
      </c>
      <c r="AN26" s="537"/>
      <c r="AO26" s="537"/>
      <c r="AP26" s="537"/>
      <c r="AQ26" s="538"/>
      <c r="AR26" s="536" t="str">
        <f>IF(ISNA(VLOOKUP(AB26,入力シート!$A$65:$Z$74,17,FALSE)),"",VLOOKUP(AB26,入力シート!$A$65:$Z$74,17,FALSE))&amp;""</f>
        <v/>
      </c>
      <c r="AS26" s="537"/>
      <c r="AT26" s="537"/>
      <c r="AU26" s="537"/>
      <c r="AV26" s="538"/>
      <c r="AW26" s="541">
        <f>IF(ISNA(VLOOKUP(AB26,入力シート!$A$65:$Z$74,22,FALSE)),"",VLOOKUP(AB26,入力シート!$A$65:$Z$74,22,FALSE))</f>
        <v>0</v>
      </c>
      <c r="AX26" s="542"/>
      <c r="AY26" s="517">
        <f>IF(ISNA(VLOOKUP(AB26,入力シート!$A$65:$Z$74,24,FALSE)),"",VLOOKUP(AB26,入力シート!$A$65:$Z$74,24,FALSE))</f>
        <v>0</v>
      </c>
      <c r="AZ26" s="518"/>
      <c r="BA26" s="519"/>
    </row>
    <row r="27" spans="1:53" s="12" customFormat="1" ht="13.5" hidden="1" customHeight="1" x14ac:dyDescent="0.15">
      <c r="B27" s="50">
        <v>4</v>
      </c>
      <c r="C27" s="533" t="str">
        <f>IF(ISNA(VLOOKUP(B27,入力シート!$A$65:$Z$74,2,FALSE)),"",VLOOKUP(B27,入力シート!$A$65:$Z$74,2,FALSE))</f>
        <v/>
      </c>
      <c r="D27" s="534"/>
      <c r="E27" s="534"/>
      <c r="F27" s="534"/>
      <c r="G27" s="534"/>
      <c r="H27" s="534"/>
      <c r="I27" s="534"/>
      <c r="J27" s="534"/>
      <c r="K27" s="534"/>
      <c r="L27" s="535"/>
      <c r="M27" s="536" t="str">
        <f>IF(ISNA(VLOOKUP(B27,入力シート!$A$65:$Z$74,12,FALSE)),"",VLOOKUP(B27,入力シート!$A$65:$Z$74,12,FALSE))&amp;""</f>
        <v>0</v>
      </c>
      <c r="N27" s="537"/>
      <c r="O27" s="537"/>
      <c r="P27" s="537"/>
      <c r="Q27" s="538"/>
      <c r="R27" s="536" t="str">
        <f>IF(ISNA(VLOOKUP(B27,入力シート!$A$65:$Z$74,17,FALSE)),"",VLOOKUP(B27,入力シート!$A$65:$Z$74,17,FALSE))&amp;""</f>
        <v/>
      </c>
      <c r="S27" s="537"/>
      <c r="T27" s="537"/>
      <c r="U27" s="537"/>
      <c r="V27" s="538"/>
      <c r="W27" s="539">
        <f>IF(ISNA(VLOOKUP(B27,入力シート!$A$65:$Z$74,22,FALSE)),"",VLOOKUP(B27,入力シート!$A$65:$Z$74,22,FALSE))</f>
        <v>0</v>
      </c>
      <c r="X27" s="540"/>
      <c r="Y27" s="517">
        <f>IF(ISNA(VLOOKUP(B27,入力シート!$A$65:$Z$74,24,FALSE)),"",VLOOKUP(B27,入力シート!$A$65:$Z$74,24,FALSE))</f>
        <v>0</v>
      </c>
      <c r="Z27" s="518"/>
      <c r="AA27" s="519"/>
      <c r="AB27" s="63">
        <v>9</v>
      </c>
      <c r="AC27" s="533" t="str">
        <f>IF(ISNA(VLOOKUP(AB27,入力シート!$A$65:$Z$74,2,FALSE)),"",VLOOKUP(AB27,入力シート!$A$65:$Z$74,2,FALSE))</f>
        <v/>
      </c>
      <c r="AD27" s="534"/>
      <c r="AE27" s="534"/>
      <c r="AF27" s="534"/>
      <c r="AG27" s="534"/>
      <c r="AH27" s="534"/>
      <c r="AI27" s="534"/>
      <c r="AJ27" s="534"/>
      <c r="AK27" s="534"/>
      <c r="AL27" s="535"/>
      <c r="AM27" s="536" t="str">
        <f>IF(ISNA(VLOOKUP(AB27,入力シート!$A$65:$Z$74,12,FALSE)),"",VLOOKUP(AB27,入力シート!$A$65:$Z$74,12,FALSE))&amp;""</f>
        <v>0</v>
      </c>
      <c r="AN27" s="537"/>
      <c r="AO27" s="537"/>
      <c r="AP27" s="537"/>
      <c r="AQ27" s="538"/>
      <c r="AR27" s="536" t="str">
        <f>IF(ISNA(VLOOKUP(AB27,入力シート!$A$65:$Z$74,17,FALSE)),"",VLOOKUP(AB27,入力シート!$A$65:$Z$74,17,FALSE))&amp;""</f>
        <v/>
      </c>
      <c r="AS27" s="537"/>
      <c r="AT27" s="537"/>
      <c r="AU27" s="537"/>
      <c r="AV27" s="538"/>
      <c r="AW27" s="541">
        <f>IF(ISNA(VLOOKUP(AB27,入力シート!$A$65:$Z$74,22,FALSE)),"",VLOOKUP(AB27,入力シート!$A$65:$Z$74,22,FALSE))</f>
        <v>0</v>
      </c>
      <c r="AX27" s="542"/>
      <c r="AY27" s="517">
        <f>IF(ISNA(VLOOKUP(AB27,入力シート!$A$65:$Z$74,24,FALSE)),"",VLOOKUP(AB27,入力シート!$A$65:$Z$74,24,FALSE))</f>
        <v>0</v>
      </c>
      <c r="AZ27" s="518"/>
      <c r="BA27" s="519"/>
    </row>
    <row r="28" spans="1:53" s="12" customFormat="1" ht="13.5" hidden="1" customHeight="1" x14ac:dyDescent="0.15">
      <c r="B28" s="50">
        <v>5</v>
      </c>
      <c r="C28" s="520" t="str">
        <f>IF(ISNA(VLOOKUP(B28,入力シート!$A$65:$Z$74,2,FALSE)),"",VLOOKUP(B28,入力シート!$A$65:$Z$74,2,FALSE))</f>
        <v/>
      </c>
      <c r="D28" s="521"/>
      <c r="E28" s="521"/>
      <c r="F28" s="521"/>
      <c r="G28" s="521"/>
      <c r="H28" s="521"/>
      <c r="I28" s="521"/>
      <c r="J28" s="521"/>
      <c r="K28" s="521"/>
      <c r="L28" s="522"/>
      <c r="M28" s="523" t="str">
        <f>IF(ISNA(VLOOKUP(B28,入力シート!$A$65:$Z$74,12,FALSE)),"",VLOOKUP(B28,入力シート!$A$65:$Z$74,12,FALSE))&amp;""</f>
        <v>0</v>
      </c>
      <c r="N28" s="524"/>
      <c r="O28" s="524"/>
      <c r="P28" s="524"/>
      <c r="Q28" s="525"/>
      <c r="R28" s="523" t="str">
        <f>IF(ISNA(VLOOKUP(B28,入力シート!$A$65:$Z$74,17,FALSE)),"",VLOOKUP(B28,入力シート!$A$65:$Z$74,17,FALSE))&amp;""</f>
        <v/>
      </c>
      <c r="S28" s="524"/>
      <c r="T28" s="524"/>
      <c r="U28" s="524"/>
      <c r="V28" s="525"/>
      <c r="W28" s="526">
        <f>IF(ISNA(VLOOKUP(B28,入力シート!$A$65:$Z$74,22,FALSE)),"",VLOOKUP(B28,入力シート!$A$65:$Z$74,22,FALSE))</f>
        <v>0</v>
      </c>
      <c r="X28" s="527"/>
      <c r="Y28" s="528">
        <f>IF(ISNA(VLOOKUP(B28,入力シート!$A$65:$Z$74,24,FALSE)),"",VLOOKUP(B28,入力シート!$A$65:$Z$74,24,FALSE))</f>
        <v>0</v>
      </c>
      <c r="Z28" s="529"/>
      <c r="AA28" s="530"/>
      <c r="AB28" s="63">
        <v>10</v>
      </c>
      <c r="AC28" s="520" t="str">
        <f>IF(ISNA(VLOOKUP(AB28,入力シート!$A$65:$Z$74,2,FALSE)),"",VLOOKUP(AB28,入力シート!$A$65:$Z$74,2,FALSE))</f>
        <v/>
      </c>
      <c r="AD28" s="521"/>
      <c r="AE28" s="521"/>
      <c r="AF28" s="521"/>
      <c r="AG28" s="521"/>
      <c r="AH28" s="521"/>
      <c r="AI28" s="521"/>
      <c r="AJ28" s="521"/>
      <c r="AK28" s="521"/>
      <c r="AL28" s="522"/>
      <c r="AM28" s="523" t="str">
        <f>IF(ISNA(VLOOKUP(AB28,入力シート!$A$65:$Z$74,12,FALSE)),"",VLOOKUP(AB28,入力シート!$A$65:$Z$74,12,FALSE))&amp;""</f>
        <v>0</v>
      </c>
      <c r="AN28" s="524"/>
      <c r="AO28" s="524"/>
      <c r="AP28" s="524"/>
      <c r="AQ28" s="525"/>
      <c r="AR28" s="523" t="str">
        <f>IF(ISNA(VLOOKUP(AB28,入力シート!$A$65:$Z$74,17,FALSE)),"",VLOOKUP(AB28,入力シート!$A$65:$Z$74,17,FALSE))&amp;""</f>
        <v/>
      </c>
      <c r="AS28" s="524"/>
      <c r="AT28" s="524"/>
      <c r="AU28" s="524"/>
      <c r="AV28" s="525"/>
      <c r="AW28" s="531">
        <f>IF(ISNA(VLOOKUP(AB28,入力シート!$A$65:$Z$74,22,FALSE)),"",VLOOKUP(AB28,入力シート!$A$65:$Z$74,22,FALSE))</f>
        <v>0</v>
      </c>
      <c r="AX28" s="532"/>
      <c r="AY28" s="528">
        <f>IF(ISNA(VLOOKUP(AB28,入力シート!$A$65:$Z$74,24,FALSE)),"",VLOOKUP(AB28,入力シート!$A$65:$Z$74,24,FALSE))</f>
        <v>0</v>
      </c>
      <c r="AZ28" s="529"/>
      <c r="BA28" s="530"/>
    </row>
    <row r="29" spans="1:53" s="12" customFormat="1" ht="5.25" customHeight="1" x14ac:dyDescent="0.15">
      <c r="C29" s="53"/>
      <c r="D29" s="53"/>
      <c r="E29" s="53"/>
      <c r="F29" s="53"/>
      <c r="G29" s="53"/>
      <c r="H29" s="53"/>
      <c r="I29" s="53"/>
      <c r="J29" s="53"/>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row>
    <row r="30" spans="1:53" s="32" customFormat="1" ht="15" customHeight="1" x14ac:dyDescent="0.15">
      <c r="B30" s="49" t="s">
        <v>205</v>
      </c>
    </row>
    <row r="31" spans="1:53" s="32" customFormat="1" ht="4.5" customHeight="1" x14ac:dyDescent="0.15">
      <c r="B31" s="48"/>
    </row>
    <row r="32" spans="1:53" ht="15" customHeight="1" x14ac:dyDescent="0.15">
      <c r="C32" s="54"/>
      <c r="D32" s="515" t="s">
        <v>129</v>
      </c>
      <c r="E32" s="482"/>
      <c r="F32" s="483"/>
      <c r="G32" s="482" t="s">
        <v>203</v>
      </c>
      <c r="H32" s="482"/>
      <c r="I32" s="482"/>
      <c r="J32" s="483"/>
      <c r="K32" s="482" t="s">
        <v>135</v>
      </c>
      <c r="L32" s="482"/>
      <c r="M32" s="482"/>
      <c r="N32" s="483"/>
      <c r="O32" s="484" t="s">
        <v>66</v>
      </c>
      <c r="P32" s="516"/>
      <c r="Q32" s="484" t="s">
        <v>130</v>
      </c>
      <c r="R32" s="485"/>
      <c r="S32" s="516"/>
      <c r="T32" s="54"/>
      <c r="U32" s="515" t="s">
        <v>129</v>
      </c>
      <c r="V32" s="482"/>
      <c r="W32" s="483"/>
      <c r="X32" s="482" t="s">
        <v>203</v>
      </c>
      <c r="Y32" s="482"/>
      <c r="Z32" s="482"/>
      <c r="AA32" s="483"/>
      <c r="AB32" s="482" t="s">
        <v>135</v>
      </c>
      <c r="AC32" s="482"/>
      <c r="AD32" s="482"/>
      <c r="AE32" s="483"/>
      <c r="AF32" s="484" t="s">
        <v>66</v>
      </c>
      <c r="AG32" s="516"/>
      <c r="AH32" s="484" t="s">
        <v>130</v>
      </c>
      <c r="AI32" s="485"/>
      <c r="AJ32" s="486"/>
      <c r="AK32" s="64"/>
      <c r="AL32" s="67"/>
      <c r="AM32" s="67"/>
      <c r="AN32" s="67"/>
      <c r="AO32" s="67"/>
      <c r="AP32" s="67"/>
      <c r="AQ32" s="67"/>
      <c r="AR32" s="70"/>
      <c r="AS32" s="67"/>
      <c r="AT32" s="67"/>
      <c r="AU32" s="67"/>
      <c r="AV32" s="67"/>
      <c r="AW32" s="67"/>
      <c r="AX32" s="67"/>
      <c r="AY32" s="67"/>
      <c r="AZ32" s="67"/>
      <c r="BA32" s="77"/>
    </row>
    <row r="33" spans="2:53" ht="12.95" customHeight="1" x14ac:dyDescent="0.15">
      <c r="C33" s="55">
        <v>1</v>
      </c>
      <c r="D33" s="497" t="str">
        <f>IF(ISNA(VLOOKUP(C33,入力シート!$B$17:$R$37,2,FALSE)),"",VLOOKUP(C33,入力シート!$B$17:$R$37,2,FALSE))</f>
        <v>A</v>
      </c>
      <c r="E33" s="498"/>
      <c r="F33" s="499"/>
      <c r="G33" s="497">
        <f>IF(ISNA(VLOOKUP($C33,入力シート!$B$17:$R$37,5,FALSE)),"",VLOOKUP($C33,入力シート!$B$17:$R$37,5,FALSE))</f>
        <v>44296</v>
      </c>
      <c r="H33" s="498"/>
      <c r="I33" s="498"/>
      <c r="J33" s="499"/>
      <c r="K33" s="497">
        <f>IF(ISNA(VLOOKUP($C33,入力シート!$B$17:$R$37,9,FALSE)),"",VLOOKUP($C33,入力シート!$B$17:$R$37,9,FALSE))</f>
        <v>44309</v>
      </c>
      <c r="L33" s="498"/>
      <c r="M33" s="498"/>
      <c r="N33" s="499"/>
      <c r="O33" s="487">
        <f>IF(ISNA(VLOOKUP($C33,入力シート!$B$17:$R$37,13,FALSE)),"",VLOOKUP($C33,入力シート!$B$17:$R$37,13,FALSE))</f>
        <v>14</v>
      </c>
      <c r="P33" s="500"/>
      <c r="Q33" s="487" t="str">
        <f>IF(ISNA(VLOOKUP($C33,入力シート!$B$17:$R$37,15,FALSE)),"",VLOOKUP($C33,入力シート!$B$17:$R$37,15,FALSE))&amp;""</f>
        <v>脳損傷</v>
      </c>
      <c r="R33" s="488"/>
      <c r="S33" s="489"/>
      <c r="T33" s="55">
        <v>11</v>
      </c>
      <c r="U33" s="497">
        <f>IF(ISNA(VLOOKUP(T33,入力シート!$B$17:$R$37,2,FALSE)),"",VLOOKUP(T33,入力シート!$B$17:$R$37,2,FALSE))</f>
        <v>0</v>
      </c>
      <c r="V33" s="498"/>
      <c r="W33" s="499"/>
      <c r="X33" s="497">
        <f>IF(ISNA(VLOOKUP($T33,入力シート!$B$17:$R$37,5,FALSE)),"",VLOOKUP($T33,入力シート!$B$17:$R$37,5,FALSE))</f>
        <v>0</v>
      </c>
      <c r="Y33" s="498"/>
      <c r="Z33" s="498"/>
      <c r="AA33" s="499"/>
      <c r="AB33" s="497">
        <f>IF(ISNA(VLOOKUP($T33,入力シート!$B$17:$R$37,9,FALSE)),"",VLOOKUP($T33,入力シート!$B$17:$R$37,9,FALSE))</f>
        <v>0</v>
      </c>
      <c r="AC33" s="498"/>
      <c r="AD33" s="498"/>
      <c r="AE33" s="499"/>
      <c r="AF33" s="487" t="str">
        <f>IF(ISNA(VLOOKUP($T33,入力シート!$B$17:$R$37,13,FALSE)),"",VLOOKUP($T33,入力シート!$B$17:$R$37,13,FALSE))</f>
        <v/>
      </c>
      <c r="AG33" s="500"/>
      <c r="AH33" s="487" t="str">
        <f>IF(ISNA(VLOOKUP($T33,入力シート!$B$17:$R$37,15,FALSE)),"",VLOOKUP($T33,入力シート!$B$17:$R$37,15,FALSE))&amp;""</f>
        <v/>
      </c>
      <c r="AI33" s="488"/>
      <c r="AJ33" s="489"/>
      <c r="AK33" s="510" t="s">
        <v>221</v>
      </c>
      <c r="AL33" s="511"/>
      <c r="AM33" s="511"/>
      <c r="AN33" s="511"/>
      <c r="AO33" s="511"/>
      <c r="AP33" s="511"/>
      <c r="AQ33" s="511"/>
      <c r="AR33" s="512"/>
      <c r="AS33" s="513">
        <f>入力シート!C38</f>
        <v>9</v>
      </c>
      <c r="AT33" s="514"/>
      <c r="AU33" s="514"/>
      <c r="AV33" s="514"/>
      <c r="AW33" s="514"/>
      <c r="AX33" s="514"/>
      <c r="AY33" s="514"/>
      <c r="AZ33" s="514"/>
      <c r="BA33" s="78" t="s">
        <v>131</v>
      </c>
    </row>
    <row r="34" spans="2:53" ht="12.95" customHeight="1" x14ac:dyDescent="0.15">
      <c r="C34" s="55">
        <v>2</v>
      </c>
      <c r="D34" s="497" t="str">
        <f>IF(ISNA(VLOOKUP(C34,入力シート!$B$17:$R$37,2,FALSE)),"",VLOOKUP(C34,入力シート!$B$17:$R$37,2,FALSE))</f>
        <v>B</v>
      </c>
      <c r="E34" s="498"/>
      <c r="F34" s="499"/>
      <c r="G34" s="497">
        <f>IF(ISNA(VLOOKUP($C34,入力シート!$B$17:$R$37,5,FALSE)),"",VLOOKUP($C34,入力シート!$B$17:$R$37,5,FALSE))</f>
        <v>44301</v>
      </c>
      <c r="H34" s="498"/>
      <c r="I34" s="498"/>
      <c r="J34" s="499"/>
      <c r="K34" s="497">
        <f>IF(ISNA(VLOOKUP($C34,入力シート!$B$17:$R$37,9,FALSE)),"",VLOOKUP($C34,入力シート!$B$17:$R$37,9,FALSE))</f>
        <v>44306</v>
      </c>
      <c r="L34" s="498"/>
      <c r="M34" s="498"/>
      <c r="N34" s="499"/>
      <c r="O34" s="487">
        <f>IF(ISNA(VLOOKUP($C34,入力シート!$B$17:$R$37,13,FALSE)),"",VLOOKUP($C34,入力シート!$B$17:$R$37,13,FALSE))</f>
        <v>6</v>
      </c>
      <c r="P34" s="500"/>
      <c r="Q34" s="487" t="str">
        <f>IF(ISNA(VLOOKUP($C34,入力シート!$B$17:$R$37,15,FALSE)),"",VLOOKUP($C34,入力シート!$B$17:$R$37,15,FALSE))&amp;""</f>
        <v>脳損傷</v>
      </c>
      <c r="R34" s="488"/>
      <c r="S34" s="489"/>
      <c r="T34" s="55">
        <v>12</v>
      </c>
      <c r="U34" s="497">
        <f>IF(ISNA(VLOOKUP(T34,入力シート!$B$17:$R$37,2,FALSE)),"",VLOOKUP(T34,入力シート!$B$17:$R$37,2,FALSE))</f>
        <v>0</v>
      </c>
      <c r="V34" s="498"/>
      <c r="W34" s="499"/>
      <c r="X34" s="497">
        <f>IF(ISNA(VLOOKUP($T34,入力シート!$B$17:$R$37,5,FALSE)),"",VLOOKUP($T34,入力シート!$B$17:$R$37,5,FALSE))</f>
        <v>0</v>
      </c>
      <c r="Y34" s="498"/>
      <c r="Z34" s="498"/>
      <c r="AA34" s="499"/>
      <c r="AB34" s="497">
        <f>IF(ISNA(VLOOKUP($T34,入力シート!$B$17:$R$37,9,FALSE)),"",VLOOKUP($T34,入力シート!$B$17:$R$37,9,FALSE))</f>
        <v>0</v>
      </c>
      <c r="AC34" s="498"/>
      <c r="AD34" s="498"/>
      <c r="AE34" s="499"/>
      <c r="AF34" s="487" t="str">
        <f>IF(ISNA(VLOOKUP($T34,入力シート!$B$17:$R$37,13,FALSE)),"",VLOOKUP($T34,入力シート!$B$17:$R$37,13,FALSE))</f>
        <v/>
      </c>
      <c r="AG34" s="500"/>
      <c r="AH34" s="487" t="str">
        <f>IF(ISNA(VLOOKUP($T34,入力シート!$B$17:$R$37,15,FALSE)),"",VLOOKUP($T34,入力シート!$B$17:$R$37,15,FALSE))&amp;""</f>
        <v/>
      </c>
      <c r="AI34" s="488"/>
      <c r="AJ34" s="489"/>
      <c r="AK34" s="504" t="s">
        <v>73</v>
      </c>
      <c r="AL34" s="505"/>
      <c r="AM34" s="505"/>
      <c r="AN34" s="505"/>
      <c r="AO34" s="505"/>
      <c r="AP34" s="505"/>
      <c r="AQ34" s="505"/>
      <c r="AR34" s="506"/>
      <c r="AS34" s="507">
        <f>入力シート!N38</f>
        <v>86</v>
      </c>
      <c r="AT34" s="508"/>
      <c r="AU34" s="508"/>
      <c r="AV34" s="508"/>
      <c r="AW34" s="508"/>
      <c r="AX34" s="508"/>
      <c r="AY34" s="508"/>
      <c r="AZ34" s="508"/>
      <c r="BA34" s="78" t="s">
        <v>22</v>
      </c>
    </row>
    <row r="35" spans="2:53" ht="12.95" customHeight="1" x14ac:dyDescent="0.15">
      <c r="C35" s="55">
        <v>3</v>
      </c>
      <c r="D35" s="497" t="str">
        <f>IF(ISNA(VLOOKUP(C35,入力シート!$B$17:$R$37,2,FALSE)),"",VLOOKUP(C35,入力シート!$B$17:$R$37,2,FALSE))</f>
        <v>C</v>
      </c>
      <c r="E35" s="498"/>
      <c r="F35" s="499"/>
      <c r="G35" s="497">
        <f>IF(ISNA(VLOOKUP($C35,入力シート!$B$17:$R$37,5,FALSE)),"",VLOOKUP($C35,入力シート!$B$17:$R$37,5,FALSE))</f>
        <v>44321</v>
      </c>
      <c r="H35" s="498"/>
      <c r="I35" s="498"/>
      <c r="J35" s="499"/>
      <c r="K35" s="497">
        <f>IF(ISNA(VLOOKUP($C35,入力シート!$B$17:$R$37,9,FALSE)),"",VLOOKUP($C35,入力シート!$B$17:$R$37,9,FALSE))</f>
        <v>44331</v>
      </c>
      <c r="L35" s="498"/>
      <c r="M35" s="498"/>
      <c r="N35" s="499"/>
      <c r="O35" s="487">
        <f>IF(ISNA(VLOOKUP($C35,入力シート!$B$17:$R$37,13,FALSE)),"",VLOOKUP($C35,入力シート!$B$17:$R$37,13,FALSE))</f>
        <v>11</v>
      </c>
      <c r="P35" s="500"/>
      <c r="Q35" s="487" t="str">
        <f>IF(ISNA(VLOOKUP($C35,入力シート!$B$17:$R$37,15,FALSE)),"",VLOOKUP($C35,入力シート!$B$17:$R$37,15,FALSE))&amp;""</f>
        <v>脊髄損傷</v>
      </c>
      <c r="R35" s="488"/>
      <c r="S35" s="489"/>
      <c r="T35" s="55">
        <v>13</v>
      </c>
      <c r="U35" s="497">
        <f>IF(ISNA(VLOOKUP(T35,入力シート!$B$17:$R$37,2,FALSE)),"",VLOOKUP(T35,入力シート!$B$17:$R$37,2,FALSE))</f>
        <v>0</v>
      </c>
      <c r="V35" s="498"/>
      <c r="W35" s="499"/>
      <c r="X35" s="497">
        <f>IF(ISNA(VLOOKUP($T35,入力シート!$B$17:$R$37,5,FALSE)),"",VLOOKUP($T35,入力シート!$B$17:$R$37,5,FALSE))</f>
        <v>0</v>
      </c>
      <c r="Y35" s="498"/>
      <c r="Z35" s="498"/>
      <c r="AA35" s="499"/>
      <c r="AB35" s="497">
        <f>IF(ISNA(VLOOKUP($T35,入力シート!$B$17:$R$37,9,FALSE)),"",VLOOKUP($T35,入力シート!$B$17:$R$37,9,FALSE))</f>
        <v>0</v>
      </c>
      <c r="AC35" s="498"/>
      <c r="AD35" s="498"/>
      <c r="AE35" s="499"/>
      <c r="AF35" s="487" t="str">
        <f>IF(ISNA(VLOOKUP($T35,入力シート!$B$17:$R$37,13,FALSE)),"",VLOOKUP($T35,入力シート!$B$17:$R$37,13,FALSE))</f>
        <v/>
      </c>
      <c r="AG35" s="500"/>
      <c r="AH35" s="487" t="str">
        <f>IF(ISNA(VLOOKUP($T35,入力シート!$B$17:$R$37,15,FALSE)),"",VLOOKUP($T35,入力シート!$B$17:$R$37,15,FALSE))&amp;""</f>
        <v/>
      </c>
      <c r="AI35" s="488"/>
      <c r="AJ35" s="489"/>
      <c r="AK35" s="504" t="s">
        <v>220</v>
      </c>
      <c r="AL35" s="505"/>
      <c r="AM35" s="505"/>
      <c r="AN35" s="505"/>
      <c r="AO35" s="505"/>
      <c r="AP35" s="505"/>
      <c r="AQ35" s="505"/>
      <c r="AR35" s="506"/>
      <c r="AS35" s="507">
        <f>入力シート!AF35</f>
        <v>0</v>
      </c>
      <c r="AT35" s="508"/>
      <c r="AU35" s="508"/>
      <c r="AV35" s="508"/>
      <c r="AW35" s="508"/>
      <c r="AX35" s="508"/>
      <c r="AY35" s="502" t="s">
        <v>133</v>
      </c>
      <c r="AZ35" s="502"/>
      <c r="BA35" s="503"/>
    </row>
    <row r="36" spans="2:53" ht="12.95" customHeight="1" x14ac:dyDescent="0.15">
      <c r="C36" s="55">
        <v>4</v>
      </c>
      <c r="D36" s="497" t="str">
        <f>IF(ISNA(VLOOKUP(C36,入力シート!$B$17:$R$37,2,FALSE)),"",VLOOKUP(C36,入力シート!$B$17:$R$37,2,FALSE))</f>
        <v>A</v>
      </c>
      <c r="E36" s="498"/>
      <c r="F36" s="499"/>
      <c r="G36" s="497">
        <f>IF(ISNA(VLOOKUP($C36,入力シート!$B$17:$R$37,5,FALSE)),"",VLOOKUP($C36,入力シート!$B$17:$R$37,5,FALSE))</f>
        <v>44326</v>
      </c>
      <c r="H36" s="498"/>
      <c r="I36" s="498"/>
      <c r="J36" s="499"/>
      <c r="K36" s="497">
        <f>IF(ISNA(VLOOKUP($C36,入力シート!$B$17:$R$37,9,FALSE)),"",VLOOKUP($C36,入力シート!$B$17:$R$37,9,FALSE))</f>
        <v>44339</v>
      </c>
      <c r="L36" s="498"/>
      <c r="M36" s="498"/>
      <c r="N36" s="499"/>
      <c r="O36" s="487">
        <f>IF(ISNA(VLOOKUP($C36,入力シート!$B$17:$R$37,13,FALSE)),"",VLOOKUP($C36,入力シート!$B$17:$R$37,13,FALSE))</f>
        <v>14</v>
      </c>
      <c r="P36" s="500"/>
      <c r="Q36" s="487" t="str">
        <f>IF(ISNA(VLOOKUP($C36,入力シート!$B$17:$R$37,15,FALSE)),"",VLOOKUP($C36,入力シート!$B$17:$R$37,15,FALSE))&amp;""</f>
        <v>脳損傷</v>
      </c>
      <c r="R36" s="488"/>
      <c r="S36" s="489"/>
      <c r="T36" s="55">
        <v>14</v>
      </c>
      <c r="U36" s="497">
        <f>IF(ISNA(VLOOKUP(T36,入力シート!$B$17:$R$37,2,FALSE)),"",VLOOKUP(T36,入力シート!$B$17:$R$37,2,FALSE))</f>
        <v>0</v>
      </c>
      <c r="V36" s="498"/>
      <c r="W36" s="499"/>
      <c r="X36" s="497">
        <f>IF(ISNA(VLOOKUP($T36,入力シート!$B$17:$R$37,5,FALSE)),"",VLOOKUP($T36,入力シート!$B$17:$R$37,5,FALSE))</f>
        <v>0</v>
      </c>
      <c r="Y36" s="498"/>
      <c r="Z36" s="498"/>
      <c r="AA36" s="499"/>
      <c r="AB36" s="497">
        <f>IF(ISNA(VLOOKUP($T36,入力シート!$B$17:$R$37,9,FALSE)),"",VLOOKUP($T36,入力シート!$B$17:$R$37,9,FALSE))</f>
        <v>0</v>
      </c>
      <c r="AC36" s="498"/>
      <c r="AD36" s="498"/>
      <c r="AE36" s="499"/>
      <c r="AF36" s="487" t="str">
        <f>IF(ISNA(VLOOKUP($T36,入力シート!$B$17:$R$37,13,FALSE)),"",VLOOKUP($T36,入力シート!$B$17:$R$37,13,FALSE))</f>
        <v/>
      </c>
      <c r="AG36" s="500"/>
      <c r="AH36" s="487" t="str">
        <f>IF(ISNA(VLOOKUP($T36,入力シート!$B$17:$R$37,15,FALSE)),"",VLOOKUP($T36,入力シート!$B$17:$R$37,15,FALSE))&amp;""</f>
        <v/>
      </c>
      <c r="AI36" s="488"/>
      <c r="AJ36" s="489"/>
      <c r="AK36" s="65"/>
      <c r="AL36" s="68"/>
      <c r="AM36" s="68"/>
      <c r="AN36" s="68"/>
      <c r="AO36" s="68"/>
      <c r="AP36" s="68"/>
      <c r="AQ36" s="68"/>
      <c r="AR36" s="71"/>
      <c r="AS36" s="509" t="s">
        <v>173</v>
      </c>
      <c r="AT36" s="501"/>
      <c r="AU36" s="68"/>
      <c r="AV36" s="68"/>
      <c r="AW36" s="68"/>
      <c r="AX36" s="68"/>
      <c r="AY36" s="68"/>
      <c r="AZ36" s="68"/>
      <c r="BA36" s="78"/>
    </row>
    <row r="37" spans="2:53" ht="12.95" customHeight="1" x14ac:dyDescent="0.15">
      <c r="C37" s="55">
        <v>5</v>
      </c>
      <c r="D37" s="497" t="str">
        <f>IF(ISNA(VLOOKUP(C37,入力シート!$B$17:$R$37,2,FALSE)),"",VLOOKUP(C37,入力シート!$B$17:$R$37,2,FALSE))</f>
        <v>C</v>
      </c>
      <c r="E37" s="498"/>
      <c r="F37" s="499"/>
      <c r="G37" s="497">
        <f>IF(ISNA(VLOOKUP($C37,入力シート!$B$17:$R$37,5,FALSE)),"",VLOOKUP($C37,入力シート!$B$17:$R$37,5,FALSE))</f>
        <v>44352</v>
      </c>
      <c r="H37" s="498"/>
      <c r="I37" s="498"/>
      <c r="J37" s="499"/>
      <c r="K37" s="497">
        <f>IF(ISNA(VLOOKUP($C37,入力シート!$B$17:$R$37,9,FALSE)),"",VLOOKUP($C37,入力シート!$B$17:$R$37,9,FALSE))</f>
        <v>44357</v>
      </c>
      <c r="L37" s="498"/>
      <c r="M37" s="498"/>
      <c r="N37" s="499"/>
      <c r="O37" s="487">
        <f>IF(ISNA(VLOOKUP($C37,入力シート!$B$17:$R$37,13,FALSE)),"",VLOOKUP($C37,入力シート!$B$17:$R$37,13,FALSE))</f>
        <v>6</v>
      </c>
      <c r="P37" s="500"/>
      <c r="Q37" s="487" t="str">
        <f>IF(ISNA(VLOOKUP($C37,入力シート!$B$17:$R$37,15,FALSE)),"",VLOOKUP($C37,入力シート!$B$17:$R$37,15,FALSE))&amp;""</f>
        <v>脊髄損傷</v>
      </c>
      <c r="R37" s="488"/>
      <c r="S37" s="489"/>
      <c r="T37" s="55">
        <v>15</v>
      </c>
      <c r="U37" s="497">
        <f>IF(ISNA(VLOOKUP(T37,入力シート!$B$17:$R$37,2,FALSE)),"",VLOOKUP(T37,入力シート!$B$17:$R$37,2,FALSE))</f>
        <v>0</v>
      </c>
      <c r="V37" s="498"/>
      <c r="W37" s="499"/>
      <c r="X37" s="497">
        <f>IF(ISNA(VLOOKUP($T37,入力シート!$B$17:$R$37,5,FALSE)),"",VLOOKUP($T37,入力シート!$B$17:$R$37,5,FALSE))</f>
        <v>0</v>
      </c>
      <c r="Y37" s="498"/>
      <c r="Z37" s="498"/>
      <c r="AA37" s="499"/>
      <c r="AB37" s="497">
        <f>IF(ISNA(VLOOKUP($T37,入力シート!$B$17:$R$37,9,FALSE)),"",VLOOKUP($T37,入力シート!$B$17:$R$37,9,FALSE))</f>
        <v>0</v>
      </c>
      <c r="AC37" s="498"/>
      <c r="AD37" s="498"/>
      <c r="AE37" s="499"/>
      <c r="AF37" s="487" t="str">
        <f>IF(ISNA(VLOOKUP($T37,入力シート!$B$17:$R$37,13,FALSE)),"",VLOOKUP($T37,入力シート!$B$17:$R$37,13,FALSE))</f>
        <v/>
      </c>
      <c r="AG37" s="500"/>
      <c r="AH37" s="487" t="str">
        <f>IF(ISNA(VLOOKUP($T37,入力シート!$B$17:$R$37,15,FALSE)),"",VLOOKUP($T37,入力シート!$B$17:$R$37,15,FALSE))&amp;""</f>
        <v/>
      </c>
      <c r="AI37" s="488"/>
      <c r="AJ37" s="489"/>
      <c r="AK37" s="65"/>
      <c r="AL37" s="68"/>
      <c r="AM37" s="68"/>
      <c r="AN37" s="68"/>
      <c r="AO37" s="68"/>
      <c r="AP37" s="68"/>
      <c r="AQ37" s="68"/>
      <c r="AR37" s="71"/>
      <c r="AS37" s="73"/>
      <c r="AT37" s="68"/>
      <c r="AU37" s="501" t="s">
        <v>172</v>
      </c>
      <c r="AV37" s="501"/>
      <c r="AW37" s="501"/>
      <c r="AX37" s="74">
        <f>入力シート!AF36</f>
        <v>0</v>
      </c>
      <c r="AY37" s="502" t="s">
        <v>133</v>
      </c>
      <c r="AZ37" s="502"/>
      <c r="BA37" s="503"/>
    </row>
    <row r="38" spans="2:53" ht="12.95" customHeight="1" x14ac:dyDescent="0.15">
      <c r="C38" s="55">
        <v>6</v>
      </c>
      <c r="D38" s="497" t="str">
        <f>IF(ISNA(VLOOKUP(C38,入力シート!$B$17:$R$37,2,FALSE)),"",VLOOKUP(C38,入力シート!$B$17:$R$37,2,FALSE))</f>
        <v>A</v>
      </c>
      <c r="E38" s="498"/>
      <c r="F38" s="499"/>
      <c r="G38" s="497">
        <f>IF(ISNA(VLOOKUP($C38,入力シート!$B$17:$R$37,5,FALSE)),"",VLOOKUP($C38,入力シート!$B$17:$R$37,5,FALSE))</f>
        <v>44357</v>
      </c>
      <c r="H38" s="498"/>
      <c r="I38" s="498"/>
      <c r="J38" s="499"/>
      <c r="K38" s="497">
        <f>IF(ISNA(VLOOKUP($C38,入力シート!$B$17:$R$37,9,FALSE)),"",VLOOKUP($C38,入力シート!$B$17:$R$37,9,FALSE))</f>
        <v>44370</v>
      </c>
      <c r="L38" s="498"/>
      <c r="M38" s="498"/>
      <c r="N38" s="499"/>
      <c r="O38" s="487">
        <f>IF(ISNA(VLOOKUP($C38,入力シート!$B$17:$R$37,13,FALSE)),"",VLOOKUP($C38,入力シート!$B$17:$R$37,13,FALSE))</f>
        <v>14</v>
      </c>
      <c r="P38" s="500"/>
      <c r="Q38" s="487" t="str">
        <f>IF(ISNA(VLOOKUP($C38,入力シート!$B$17:$R$37,15,FALSE)),"",VLOOKUP($C38,入力シート!$B$17:$R$37,15,FALSE))&amp;""</f>
        <v>脳損傷</v>
      </c>
      <c r="R38" s="488"/>
      <c r="S38" s="489"/>
      <c r="T38" s="55">
        <v>16</v>
      </c>
      <c r="U38" s="497">
        <f>IF(ISNA(VLOOKUP(T38,入力シート!$B$17:$R$37,2,FALSE)),"",VLOOKUP(T38,入力シート!$B$17:$R$37,2,FALSE))</f>
        <v>0</v>
      </c>
      <c r="V38" s="498"/>
      <c r="W38" s="499"/>
      <c r="X38" s="497">
        <f>IF(ISNA(VLOOKUP($T38,入力シート!$B$17:$R$37,5,FALSE)),"",VLOOKUP($T38,入力シート!$B$17:$R$37,5,FALSE))</f>
        <v>0</v>
      </c>
      <c r="Y38" s="498"/>
      <c r="Z38" s="498"/>
      <c r="AA38" s="499"/>
      <c r="AB38" s="497">
        <f>IF(ISNA(VLOOKUP($T38,入力シート!$B$17:$R$37,9,FALSE)),"",VLOOKUP($T38,入力シート!$B$17:$R$37,9,FALSE))</f>
        <v>0</v>
      </c>
      <c r="AC38" s="498"/>
      <c r="AD38" s="498"/>
      <c r="AE38" s="499"/>
      <c r="AF38" s="487" t="str">
        <f>IF(ISNA(VLOOKUP($T38,入力シート!$B$17:$R$37,13,FALSE)),"",VLOOKUP($T38,入力シート!$B$17:$R$37,13,FALSE))</f>
        <v/>
      </c>
      <c r="AG38" s="500"/>
      <c r="AH38" s="487" t="str">
        <f>IF(ISNA(VLOOKUP($T38,入力シート!$B$17:$R$37,15,FALSE)),"",VLOOKUP($T38,入力シート!$B$17:$R$37,15,FALSE))&amp;""</f>
        <v/>
      </c>
      <c r="AI38" s="488"/>
      <c r="AJ38" s="489"/>
      <c r="AK38" s="65"/>
      <c r="AL38" s="68"/>
      <c r="AM38" s="68"/>
      <c r="AN38" s="68"/>
      <c r="AO38" s="68"/>
      <c r="AP38" s="68"/>
      <c r="AQ38" s="68"/>
      <c r="AR38" s="71"/>
      <c r="AS38" s="73"/>
      <c r="AT38" s="68"/>
      <c r="AU38" s="501" t="s">
        <v>85</v>
      </c>
      <c r="AV38" s="501"/>
      <c r="AW38" s="501"/>
      <c r="AX38" s="74">
        <f>入力シート!AF37</f>
        <v>0</v>
      </c>
      <c r="AY38" s="502" t="s">
        <v>133</v>
      </c>
      <c r="AZ38" s="502"/>
      <c r="BA38" s="503"/>
    </row>
    <row r="39" spans="2:53" ht="12.95" customHeight="1" x14ac:dyDescent="0.15">
      <c r="C39" s="55">
        <v>7</v>
      </c>
      <c r="D39" s="497" t="str">
        <f>IF(ISNA(VLOOKUP(C39,入力シート!$B$17:$R$37,2,FALSE)),"",VLOOKUP(C39,入力シート!$B$17:$R$37,2,FALSE))</f>
        <v>D</v>
      </c>
      <c r="E39" s="498"/>
      <c r="F39" s="499"/>
      <c r="G39" s="497">
        <f>IF(ISNA(VLOOKUP($C39,入力シート!$B$17:$R$37,5,FALSE)),"",VLOOKUP($C39,入力シート!$B$17:$R$37,5,FALSE))</f>
        <v>44362</v>
      </c>
      <c r="H39" s="498"/>
      <c r="I39" s="498"/>
      <c r="J39" s="499"/>
      <c r="K39" s="497">
        <f>IF(ISNA(VLOOKUP($C39,入力シート!$B$17:$R$37,9,FALSE)),"",VLOOKUP($C39,入力シート!$B$17:$R$37,9,FALSE))</f>
        <v>44364</v>
      </c>
      <c r="L39" s="498"/>
      <c r="M39" s="498"/>
      <c r="N39" s="499"/>
      <c r="O39" s="487">
        <f>IF(ISNA(VLOOKUP($C39,入力シート!$B$17:$R$37,13,FALSE)),"",VLOOKUP($C39,入力シート!$B$17:$R$37,13,FALSE))</f>
        <v>3</v>
      </c>
      <c r="P39" s="500"/>
      <c r="Q39" s="487" t="str">
        <f>IF(ISNA(VLOOKUP($C39,入力シート!$B$17:$R$37,15,FALSE)),"",VLOOKUP($C39,入力シート!$B$17:$R$37,15,FALSE))&amp;""</f>
        <v>脊髄損傷</v>
      </c>
      <c r="R39" s="488"/>
      <c r="S39" s="489"/>
      <c r="T39" s="55">
        <v>17</v>
      </c>
      <c r="U39" s="497">
        <f>IF(ISNA(VLOOKUP(T39,入力シート!$B$17:$R$37,2,FALSE)),"",VLOOKUP(T39,入力シート!$B$17:$R$37,2,FALSE))</f>
        <v>0</v>
      </c>
      <c r="V39" s="498"/>
      <c r="W39" s="499"/>
      <c r="X39" s="497">
        <f>IF(ISNA(VLOOKUP($T39,入力シート!$B$17:$R$37,5,FALSE)),"",VLOOKUP($T39,入力シート!$B$17:$R$37,5,FALSE))</f>
        <v>0</v>
      </c>
      <c r="Y39" s="498"/>
      <c r="Z39" s="498"/>
      <c r="AA39" s="499"/>
      <c r="AB39" s="497">
        <f>IF(ISNA(VLOOKUP($T39,入力シート!$B$17:$R$37,9,FALSE)),"",VLOOKUP($T39,入力シート!$B$17:$R$37,9,FALSE))</f>
        <v>0</v>
      </c>
      <c r="AC39" s="498"/>
      <c r="AD39" s="498"/>
      <c r="AE39" s="499"/>
      <c r="AF39" s="487" t="str">
        <f>IF(ISNA(VLOOKUP($T39,入力シート!$B$17:$R$37,13,FALSE)),"",VLOOKUP($T39,入力シート!$B$17:$R$37,13,FALSE))</f>
        <v/>
      </c>
      <c r="AG39" s="500"/>
      <c r="AH39" s="487" t="str">
        <f>IF(ISNA(VLOOKUP($T39,入力シート!$B$17:$R$37,15,FALSE)),"",VLOOKUP($T39,入力シート!$B$17:$R$37,15,FALSE))&amp;""</f>
        <v/>
      </c>
      <c r="AI39" s="488"/>
      <c r="AJ39" s="489"/>
      <c r="AK39" s="65"/>
      <c r="AL39" s="68"/>
      <c r="AM39" s="68"/>
      <c r="AN39" s="68"/>
      <c r="AO39" s="68"/>
      <c r="AP39" s="68"/>
      <c r="AQ39" s="68"/>
      <c r="AR39" s="71"/>
      <c r="AS39" s="73"/>
      <c r="AT39" s="68"/>
      <c r="AU39" s="501" t="s">
        <v>56</v>
      </c>
      <c r="AV39" s="501"/>
      <c r="AW39" s="501"/>
      <c r="AX39" s="74">
        <f>入力シート!AF38</f>
        <v>0</v>
      </c>
      <c r="AY39" s="502" t="s">
        <v>133</v>
      </c>
      <c r="AZ39" s="502"/>
      <c r="BA39" s="503"/>
    </row>
    <row r="40" spans="2:53" ht="12.95" customHeight="1" x14ac:dyDescent="0.15">
      <c r="C40" s="55">
        <v>8</v>
      </c>
      <c r="D40" s="497" t="str">
        <f>IF(ISNA(VLOOKUP(C40,入力シート!$B$17:$R$37,2,FALSE)),"",VLOOKUP(C40,入力シート!$B$17:$R$37,2,FALSE))</f>
        <v>E</v>
      </c>
      <c r="E40" s="498"/>
      <c r="F40" s="499"/>
      <c r="G40" s="497">
        <f>IF(ISNA(VLOOKUP($C40,入力シート!$B$17:$R$37,5,FALSE)),"",VLOOKUP($C40,入力シート!$B$17:$R$37,5,FALSE))</f>
        <v>44367</v>
      </c>
      <c r="H40" s="498"/>
      <c r="I40" s="498"/>
      <c r="J40" s="499"/>
      <c r="K40" s="497">
        <f>IF(ISNA(VLOOKUP($C40,入力シート!$B$17:$R$37,9,FALSE)),"",VLOOKUP($C40,入力シート!$B$17:$R$37,9,FALSE))</f>
        <v>44378</v>
      </c>
      <c r="L40" s="498"/>
      <c r="M40" s="498"/>
      <c r="N40" s="499"/>
      <c r="O40" s="487">
        <f>IF(ISNA(VLOOKUP($C40,入力シート!$B$17:$R$37,13,FALSE)),"",VLOOKUP($C40,入力シート!$B$17:$R$37,13,FALSE))</f>
        <v>12</v>
      </c>
      <c r="P40" s="500"/>
      <c r="Q40" s="487" t="str">
        <f>IF(ISNA(VLOOKUP($C40,入力シート!$B$17:$R$37,15,FALSE)),"",VLOOKUP($C40,入力シート!$B$17:$R$37,15,FALSE))&amp;""</f>
        <v>脳損傷</v>
      </c>
      <c r="R40" s="488"/>
      <c r="S40" s="489"/>
      <c r="T40" s="55">
        <v>18</v>
      </c>
      <c r="U40" s="497">
        <f>IF(ISNA(VLOOKUP(T40,入力シート!$B$17:$R$37,2,FALSE)),"",VLOOKUP(T40,入力シート!$B$17:$R$37,2,FALSE))</f>
        <v>0</v>
      </c>
      <c r="V40" s="498"/>
      <c r="W40" s="499"/>
      <c r="X40" s="497">
        <f>IF(ISNA(VLOOKUP($T40,入力シート!$B$17:$R$37,5,FALSE)),"",VLOOKUP($T40,入力シート!$B$17:$R$37,5,FALSE))</f>
        <v>0</v>
      </c>
      <c r="Y40" s="498"/>
      <c r="Z40" s="498"/>
      <c r="AA40" s="499"/>
      <c r="AB40" s="497">
        <f>IF(ISNA(VLOOKUP($T40,入力シート!$B$17:$R$37,9,FALSE)),"",VLOOKUP($T40,入力シート!$B$17:$R$37,9,FALSE))</f>
        <v>0</v>
      </c>
      <c r="AC40" s="498"/>
      <c r="AD40" s="498"/>
      <c r="AE40" s="499"/>
      <c r="AF40" s="487" t="str">
        <f>IF(ISNA(VLOOKUP($T40,入力シート!$B$17:$R$37,13,FALSE)),"",VLOOKUP($T40,入力シート!$B$17:$R$37,13,FALSE))</f>
        <v/>
      </c>
      <c r="AG40" s="500"/>
      <c r="AH40" s="487" t="str">
        <f>IF(ISNA(VLOOKUP($T40,入力シート!$B$17:$R$37,15,FALSE)),"",VLOOKUP($T40,入力シート!$B$17:$R$37,15,FALSE))&amp;""</f>
        <v/>
      </c>
      <c r="AI40" s="488"/>
      <c r="AJ40" s="489"/>
      <c r="AK40" s="65"/>
      <c r="AL40" s="68"/>
      <c r="AM40" s="68"/>
      <c r="AN40" s="68"/>
      <c r="AO40" s="68"/>
      <c r="AP40" s="68"/>
      <c r="AQ40" s="68"/>
      <c r="AR40" s="71"/>
      <c r="AS40" s="73"/>
      <c r="AT40" s="68"/>
      <c r="AU40" s="68"/>
      <c r="AV40" s="68"/>
      <c r="AW40" s="68"/>
      <c r="AX40" s="68"/>
      <c r="AY40" s="68"/>
      <c r="AZ40" s="68"/>
      <c r="BA40" s="78"/>
    </row>
    <row r="41" spans="2:53" ht="12.95" customHeight="1" x14ac:dyDescent="0.15">
      <c r="C41" s="55">
        <v>9</v>
      </c>
      <c r="D41" s="497" t="str">
        <f>IF(ISNA(VLOOKUP(C41,入力シート!$B$17:$R$37,2,FALSE)),"",VLOOKUP(C41,入力シート!$B$17:$R$37,2,FALSE))</f>
        <v>C</v>
      </c>
      <c r="E41" s="498"/>
      <c r="F41" s="499"/>
      <c r="G41" s="497">
        <f>IF(ISNA(VLOOKUP($C41,入力シート!$B$17:$R$37,5,FALSE)),"",VLOOKUP($C41,入力シート!$B$17:$R$37,5,FALSE))</f>
        <v>44382</v>
      </c>
      <c r="H41" s="498"/>
      <c r="I41" s="498"/>
      <c r="J41" s="499"/>
      <c r="K41" s="497">
        <f>IF(ISNA(VLOOKUP($C41,入力シート!$B$17:$R$37,9,FALSE)),"",VLOOKUP($C41,入力シート!$B$17:$R$37,9,FALSE))</f>
        <v>44387</v>
      </c>
      <c r="L41" s="498"/>
      <c r="M41" s="498"/>
      <c r="N41" s="499"/>
      <c r="O41" s="487">
        <f>IF(ISNA(VLOOKUP($C41,入力シート!$B$17:$R$37,13,FALSE)),"",VLOOKUP($C41,入力シート!$B$17:$R$37,13,FALSE))</f>
        <v>6</v>
      </c>
      <c r="P41" s="500"/>
      <c r="Q41" s="487" t="str">
        <f>IF(ISNA(VLOOKUP($C41,入力シート!$B$17:$R$37,15,FALSE)),"",VLOOKUP($C41,入力シート!$B$17:$R$37,15,FALSE))&amp;""</f>
        <v>脊髄損傷</v>
      </c>
      <c r="R41" s="488"/>
      <c r="S41" s="489"/>
      <c r="T41" s="55">
        <v>19</v>
      </c>
      <c r="U41" s="497">
        <f>IF(ISNA(VLOOKUP(T41,入力シート!$B$17:$R$37,2,FALSE)),"",VLOOKUP(T41,入力シート!$B$17:$R$37,2,FALSE))</f>
        <v>0</v>
      </c>
      <c r="V41" s="498"/>
      <c r="W41" s="499"/>
      <c r="X41" s="497">
        <f>IF(ISNA(VLOOKUP($T41,入力シート!$B$17:$R$37,5,FALSE)),"",VLOOKUP($T41,入力シート!$B$17:$R$37,5,FALSE))</f>
        <v>0</v>
      </c>
      <c r="Y41" s="498"/>
      <c r="Z41" s="498"/>
      <c r="AA41" s="499"/>
      <c r="AB41" s="497">
        <f>IF(ISNA(VLOOKUP($T41,入力シート!$B$17:$R$37,9,FALSE)),"",VLOOKUP($T41,入力シート!$B$17:$R$37,9,FALSE))</f>
        <v>0</v>
      </c>
      <c r="AC41" s="498"/>
      <c r="AD41" s="498"/>
      <c r="AE41" s="499"/>
      <c r="AF41" s="487" t="str">
        <f>IF(ISNA(VLOOKUP($T41,入力シート!$B$17:$R$37,13,FALSE)),"",VLOOKUP($T41,入力シート!$B$17:$R$37,13,FALSE))</f>
        <v/>
      </c>
      <c r="AG41" s="500"/>
      <c r="AH41" s="487" t="str">
        <f>IF(ISNA(VLOOKUP($T41,入力シート!$B$17:$R$37,15,FALSE)),"",VLOOKUP($T41,入力シート!$B$17:$R$37,15,FALSE))&amp;""</f>
        <v/>
      </c>
      <c r="AI41" s="488"/>
      <c r="AJ41" s="489"/>
      <c r="AK41" s="65"/>
      <c r="AL41" s="68"/>
      <c r="AM41" s="68"/>
      <c r="AN41" s="68"/>
      <c r="AO41" s="68"/>
      <c r="AP41" s="68"/>
      <c r="AQ41" s="68"/>
      <c r="AR41" s="71"/>
      <c r="AS41" s="73"/>
      <c r="AT41" s="68"/>
      <c r="AU41" s="68"/>
      <c r="AV41" s="68"/>
      <c r="AW41" s="68"/>
      <c r="AX41" s="68"/>
      <c r="AY41" s="75"/>
      <c r="AZ41" s="75"/>
      <c r="BA41" s="78"/>
    </row>
    <row r="42" spans="2:53" ht="12.95" customHeight="1" x14ac:dyDescent="0.15">
      <c r="C42" s="56">
        <v>10</v>
      </c>
      <c r="D42" s="490">
        <f>IF(ISNA(VLOOKUP(C42,入力シート!$B$17:$R$37,2,FALSE)),"",VLOOKUP(C42,入力シート!$B$17:$R$37,2,FALSE))</f>
        <v>0</v>
      </c>
      <c r="E42" s="491"/>
      <c r="F42" s="492"/>
      <c r="G42" s="490">
        <f>IF(ISNA(VLOOKUP($C42,入力シート!$B$17:$R$37,5,FALSE)),"",VLOOKUP($C42,入力シート!$B$17:$R$37,5,FALSE))</f>
        <v>0</v>
      </c>
      <c r="H42" s="491"/>
      <c r="I42" s="491"/>
      <c r="J42" s="492"/>
      <c r="K42" s="490">
        <f>IF(ISNA(VLOOKUP($C42,入力シート!$B$17:$R$37,9,FALSE)),"",VLOOKUP($C42,入力シート!$B$17:$R$37,9,FALSE))</f>
        <v>0</v>
      </c>
      <c r="L42" s="491"/>
      <c r="M42" s="491"/>
      <c r="N42" s="492"/>
      <c r="O42" s="493" t="str">
        <f>IF(ISNA(VLOOKUP($C42,入力シート!$B$17:$R$37,13,FALSE)),"",VLOOKUP($C42,入力シート!$B$17:$R$37,13,FALSE))</f>
        <v/>
      </c>
      <c r="P42" s="494"/>
      <c r="Q42" s="493" t="str">
        <f>IF(ISNA(VLOOKUP($C42,入力シート!$B$17:$R$37,15,FALSE)),"",VLOOKUP($C42,入力シート!$B$17:$R$37,15,FALSE))&amp;""</f>
        <v/>
      </c>
      <c r="R42" s="495"/>
      <c r="S42" s="496"/>
      <c r="T42" s="56">
        <v>20</v>
      </c>
      <c r="U42" s="490">
        <f>IF(ISNA(VLOOKUP(T42,入力シート!$B$17:$R$37,2,FALSE)),"",VLOOKUP(T42,入力シート!$B$17:$R$37,2,FALSE))</f>
        <v>0</v>
      </c>
      <c r="V42" s="491"/>
      <c r="W42" s="492"/>
      <c r="X42" s="490">
        <f>IF(ISNA(VLOOKUP($T42,入力シート!$B$17:$R$37,5,FALSE)),"",VLOOKUP($T42,入力シート!$B$17:$R$37,5,FALSE))</f>
        <v>0</v>
      </c>
      <c r="Y42" s="491"/>
      <c r="Z42" s="491"/>
      <c r="AA42" s="492"/>
      <c r="AB42" s="490">
        <f>IF(ISNA(VLOOKUP($T42,入力シート!$B$17:$R$37,9,FALSE)),"",VLOOKUP($T42,入力シート!$B$17:$R$37,9,FALSE))</f>
        <v>0</v>
      </c>
      <c r="AC42" s="491"/>
      <c r="AD42" s="491"/>
      <c r="AE42" s="492"/>
      <c r="AF42" s="493" t="str">
        <f>IF(ISNA(VLOOKUP($T42,入力シート!$B$17:$R$37,13,FALSE)),"",VLOOKUP($T42,入力シート!$B$17:$R$37,13,FALSE))</f>
        <v/>
      </c>
      <c r="AG42" s="494"/>
      <c r="AH42" s="493" t="str">
        <f>IF(ISNA(VLOOKUP($T42,入力シート!$B$17:$R$37,15,FALSE)),"",VLOOKUP($T42,入力シート!$B$17:$R$37,15,FALSE))&amp;""</f>
        <v/>
      </c>
      <c r="AI42" s="495"/>
      <c r="AJ42" s="496"/>
      <c r="AK42" s="66"/>
      <c r="AL42" s="66"/>
      <c r="AM42" s="66"/>
      <c r="AN42" s="66"/>
      <c r="AO42" s="66"/>
      <c r="AP42" s="66"/>
      <c r="AQ42" s="66"/>
      <c r="AR42" s="72"/>
      <c r="AS42" s="66"/>
      <c r="AT42" s="66"/>
      <c r="AU42" s="66"/>
      <c r="AV42" s="66"/>
      <c r="AW42" s="66"/>
      <c r="AX42" s="66"/>
      <c r="AY42" s="66"/>
      <c r="AZ42" s="66"/>
      <c r="BA42" s="79"/>
    </row>
    <row r="43" spans="2:53" s="12" customFormat="1" ht="5.25" customHeight="1" x14ac:dyDescent="0.15">
      <c r="C43" s="53"/>
      <c r="D43" s="53"/>
      <c r="E43" s="53"/>
      <c r="F43" s="53"/>
      <c r="G43" s="53"/>
      <c r="H43" s="53"/>
      <c r="I43" s="53"/>
      <c r="J43" s="53"/>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row>
    <row r="44" spans="2:53" s="32" customFormat="1" ht="15" customHeight="1" x14ac:dyDescent="0.15">
      <c r="B44" s="51" t="s">
        <v>127</v>
      </c>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row>
    <row r="45" spans="2:53" s="32" customFormat="1" ht="4.5" customHeight="1" x14ac:dyDescent="0.15">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row>
    <row r="46" spans="2:53" ht="15" customHeight="1" x14ac:dyDescent="0.15">
      <c r="C46" s="481" t="s">
        <v>40</v>
      </c>
      <c r="D46" s="482"/>
      <c r="E46" s="482"/>
      <c r="F46" s="482"/>
      <c r="G46" s="482"/>
      <c r="H46" s="482"/>
      <c r="I46" s="482"/>
      <c r="J46" s="482"/>
      <c r="K46" s="482"/>
      <c r="L46" s="483"/>
      <c r="M46" s="484" t="s">
        <v>115</v>
      </c>
      <c r="N46" s="485"/>
      <c r="O46" s="485"/>
      <c r="P46" s="485"/>
      <c r="Q46" s="485"/>
      <c r="R46" s="485"/>
      <c r="S46" s="485"/>
      <c r="T46" s="485"/>
      <c r="U46" s="485"/>
      <c r="V46" s="485"/>
      <c r="W46" s="485"/>
      <c r="X46" s="485"/>
      <c r="Y46" s="485"/>
      <c r="Z46" s="485"/>
      <c r="AA46" s="485"/>
      <c r="AB46" s="485"/>
      <c r="AC46" s="485"/>
      <c r="AD46" s="485"/>
      <c r="AE46" s="485"/>
      <c r="AF46" s="485"/>
      <c r="AG46" s="485"/>
      <c r="AH46" s="485"/>
      <c r="AI46" s="485"/>
      <c r="AJ46" s="485"/>
      <c r="AK46" s="485"/>
      <c r="AL46" s="485"/>
      <c r="AM46" s="485"/>
      <c r="AN46" s="485"/>
      <c r="AO46" s="485"/>
      <c r="AP46" s="485"/>
      <c r="AQ46" s="485"/>
      <c r="AR46" s="485"/>
      <c r="AS46" s="485"/>
      <c r="AT46" s="485"/>
      <c r="AU46" s="485"/>
      <c r="AV46" s="485"/>
      <c r="AW46" s="485"/>
      <c r="AX46" s="485"/>
      <c r="AY46" s="485"/>
      <c r="AZ46" s="485"/>
      <c r="BA46" s="486"/>
    </row>
    <row r="47" spans="2:53" ht="12.95" customHeight="1" x14ac:dyDescent="0.15">
      <c r="C47" s="370" t="str">
        <f>入力シート!C79&amp;""</f>
        <v>陰圧装置</v>
      </c>
      <c r="D47" s="371"/>
      <c r="E47" s="371"/>
      <c r="F47" s="371"/>
      <c r="G47" s="371"/>
      <c r="H47" s="371"/>
      <c r="I47" s="371"/>
      <c r="J47" s="371"/>
      <c r="K47" s="371"/>
      <c r="L47" s="372"/>
      <c r="M47" s="473" t="s">
        <v>210</v>
      </c>
      <c r="N47" s="474"/>
      <c r="O47" s="474"/>
      <c r="P47" s="474"/>
      <c r="Q47" s="474"/>
      <c r="R47" s="474"/>
      <c r="S47" s="474"/>
      <c r="T47" s="474"/>
      <c r="U47" s="474"/>
      <c r="V47" s="474"/>
      <c r="W47" s="474"/>
      <c r="X47" s="473" t="str">
        <f>入力シート!X79&amp;""</f>
        <v>なし</v>
      </c>
      <c r="Y47" s="474"/>
      <c r="Z47" s="474"/>
      <c r="AA47" s="474"/>
      <c r="AB47" s="473" t="s">
        <v>137</v>
      </c>
      <c r="AC47" s="474"/>
      <c r="AD47" s="474"/>
      <c r="AE47" s="475" t="str">
        <f>入力シート!AE79&amp;""</f>
        <v/>
      </c>
      <c r="AF47" s="476"/>
      <c r="AG47" s="476"/>
      <c r="AH47" s="476"/>
      <c r="AI47" s="476"/>
      <c r="AJ47" s="476"/>
      <c r="AK47" s="476"/>
      <c r="AL47" s="476"/>
      <c r="AM47" s="476"/>
      <c r="AN47" s="476"/>
      <c r="AO47" s="476"/>
      <c r="AP47" s="476"/>
      <c r="AQ47" s="476"/>
      <c r="AR47" s="476"/>
      <c r="AS47" s="476"/>
      <c r="AT47" s="476"/>
      <c r="AU47" s="476"/>
      <c r="AV47" s="476"/>
      <c r="AW47" s="476"/>
      <c r="AX47" s="476"/>
      <c r="AY47" s="476"/>
      <c r="AZ47" s="476"/>
      <c r="BA47" s="477"/>
    </row>
    <row r="48" spans="2:53" ht="15" customHeight="1" x14ac:dyDescent="0.15">
      <c r="C48" s="373"/>
      <c r="D48" s="374"/>
      <c r="E48" s="374"/>
      <c r="F48" s="374"/>
      <c r="G48" s="374"/>
      <c r="H48" s="374"/>
      <c r="I48" s="374"/>
      <c r="J48" s="374"/>
      <c r="K48" s="374"/>
      <c r="L48" s="375"/>
      <c r="M48" s="379" t="s">
        <v>8</v>
      </c>
      <c r="N48" s="380"/>
      <c r="O48" s="381"/>
      <c r="P48" s="403" t="str">
        <f>入力シート!Y80&amp;""</f>
        <v>導入</v>
      </c>
      <c r="Q48" s="404"/>
      <c r="R48" s="405"/>
      <c r="S48" s="391" t="s">
        <v>134</v>
      </c>
      <c r="T48" s="392"/>
      <c r="U48" s="393"/>
      <c r="V48" s="397"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9"/>
    </row>
    <row r="49" spans="3:53" ht="15" customHeight="1" x14ac:dyDescent="0.15">
      <c r="C49" s="376"/>
      <c r="D49" s="377"/>
      <c r="E49" s="377"/>
      <c r="F49" s="377"/>
      <c r="G49" s="377"/>
      <c r="H49" s="377"/>
      <c r="I49" s="377"/>
      <c r="J49" s="377"/>
      <c r="K49" s="377"/>
      <c r="L49" s="378"/>
      <c r="M49" s="382"/>
      <c r="N49" s="383"/>
      <c r="O49" s="384"/>
      <c r="P49" s="406"/>
      <c r="Q49" s="407"/>
      <c r="R49" s="408"/>
      <c r="S49" s="394"/>
      <c r="T49" s="395"/>
      <c r="U49" s="396"/>
      <c r="V49" s="400"/>
      <c r="W49" s="401"/>
      <c r="X49" s="401"/>
      <c r="Y49" s="401"/>
      <c r="Z49" s="401"/>
      <c r="AA49" s="401"/>
      <c r="AB49" s="401"/>
      <c r="AC49" s="401"/>
      <c r="AD49" s="401"/>
      <c r="AE49" s="401"/>
      <c r="AF49" s="401"/>
      <c r="AG49" s="401"/>
      <c r="AH49" s="401"/>
      <c r="AI49" s="401"/>
      <c r="AJ49" s="401"/>
      <c r="AK49" s="401"/>
      <c r="AL49" s="401"/>
      <c r="AM49" s="401"/>
      <c r="AN49" s="401"/>
      <c r="AO49" s="401"/>
      <c r="AP49" s="401"/>
      <c r="AQ49" s="401"/>
      <c r="AR49" s="401"/>
      <c r="AS49" s="401"/>
      <c r="AT49" s="401"/>
      <c r="AU49" s="401"/>
      <c r="AV49" s="401"/>
      <c r="AW49" s="401"/>
      <c r="AX49" s="401"/>
      <c r="AY49" s="401"/>
      <c r="AZ49" s="401"/>
      <c r="BA49" s="402"/>
    </row>
    <row r="50" spans="3:53" ht="12.95" customHeight="1" x14ac:dyDescent="0.15">
      <c r="C50" s="370" t="str">
        <f>入力シート!C82&amp;""</f>
        <v>換気設備</v>
      </c>
      <c r="D50" s="371"/>
      <c r="E50" s="371"/>
      <c r="F50" s="371"/>
      <c r="G50" s="371"/>
      <c r="H50" s="371"/>
      <c r="I50" s="371"/>
      <c r="J50" s="371"/>
      <c r="K50" s="371"/>
      <c r="L50" s="372"/>
      <c r="M50" s="473" t="s">
        <v>210</v>
      </c>
      <c r="N50" s="474"/>
      <c r="O50" s="474"/>
      <c r="P50" s="474"/>
      <c r="Q50" s="474"/>
      <c r="R50" s="474"/>
      <c r="S50" s="474"/>
      <c r="T50" s="474"/>
      <c r="U50" s="474"/>
      <c r="V50" s="474"/>
      <c r="W50" s="474"/>
      <c r="X50" s="473" t="str">
        <f>入力シート!X82&amp;""</f>
        <v>あり</v>
      </c>
      <c r="Y50" s="474"/>
      <c r="Z50" s="474"/>
      <c r="AA50" s="474"/>
      <c r="AB50" s="473" t="s">
        <v>137</v>
      </c>
      <c r="AC50" s="474"/>
      <c r="AD50" s="474"/>
      <c r="AE50" s="475" t="str">
        <f>入力シート!AE82&amp;""</f>
        <v/>
      </c>
      <c r="AF50" s="476"/>
      <c r="AG50" s="476"/>
      <c r="AH50" s="476"/>
      <c r="AI50" s="476"/>
      <c r="AJ50" s="476"/>
      <c r="AK50" s="476"/>
      <c r="AL50" s="476"/>
      <c r="AM50" s="476"/>
      <c r="AN50" s="476"/>
      <c r="AO50" s="476"/>
      <c r="AP50" s="476"/>
      <c r="AQ50" s="476"/>
      <c r="AR50" s="476"/>
      <c r="AS50" s="476"/>
      <c r="AT50" s="476"/>
      <c r="AU50" s="476"/>
      <c r="AV50" s="476"/>
      <c r="AW50" s="476"/>
      <c r="AX50" s="476"/>
      <c r="AY50" s="476"/>
      <c r="AZ50" s="476"/>
      <c r="BA50" s="477"/>
    </row>
    <row r="51" spans="3:53" ht="15" customHeight="1" x14ac:dyDescent="0.15">
      <c r="C51" s="373"/>
      <c r="D51" s="374"/>
      <c r="E51" s="374"/>
      <c r="F51" s="374"/>
      <c r="G51" s="374"/>
      <c r="H51" s="374"/>
      <c r="I51" s="374"/>
      <c r="J51" s="374"/>
      <c r="K51" s="374"/>
      <c r="L51" s="375"/>
      <c r="M51" s="379" t="s">
        <v>8</v>
      </c>
      <c r="N51" s="380"/>
      <c r="O51" s="381"/>
      <c r="P51" s="403" t="str">
        <f>入力シート!Y83&amp;""</f>
        <v>更新</v>
      </c>
      <c r="Q51" s="404"/>
      <c r="R51" s="405"/>
      <c r="S51" s="391" t="s">
        <v>134</v>
      </c>
      <c r="T51" s="392"/>
      <c r="U51" s="393"/>
      <c r="V51" s="397"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W51" s="398"/>
      <c r="X51" s="398"/>
      <c r="Y51" s="398"/>
      <c r="Z51" s="398"/>
      <c r="AA51" s="398"/>
      <c r="AB51" s="398"/>
      <c r="AC51" s="398"/>
      <c r="AD51" s="398"/>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398"/>
      <c r="BA51" s="399"/>
    </row>
    <row r="52" spans="3:53" ht="15" customHeight="1" x14ac:dyDescent="0.15">
      <c r="C52" s="376"/>
      <c r="D52" s="377"/>
      <c r="E52" s="377"/>
      <c r="F52" s="377"/>
      <c r="G52" s="377"/>
      <c r="H52" s="377"/>
      <c r="I52" s="377"/>
      <c r="J52" s="377"/>
      <c r="K52" s="377"/>
      <c r="L52" s="378"/>
      <c r="M52" s="382"/>
      <c r="N52" s="383"/>
      <c r="O52" s="384"/>
      <c r="P52" s="406"/>
      <c r="Q52" s="407"/>
      <c r="R52" s="408"/>
      <c r="S52" s="394"/>
      <c r="T52" s="395"/>
      <c r="U52" s="396"/>
      <c r="V52" s="400"/>
      <c r="W52" s="401"/>
      <c r="X52" s="401"/>
      <c r="Y52" s="401"/>
      <c r="Z52" s="401"/>
      <c r="AA52" s="401"/>
      <c r="AB52" s="401"/>
      <c r="AC52" s="401"/>
      <c r="AD52" s="401"/>
      <c r="AE52" s="401"/>
      <c r="AF52" s="401"/>
      <c r="AG52" s="401"/>
      <c r="AH52" s="401"/>
      <c r="AI52" s="401"/>
      <c r="AJ52" s="401"/>
      <c r="AK52" s="401"/>
      <c r="AL52" s="401"/>
      <c r="AM52" s="401"/>
      <c r="AN52" s="401"/>
      <c r="AO52" s="401"/>
      <c r="AP52" s="401"/>
      <c r="AQ52" s="401"/>
      <c r="AR52" s="401"/>
      <c r="AS52" s="401"/>
      <c r="AT52" s="401"/>
      <c r="AU52" s="401"/>
      <c r="AV52" s="401"/>
      <c r="AW52" s="401"/>
      <c r="AX52" s="401"/>
      <c r="AY52" s="401"/>
      <c r="AZ52" s="401"/>
      <c r="BA52" s="402"/>
    </row>
    <row r="53" spans="3:53" ht="12.95" customHeight="1" x14ac:dyDescent="0.15">
      <c r="C53" s="370" t="str">
        <f>入力シート!C85&amp;""</f>
        <v/>
      </c>
      <c r="D53" s="371"/>
      <c r="E53" s="371"/>
      <c r="F53" s="371"/>
      <c r="G53" s="371"/>
      <c r="H53" s="371"/>
      <c r="I53" s="371"/>
      <c r="J53" s="371"/>
      <c r="K53" s="371"/>
      <c r="L53" s="372"/>
      <c r="M53" s="473" t="s">
        <v>210</v>
      </c>
      <c r="N53" s="474"/>
      <c r="O53" s="474"/>
      <c r="P53" s="474"/>
      <c r="Q53" s="474"/>
      <c r="R53" s="474"/>
      <c r="S53" s="474"/>
      <c r="T53" s="474"/>
      <c r="U53" s="474"/>
      <c r="V53" s="474"/>
      <c r="W53" s="474"/>
      <c r="X53" s="473" t="str">
        <f>入力シート!X85&amp;""</f>
        <v/>
      </c>
      <c r="Y53" s="474"/>
      <c r="Z53" s="474"/>
      <c r="AA53" s="474"/>
      <c r="AB53" s="473" t="s">
        <v>137</v>
      </c>
      <c r="AC53" s="474"/>
      <c r="AD53" s="474"/>
      <c r="AE53" s="475" t="str">
        <f>入力シート!AE85&amp;""</f>
        <v/>
      </c>
      <c r="AF53" s="476"/>
      <c r="AG53" s="476"/>
      <c r="AH53" s="476"/>
      <c r="AI53" s="476"/>
      <c r="AJ53" s="476"/>
      <c r="AK53" s="476"/>
      <c r="AL53" s="476"/>
      <c r="AM53" s="476"/>
      <c r="AN53" s="476"/>
      <c r="AO53" s="476"/>
      <c r="AP53" s="476"/>
      <c r="AQ53" s="476"/>
      <c r="AR53" s="476"/>
      <c r="AS53" s="476"/>
      <c r="AT53" s="476"/>
      <c r="AU53" s="476"/>
      <c r="AV53" s="476"/>
      <c r="AW53" s="476"/>
      <c r="AX53" s="476"/>
      <c r="AY53" s="476"/>
      <c r="AZ53" s="476"/>
      <c r="BA53" s="477"/>
    </row>
    <row r="54" spans="3:53" ht="15" customHeight="1" x14ac:dyDescent="0.15">
      <c r="C54" s="373"/>
      <c r="D54" s="374"/>
      <c r="E54" s="374"/>
      <c r="F54" s="374"/>
      <c r="G54" s="374"/>
      <c r="H54" s="374"/>
      <c r="I54" s="374"/>
      <c r="J54" s="374"/>
      <c r="K54" s="374"/>
      <c r="L54" s="375"/>
      <c r="M54" s="379" t="s">
        <v>8</v>
      </c>
      <c r="N54" s="380"/>
      <c r="O54" s="381"/>
      <c r="P54" s="403" t="str">
        <f>入力シート!Y86&amp;""</f>
        <v/>
      </c>
      <c r="Q54" s="404"/>
      <c r="R54" s="405"/>
      <c r="S54" s="391" t="s">
        <v>134</v>
      </c>
      <c r="T54" s="392"/>
      <c r="U54" s="393"/>
      <c r="V54" s="409" t="str">
        <f>入力シート!AE86&amp;""</f>
        <v/>
      </c>
      <c r="W54" s="410"/>
      <c r="X54" s="410"/>
      <c r="Y54" s="410"/>
      <c r="Z54" s="410"/>
      <c r="AA54" s="410"/>
      <c r="AB54" s="410"/>
      <c r="AC54" s="410"/>
      <c r="AD54" s="410"/>
      <c r="AE54" s="410"/>
      <c r="AF54" s="410"/>
      <c r="AG54" s="410"/>
      <c r="AH54" s="410"/>
      <c r="AI54" s="410"/>
      <c r="AJ54" s="410"/>
      <c r="AK54" s="410"/>
      <c r="AL54" s="410"/>
      <c r="AM54" s="410"/>
      <c r="AN54" s="410"/>
      <c r="AO54" s="410"/>
      <c r="AP54" s="410"/>
      <c r="AQ54" s="410"/>
      <c r="AR54" s="410"/>
      <c r="AS54" s="410"/>
      <c r="AT54" s="410"/>
      <c r="AU54" s="410"/>
      <c r="AV54" s="410"/>
      <c r="AW54" s="410"/>
      <c r="AX54" s="410"/>
      <c r="AY54" s="410"/>
      <c r="AZ54" s="410"/>
      <c r="BA54" s="411"/>
    </row>
    <row r="55" spans="3:53" ht="15" customHeight="1" x14ac:dyDescent="0.15">
      <c r="C55" s="376"/>
      <c r="D55" s="377"/>
      <c r="E55" s="377"/>
      <c r="F55" s="377"/>
      <c r="G55" s="377"/>
      <c r="H55" s="377"/>
      <c r="I55" s="377"/>
      <c r="J55" s="377"/>
      <c r="K55" s="377"/>
      <c r="L55" s="378"/>
      <c r="M55" s="382"/>
      <c r="N55" s="383"/>
      <c r="O55" s="384"/>
      <c r="P55" s="406"/>
      <c r="Q55" s="407"/>
      <c r="R55" s="408"/>
      <c r="S55" s="394"/>
      <c r="T55" s="395"/>
      <c r="U55" s="396"/>
      <c r="V55" s="412"/>
      <c r="W55" s="413"/>
      <c r="X55" s="413"/>
      <c r="Y55" s="413"/>
      <c r="Z55" s="413"/>
      <c r="AA55" s="413"/>
      <c r="AB55" s="413"/>
      <c r="AC55" s="413"/>
      <c r="AD55" s="413"/>
      <c r="AE55" s="413"/>
      <c r="AF55" s="413"/>
      <c r="AG55" s="413"/>
      <c r="AH55" s="413"/>
      <c r="AI55" s="413"/>
      <c r="AJ55" s="413"/>
      <c r="AK55" s="413"/>
      <c r="AL55" s="413"/>
      <c r="AM55" s="413"/>
      <c r="AN55" s="413"/>
      <c r="AO55" s="413"/>
      <c r="AP55" s="413"/>
      <c r="AQ55" s="413"/>
      <c r="AR55" s="413"/>
      <c r="AS55" s="413"/>
      <c r="AT55" s="413"/>
      <c r="AU55" s="413"/>
      <c r="AV55" s="413"/>
      <c r="AW55" s="413"/>
      <c r="AX55" s="413"/>
      <c r="AY55" s="413"/>
      <c r="AZ55" s="413"/>
      <c r="BA55" s="414"/>
    </row>
    <row r="56" spans="3:53" ht="12.95" customHeight="1" x14ac:dyDescent="0.15">
      <c r="C56" s="370" t="str">
        <f>入力シート!C88&amp;""</f>
        <v/>
      </c>
      <c r="D56" s="371"/>
      <c r="E56" s="371"/>
      <c r="F56" s="371"/>
      <c r="G56" s="371"/>
      <c r="H56" s="371"/>
      <c r="I56" s="371"/>
      <c r="J56" s="371"/>
      <c r="K56" s="371"/>
      <c r="L56" s="372"/>
      <c r="M56" s="473" t="s">
        <v>210</v>
      </c>
      <c r="N56" s="474"/>
      <c r="O56" s="474"/>
      <c r="P56" s="474"/>
      <c r="Q56" s="474"/>
      <c r="R56" s="474"/>
      <c r="S56" s="474"/>
      <c r="T56" s="474"/>
      <c r="U56" s="474"/>
      <c r="V56" s="474"/>
      <c r="W56" s="474"/>
      <c r="X56" s="473" t="str">
        <f>入力シート!X88&amp;""</f>
        <v/>
      </c>
      <c r="Y56" s="474"/>
      <c r="Z56" s="474"/>
      <c r="AA56" s="474"/>
      <c r="AB56" s="473" t="s">
        <v>137</v>
      </c>
      <c r="AC56" s="474"/>
      <c r="AD56" s="474"/>
      <c r="AE56" s="475" t="str">
        <f>入力シート!AE88&amp;""</f>
        <v/>
      </c>
      <c r="AF56" s="476"/>
      <c r="AG56" s="476"/>
      <c r="AH56" s="476"/>
      <c r="AI56" s="476"/>
      <c r="AJ56" s="476"/>
      <c r="AK56" s="476"/>
      <c r="AL56" s="476"/>
      <c r="AM56" s="476"/>
      <c r="AN56" s="476"/>
      <c r="AO56" s="476"/>
      <c r="AP56" s="476"/>
      <c r="AQ56" s="476"/>
      <c r="AR56" s="476"/>
      <c r="AS56" s="476"/>
      <c r="AT56" s="476"/>
      <c r="AU56" s="476"/>
      <c r="AV56" s="476"/>
      <c r="AW56" s="476"/>
      <c r="AX56" s="476"/>
      <c r="AY56" s="476"/>
      <c r="AZ56" s="476"/>
      <c r="BA56" s="477"/>
    </row>
    <row r="57" spans="3:53" ht="15" customHeight="1" x14ac:dyDescent="0.15">
      <c r="C57" s="373"/>
      <c r="D57" s="374"/>
      <c r="E57" s="374"/>
      <c r="F57" s="374"/>
      <c r="G57" s="374"/>
      <c r="H57" s="374"/>
      <c r="I57" s="374"/>
      <c r="J57" s="374"/>
      <c r="K57" s="374"/>
      <c r="L57" s="375"/>
      <c r="M57" s="379" t="s">
        <v>8</v>
      </c>
      <c r="N57" s="380"/>
      <c r="O57" s="381"/>
      <c r="P57" s="385" t="str">
        <f>入力シート!Y89&amp;""</f>
        <v/>
      </c>
      <c r="Q57" s="386"/>
      <c r="R57" s="387"/>
      <c r="S57" s="391" t="s">
        <v>134</v>
      </c>
      <c r="T57" s="392"/>
      <c r="U57" s="393"/>
      <c r="V57" s="397" t="str">
        <f>入力シート!AE89&amp;""</f>
        <v/>
      </c>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398"/>
      <c r="BA57" s="399"/>
    </row>
    <row r="58" spans="3:53" ht="15" customHeight="1" x14ac:dyDescent="0.15">
      <c r="C58" s="376"/>
      <c r="D58" s="377"/>
      <c r="E58" s="377"/>
      <c r="F58" s="377"/>
      <c r="G58" s="377"/>
      <c r="H58" s="377"/>
      <c r="I58" s="377"/>
      <c r="J58" s="377"/>
      <c r="K58" s="377"/>
      <c r="L58" s="378"/>
      <c r="M58" s="382"/>
      <c r="N58" s="383"/>
      <c r="O58" s="384"/>
      <c r="P58" s="388"/>
      <c r="Q58" s="389"/>
      <c r="R58" s="390"/>
      <c r="S58" s="394"/>
      <c r="T58" s="395"/>
      <c r="U58" s="396"/>
      <c r="V58" s="400"/>
      <c r="W58" s="401"/>
      <c r="X58" s="401"/>
      <c r="Y58" s="401"/>
      <c r="Z58" s="401"/>
      <c r="AA58" s="401"/>
      <c r="AB58" s="401"/>
      <c r="AC58" s="401"/>
      <c r="AD58" s="401"/>
      <c r="AE58" s="401"/>
      <c r="AF58" s="401"/>
      <c r="AG58" s="401"/>
      <c r="AH58" s="401"/>
      <c r="AI58" s="401"/>
      <c r="AJ58" s="401"/>
      <c r="AK58" s="401"/>
      <c r="AL58" s="401"/>
      <c r="AM58" s="401"/>
      <c r="AN58" s="401"/>
      <c r="AO58" s="401"/>
      <c r="AP58" s="401"/>
      <c r="AQ58" s="401"/>
      <c r="AR58" s="401"/>
      <c r="AS58" s="401"/>
      <c r="AT58" s="401"/>
      <c r="AU58" s="401"/>
      <c r="AV58" s="401"/>
      <c r="AW58" s="401"/>
      <c r="AX58" s="401"/>
      <c r="AY58" s="401"/>
      <c r="AZ58" s="401"/>
      <c r="BA58" s="402"/>
    </row>
    <row r="59" spans="3:53" ht="12.95" customHeight="1" x14ac:dyDescent="0.15">
      <c r="C59" s="370" t="str">
        <f>入力シート!C91&amp;""</f>
        <v/>
      </c>
      <c r="D59" s="371"/>
      <c r="E59" s="371"/>
      <c r="F59" s="371"/>
      <c r="G59" s="371"/>
      <c r="H59" s="371"/>
      <c r="I59" s="371"/>
      <c r="J59" s="371"/>
      <c r="K59" s="371"/>
      <c r="L59" s="372"/>
      <c r="M59" s="473" t="s">
        <v>210</v>
      </c>
      <c r="N59" s="474"/>
      <c r="O59" s="474"/>
      <c r="P59" s="474"/>
      <c r="Q59" s="474"/>
      <c r="R59" s="474"/>
      <c r="S59" s="474"/>
      <c r="T59" s="474"/>
      <c r="U59" s="474"/>
      <c r="V59" s="474"/>
      <c r="W59" s="474"/>
      <c r="X59" s="473" t="str">
        <f>入力シート!X91&amp;""</f>
        <v/>
      </c>
      <c r="Y59" s="474"/>
      <c r="Z59" s="474"/>
      <c r="AA59" s="474"/>
      <c r="AB59" s="473" t="s">
        <v>137</v>
      </c>
      <c r="AC59" s="474"/>
      <c r="AD59" s="474"/>
      <c r="AE59" s="475" t="str">
        <f>入力シート!AE91&amp;""</f>
        <v/>
      </c>
      <c r="AF59" s="476"/>
      <c r="AG59" s="476"/>
      <c r="AH59" s="476"/>
      <c r="AI59" s="476"/>
      <c r="AJ59" s="476"/>
      <c r="AK59" s="476"/>
      <c r="AL59" s="476"/>
      <c r="AM59" s="476"/>
      <c r="AN59" s="476"/>
      <c r="AO59" s="476"/>
      <c r="AP59" s="476"/>
      <c r="AQ59" s="476"/>
      <c r="AR59" s="476"/>
      <c r="AS59" s="476"/>
      <c r="AT59" s="476"/>
      <c r="AU59" s="476"/>
      <c r="AV59" s="476"/>
      <c r="AW59" s="476"/>
      <c r="AX59" s="476"/>
      <c r="AY59" s="476"/>
      <c r="AZ59" s="476"/>
      <c r="BA59" s="477"/>
    </row>
    <row r="60" spans="3:53" ht="15" customHeight="1" x14ac:dyDescent="0.15">
      <c r="C60" s="373"/>
      <c r="D60" s="374"/>
      <c r="E60" s="374"/>
      <c r="F60" s="374"/>
      <c r="G60" s="374"/>
      <c r="H60" s="374"/>
      <c r="I60" s="374"/>
      <c r="J60" s="374"/>
      <c r="K60" s="374"/>
      <c r="L60" s="375"/>
      <c r="M60" s="379" t="s">
        <v>8</v>
      </c>
      <c r="N60" s="380"/>
      <c r="O60" s="381"/>
      <c r="P60" s="385" t="str">
        <f>入力シート!Y92&amp;""</f>
        <v/>
      </c>
      <c r="Q60" s="386"/>
      <c r="R60" s="387"/>
      <c r="S60" s="391" t="s">
        <v>134</v>
      </c>
      <c r="T60" s="392"/>
      <c r="U60" s="393"/>
      <c r="V60" s="397" t="str">
        <f>入力シート!AE92&amp;""</f>
        <v/>
      </c>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9"/>
    </row>
    <row r="61" spans="3:53" ht="15" customHeight="1" x14ac:dyDescent="0.15">
      <c r="C61" s="376"/>
      <c r="D61" s="377"/>
      <c r="E61" s="377"/>
      <c r="F61" s="377"/>
      <c r="G61" s="377"/>
      <c r="H61" s="377"/>
      <c r="I61" s="377"/>
      <c r="J61" s="377"/>
      <c r="K61" s="377"/>
      <c r="L61" s="378"/>
      <c r="M61" s="382"/>
      <c r="N61" s="383"/>
      <c r="O61" s="384"/>
      <c r="P61" s="388"/>
      <c r="Q61" s="389"/>
      <c r="R61" s="390"/>
      <c r="S61" s="394"/>
      <c r="T61" s="395"/>
      <c r="U61" s="396"/>
      <c r="V61" s="400"/>
      <c r="W61" s="401"/>
      <c r="X61" s="401"/>
      <c r="Y61" s="401"/>
      <c r="Z61" s="401"/>
      <c r="AA61" s="401"/>
      <c r="AB61" s="401"/>
      <c r="AC61" s="401"/>
      <c r="AD61" s="401"/>
      <c r="AE61" s="401"/>
      <c r="AF61" s="401"/>
      <c r="AG61" s="401"/>
      <c r="AH61" s="401"/>
      <c r="AI61" s="401"/>
      <c r="AJ61" s="401"/>
      <c r="AK61" s="401"/>
      <c r="AL61" s="401"/>
      <c r="AM61" s="401"/>
      <c r="AN61" s="401"/>
      <c r="AO61" s="401"/>
      <c r="AP61" s="401"/>
      <c r="AQ61" s="401"/>
      <c r="AR61" s="401"/>
      <c r="AS61" s="401"/>
      <c r="AT61" s="401"/>
      <c r="AU61" s="401"/>
      <c r="AV61" s="401"/>
      <c r="AW61" s="401"/>
      <c r="AX61" s="401"/>
      <c r="AY61" s="401"/>
      <c r="AZ61" s="401"/>
      <c r="BA61" s="402"/>
    </row>
    <row r="62" spans="3:53" ht="12.95" customHeight="1" x14ac:dyDescent="0.15">
      <c r="C62" s="370" t="str">
        <f>入力シート!C94&amp;""</f>
        <v/>
      </c>
      <c r="D62" s="371"/>
      <c r="E62" s="371"/>
      <c r="F62" s="371"/>
      <c r="G62" s="371"/>
      <c r="H62" s="371"/>
      <c r="I62" s="371"/>
      <c r="J62" s="371"/>
      <c r="K62" s="371"/>
      <c r="L62" s="372"/>
      <c r="M62" s="473" t="s">
        <v>210</v>
      </c>
      <c r="N62" s="474"/>
      <c r="O62" s="474"/>
      <c r="P62" s="474"/>
      <c r="Q62" s="474"/>
      <c r="R62" s="474"/>
      <c r="S62" s="474"/>
      <c r="T62" s="474"/>
      <c r="U62" s="474"/>
      <c r="V62" s="474"/>
      <c r="W62" s="474"/>
      <c r="X62" s="473" t="str">
        <f>入力シート!X94&amp;""</f>
        <v/>
      </c>
      <c r="Y62" s="474"/>
      <c r="Z62" s="474"/>
      <c r="AA62" s="474"/>
      <c r="AB62" s="473" t="s">
        <v>137</v>
      </c>
      <c r="AC62" s="474"/>
      <c r="AD62" s="474"/>
      <c r="AE62" s="475" t="str">
        <f>入力シート!AE94&amp;""</f>
        <v/>
      </c>
      <c r="AF62" s="476"/>
      <c r="AG62" s="476"/>
      <c r="AH62" s="476"/>
      <c r="AI62" s="476"/>
      <c r="AJ62" s="476"/>
      <c r="AK62" s="476"/>
      <c r="AL62" s="476"/>
      <c r="AM62" s="476"/>
      <c r="AN62" s="476"/>
      <c r="AO62" s="476"/>
      <c r="AP62" s="476"/>
      <c r="AQ62" s="476"/>
      <c r="AR62" s="476"/>
      <c r="AS62" s="476"/>
      <c r="AT62" s="476"/>
      <c r="AU62" s="476"/>
      <c r="AV62" s="476"/>
      <c r="AW62" s="476"/>
      <c r="AX62" s="476"/>
      <c r="AY62" s="476"/>
      <c r="AZ62" s="476"/>
      <c r="BA62" s="477"/>
    </row>
    <row r="63" spans="3:53" ht="15" customHeight="1" x14ac:dyDescent="0.15">
      <c r="C63" s="373"/>
      <c r="D63" s="374"/>
      <c r="E63" s="374"/>
      <c r="F63" s="374"/>
      <c r="G63" s="374"/>
      <c r="H63" s="374"/>
      <c r="I63" s="374"/>
      <c r="J63" s="374"/>
      <c r="K63" s="374"/>
      <c r="L63" s="375"/>
      <c r="M63" s="379" t="s">
        <v>8</v>
      </c>
      <c r="N63" s="380"/>
      <c r="O63" s="381"/>
      <c r="P63" s="385" t="str">
        <f>入力シート!Y95&amp;""</f>
        <v/>
      </c>
      <c r="Q63" s="386"/>
      <c r="R63" s="387"/>
      <c r="S63" s="391" t="s">
        <v>134</v>
      </c>
      <c r="T63" s="392"/>
      <c r="U63" s="393"/>
      <c r="V63" s="397" t="str">
        <f>入力シート!AE95&amp;""</f>
        <v/>
      </c>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9"/>
    </row>
    <row r="64" spans="3:53" ht="15" customHeight="1" x14ac:dyDescent="0.15">
      <c r="C64" s="376"/>
      <c r="D64" s="377"/>
      <c r="E64" s="377"/>
      <c r="F64" s="377"/>
      <c r="G64" s="377"/>
      <c r="H64" s="377"/>
      <c r="I64" s="377"/>
      <c r="J64" s="377"/>
      <c r="K64" s="377"/>
      <c r="L64" s="378"/>
      <c r="M64" s="382"/>
      <c r="N64" s="383"/>
      <c r="O64" s="384"/>
      <c r="P64" s="388"/>
      <c r="Q64" s="389"/>
      <c r="R64" s="390"/>
      <c r="S64" s="394"/>
      <c r="T64" s="395"/>
      <c r="U64" s="396"/>
      <c r="V64" s="400"/>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1"/>
      <c r="AY64" s="401"/>
      <c r="AZ64" s="401"/>
      <c r="BA64" s="402"/>
    </row>
    <row r="65" spans="2:53" ht="12.95" customHeight="1" x14ac:dyDescent="0.15">
      <c r="C65" s="370" t="str">
        <f>入力シート!C97&amp;""</f>
        <v/>
      </c>
      <c r="D65" s="371"/>
      <c r="E65" s="371"/>
      <c r="F65" s="371"/>
      <c r="G65" s="371"/>
      <c r="H65" s="371"/>
      <c r="I65" s="371"/>
      <c r="J65" s="371"/>
      <c r="K65" s="371"/>
      <c r="L65" s="372"/>
      <c r="M65" s="473" t="s">
        <v>210</v>
      </c>
      <c r="N65" s="474"/>
      <c r="O65" s="474"/>
      <c r="P65" s="474"/>
      <c r="Q65" s="474"/>
      <c r="R65" s="474"/>
      <c r="S65" s="474"/>
      <c r="T65" s="474"/>
      <c r="U65" s="474"/>
      <c r="V65" s="474"/>
      <c r="W65" s="474"/>
      <c r="X65" s="473" t="str">
        <f>入力シート!X97&amp;""</f>
        <v/>
      </c>
      <c r="Y65" s="474"/>
      <c r="Z65" s="474"/>
      <c r="AA65" s="474"/>
      <c r="AB65" s="473" t="s">
        <v>137</v>
      </c>
      <c r="AC65" s="474"/>
      <c r="AD65" s="474"/>
      <c r="AE65" s="475" t="str">
        <f>入力シート!AE97&amp;""</f>
        <v/>
      </c>
      <c r="AF65" s="476"/>
      <c r="AG65" s="476"/>
      <c r="AH65" s="476"/>
      <c r="AI65" s="476"/>
      <c r="AJ65" s="476"/>
      <c r="AK65" s="476"/>
      <c r="AL65" s="476"/>
      <c r="AM65" s="476"/>
      <c r="AN65" s="476"/>
      <c r="AO65" s="476"/>
      <c r="AP65" s="476"/>
      <c r="AQ65" s="476"/>
      <c r="AR65" s="476"/>
      <c r="AS65" s="476"/>
      <c r="AT65" s="476"/>
      <c r="AU65" s="476"/>
      <c r="AV65" s="476"/>
      <c r="AW65" s="476"/>
      <c r="AX65" s="476"/>
      <c r="AY65" s="476"/>
      <c r="AZ65" s="476"/>
      <c r="BA65" s="477"/>
    </row>
    <row r="66" spans="2:53" ht="15" customHeight="1" x14ac:dyDescent="0.15">
      <c r="C66" s="373"/>
      <c r="D66" s="374"/>
      <c r="E66" s="374"/>
      <c r="F66" s="374"/>
      <c r="G66" s="374"/>
      <c r="H66" s="374"/>
      <c r="I66" s="374"/>
      <c r="J66" s="374"/>
      <c r="K66" s="374"/>
      <c r="L66" s="375"/>
      <c r="M66" s="379" t="s">
        <v>8</v>
      </c>
      <c r="N66" s="380"/>
      <c r="O66" s="381"/>
      <c r="P66" s="385" t="str">
        <f>入力シート!Y98&amp;""</f>
        <v/>
      </c>
      <c r="Q66" s="386"/>
      <c r="R66" s="387"/>
      <c r="S66" s="391" t="s">
        <v>134</v>
      </c>
      <c r="T66" s="392"/>
      <c r="U66" s="393"/>
      <c r="V66" s="397" t="str">
        <f>入力シート!AE98&amp;""</f>
        <v/>
      </c>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9"/>
    </row>
    <row r="67" spans="2:53" ht="15" customHeight="1" x14ac:dyDescent="0.15">
      <c r="C67" s="376"/>
      <c r="D67" s="377"/>
      <c r="E67" s="377"/>
      <c r="F67" s="377"/>
      <c r="G67" s="377"/>
      <c r="H67" s="377"/>
      <c r="I67" s="377"/>
      <c r="J67" s="377"/>
      <c r="K67" s="377"/>
      <c r="L67" s="378"/>
      <c r="M67" s="382"/>
      <c r="N67" s="383"/>
      <c r="O67" s="384"/>
      <c r="P67" s="388"/>
      <c r="Q67" s="389"/>
      <c r="R67" s="390"/>
      <c r="S67" s="394"/>
      <c r="T67" s="395"/>
      <c r="U67" s="396"/>
      <c r="V67" s="400"/>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1"/>
      <c r="AY67" s="401"/>
      <c r="AZ67" s="401"/>
      <c r="BA67" s="402"/>
    </row>
    <row r="68" spans="2:53" ht="12.95" customHeight="1" x14ac:dyDescent="0.15">
      <c r="C68" s="370" t="str">
        <f>入力シート!C100&amp;""</f>
        <v/>
      </c>
      <c r="D68" s="371"/>
      <c r="E68" s="371"/>
      <c r="F68" s="371"/>
      <c r="G68" s="371"/>
      <c r="H68" s="371"/>
      <c r="I68" s="371"/>
      <c r="J68" s="371"/>
      <c r="K68" s="371"/>
      <c r="L68" s="372"/>
      <c r="M68" s="473" t="s">
        <v>210</v>
      </c>
      <c r="N68" s="474"/>
      <c r="O68" s="474"/>
      <c r="P68" s="474"/>
      <c r="Q68" s="474"/>
      <c r="R68" s="474"/>
      <c r="S68" s="474"/>
      <c r="T68" s="474"/>
      <c r="U68" s="474"/>
      <c r="V68" s="474"/>
      <c r="W68" s="474"/>
      <c r="X68" s="473" t="str">
        <f>入力シート!X100&amp;""</f>
        <v/>
      </c>
      <c r="Y68" s="474"/>
      <c r="Z68" s="474"/>
      <c r="AA68" s="474"/>
      <c r="AB68" s="473" t="s">
        <v>137</v>
      </c>
      <c r="AC68" s="474"/>
      <c r="AD68" s="474"/>
      <c r="AE68" s="475" t="str">
        <f>入力シート!AE100&amp;""</f>
        <v/>
      </c>
      <c r="AF68" s="476"/>
      <c r="AG68" s="476"/>
      <c r="AH68" s="476"/>
      <c r="AI68" s="476"/>
      <c r="AJ68" s="476"/>
      <c r="AK68" s="476"/>
      <c r="AL68" s="476"/>
      <c r="AM68" s="476"/>
      <c r="AN68" s="476"/>
      <c r="AO68" s="476"/>
      <c r="AP68" s="476"/>
      <c r="AQ68" s="476"/>
      <c r="AR68" s="476"/>
      <c r="AS68" s="476"/>
      <c r="AT68" s="476"/>
      <c r="AU68" s="476"/>
      <c r="AV68" s="476"/>
      <c r="AW68" s="476"/>
      <c r="AX68" s="476"/>
      <c r="AY68" s="476"/>
      <c r="AZ68" s="476"/>
      <c r="BA68" s="477"/>
    </row>
    <row r="69" spans="2:53" ht="15" customHeight="1" x14ac:dyDescent="0.15">
      <c r="C69" s="373"/>
      <c r="D69" s="374"/>
      <c r="E69" s="374"/>
      <c r="F69" s="374"/>
      <c r="G69" s="374"/>
      <c r="H69" s="374"/>
      <c r="I69" s="374"/>
      <c r="J69" s="374"/>
      <c r="K69" s="374"/>
      <c r="L69" s="375"/>
      <c r="M69" s="379" t="s">
        <v>8</v>
      </c>
      <c r="N69" s="380"/>
      <c r="O69" s="381"/>
      <c r="P69" s="385" t="str">
        <f>入力シート!Y101&amp;""</f>
        <v/>
      </c>
      <c r="Q69" s="386"/>
      <c r="R69" s="387"/>
      <c r="S69" s="391" t="s">
        <v>134</v>
      </c>
      <c r="T69" s="392"/>
      <c r="U69" s="393"/>
      <c r="V69" s="397" t="str">
        <f>入力シート!AE101&amp;""</f>
        <v/>
      </c>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9"/>
    </row>
    <row r="70" spans="2:53" ht="15" customHeight="1" x14ac:dyDescent="0.15">
      <c r="C70" s="376"/>
      <c r="D70" s="377"/>
      <c r="E70" s="377"/>
      <c r="F70" s="377"/>
      <c r="G70" s="377"/>
      <c r="H70" s="377"/>
      <c r="I70" s="377"/>
      <c r="J70" s="377"/>
      <c r="K70" s="377"/>
      <c r="L70" s="378"/>
      <c r="M70" s="382"/>
      <c r="N70" s="383"/>
      <c r="O70" s="384"/>
      <c r="P70" s="388"/>
      <c r="Q70" s="389"/>
      <c r="R70" s="390"/>
      <c r="S70" s="394"/>
      <c r="T70" s="395"/>
      <c r="U70" s="396"/>
      <c r="V70" s="400"/>
      <c r="W70" s="401"/>
      <c r="X70" s="401"/>
      <c r="Y70" s="401"/>
      <c r="Z70" s="401"/>
      <c r="AA70" s="401"/>
      <c r="AB70" s="401"/>
      <c r="AC70" s="401"/>
      <c r="AD70" s="401"/>
      <c r="AE70" s="401"/>
      <c r="AF70" s="401"/>
      <c r="AG70" s="401"/>
      <c r="AH70" s="401"/>
      <c r="AI70" s="401"/>
      <c r="AJ70" s="401"/>
      <c r="AK70" s="401"/>
      <c r="AL70" s="401"/>
      <c r="AM70" s="401"/>
      <c r="AN70" s="401"/>
      <c r="AO70" s="401"/>
      <c r="AP70" s="401"/>
      <c r="AQ70" s="401"/>
      <c r="AR70" s="401"/>
      <c r="AS70" s="401"/>
      <c r="AT70" s="401"/>
      <c r="AU70" s="401"/>
      <c r="AV70" s="401"/>
      <c r="AW70" s="401"/>
      <c r="AX70" s="401"/>
      <c r="AY70" s="401"/>
      <c r="AZ70" s="401"/>
      <c r="BA70" s="402"/>
    </row>
    <row r="71" spans="2:53" ht="12.95" customHeight="1" x14ac:dyDescent="0.15">
      <c r="C71" s="370" t="str">
        <f>入力シート!C103&amp;""</f>
        <v/>
      </c>
      <c r="D71" s="371"/>
      <c r="E71" s="371"/>
      <c r="F71" s="371"/>
      <c r="G71" s="371"/>
      <c r="H71" s="371"/>
      <c r="I71" s="371"/>
      <c r="J71" s="371"/>
      <c r="K71" s="371"/>
      <c r="L71" s="372"/>
      <c r="M71" s="473" t="s">
        <v>210</v>
      </c>
      <c r="N71" s="474"/>
      <c r="O71" s="474"/>
      <c r="P71" s="474"/>
      <c r="Q71" s="474"/>
      <c r="R71" s="474"/>
      <c r="S71" s="474"/>
      <c r="T71" s="474"/>
      <c r="U71" s="474"/>
      <c r="V71" s="474"/>
      <c r="W71" s="474"/>
      <c r="X71" s="473" t="str">
        <f>入力シート!X103&amp;""</f>
        <v/>
      </c>
      <c r="Y71" s="474"/>
      <c r="Z71" s="474"/>
      <c r="AA71" s="474"/>
      <c r="AB71" s="473" t="s">
        <v>137</v>
      </c>
      <c r="AC71" s="474"/>
      <c r="AD71" s="474"/>
      <c r="AE71" s="475" t="str">
        <f>入力シート!AE103&amp;""</f>
        <v/>
      </c>
      <c r="AF71" s="476"/>
      <c r="AG71" s="476"/>
      <c r="AH71" s="476"/>
      <c r="AI71" s="476"/>
      <c r="AJ71" s="476"/>
      <c r="AK71" s="476"/>
      <c r="AL71" s="476"/>
      <c r="AM71" s="476"/>
      <c r="AN71" s="476"/>
      <c r="AO71" s="476"/>
      <c r="AP71" s="476"/>
      <c r="AQ71" s="476"/>
      <c r="AR71" s="476"/>
      <c r="AS71" s="476"/>
      <c r="AT71" s="476"/>
      <c r="AU71" s="476"/>
      <c r="AV71" s="476"/>
      <c r="AW71" s="476"/>
      <c r="AX71" s="476"/>
      <c r="AY71" s="476"/>
      <c r="AZ71" s="476"/>
      <c r="BA71" s="477"/>
    </row>
    <row r="72" spans="2:53" ht="15" customHeight="1" x14ac:dyDescent="0.15">
      <c r="C72" s="373"/>
      <c r="D72" s="374"/>
      <c r="E72" s="374"/>
      <c r="F72" s="374"/>
      <c r="G72" s="374"/>
      <c r="H72" s="374"/>
      <c r="I72" s="374"/>
      <c r="J72" s="374"/>
      <c r="K72" s="374"/>
      <c r="L72" s="375"/>
      <c r="M72" s="379" t="s">
        <v>8</v>
      </c>
      <c r="N72" s="380"/>
      <c r="O72" s="381"/>
      <c r="P72" s="385" t="str">
        <f>入力シート!Y104&amp;""</f>
        <v/>
      </c>
      <c r="Q72" s="386"/>
      <c r="R72" s="387"/>
      <c r="S72" s="391" t="s">
        <v>134</v>
      </c>
      <c r="T72" s="392"/>
      <c r="U72" s="393"/>
      <c r="V72" s="397" t="str">
        <f>入力シート!AE104&amp;""</f>
        <v/>
      </c>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9"/>
    </row>
    <row r="73" spans="2:53" ht="15" customHeight="1" x14ac:dyDescent="0.15">
      <c r="C73" s="376"/>
      <c r="D73" s="377"/>
      <c r="E73" s="377"/>
      <c r="F73" s="377"/>
      <c r="G73" s="377"/>
      <c r="H73" s="377"/>
      <c r="I73" s="377"/>
      <c r="J73" s="377"/>
      <c r="K73" s="377"/>
      <c r="L73" s="378"/>
      <c r="M73" s="382"/>
      <c r="N73" s="383"/>
      <c r="O73" s="384"/>
      <c r="P73" s="388"/>
      <c r="Q73" s="389"/>
      <c r="R73" s="390"/>
      <c r="S73" s="394"/>
      <c r="T73" s="395"/>
      <c r="U73" s="396"/>
      <c r="V73" s="400"/>
      <c r="W73" s="401"/>
      <c r="X73" s="401"/>
      <c r="Y73" s="401"/>
      <c r="Z73" s="401"/>
      <c r="AA73" s="401"/>
      <c r="AB73" s="401"/>
      <c r="AC73" s="401"/>
      <c r="AD73" s="401"/>
      <c r="AE73" s="401"/>
      <c r="AF73" s="401"/>
      <c r="AG73" s="401"/>
      <c r="AH73" s="401"/>
      <c r="AI73" s="401"/>
      <c r="AJ73" s="401"/>
      <c r="AK73" s="401"/>
      <c r="AL73" s="401"/>
      <c r="AM73" s="401"/>
      <c r="AN73" s="401"/>
      <c r="AO73" s="401"/>
      <c r="AP73" s="401"/>
      <c r="AQ73" s="401"/>
      <c r="AR73" s="401"/>
      <c r="AS73" s="401"/>
      <c r="AT73" s="401"/>
      <c r="AU73" s="401"/>
      <c r="AV73" s="401"/>
      <c r="AW73" s="401"/>
      <c r="AX73" s="401"/>
      <c r="AY73" s="401"/>
      <c r="AZ73" s="401"/>
      <c r="BA73" s="402"/>
    </row>
    <row r="74" spans="2:53" ht="12.95" customHeight="1" x14ac:dyDescent="0.15">
      <c r="C74" s="370" t="str">
        <f>入力シート!C106&amp;""</f>
        <v/>
      </c>
      <c r="D74" s="371"/>
      <c r="E74" s="371"/>
      <c r="F74" s="371"/>
      <c r="G74" s="371"/>
      <c r="H74" s="371"/>
      <c r="I74" s="371"/>
      <c r="J74" s="371"/>
      <c r="K74" s="371"/>
      <c r="L74" s="372"/>
      <c r="M74" s="473" t="s">
        <v>210</v>
      </c>
      <c r="N74" s="474"/>
      <c r="O74" s="474"/>
      <c r="P74" s="474"/>
      <c r="Q74" s="474"/>
      <c r="R74" s="474"/>
      <c r="S74" s="474"/>
      <c r="T74" s="474"/>
      <c r="U74" s="474"/>
      <c r="V74" s="474"/>
      <c r="W74" s="474"/>
      <c r="X74" s="473" t="str">
        <f>入力シート!X106&amp;""</f>
        <v/>
      </c>
      <c r="Y74" s="474"/>
      <c r="Z74" s="474"/>
      <c r="AA74" s="474"/>
      <c r="AB74" s="473" t="s">
        <v>137</v>
      </c>
      <c r="AC74" s="474"/>
      <c r="AD74" s="474"/>
      <c r="AE74" s="475" t="str">
        <f>入力シート!AE106&amp;""</f>
        <v/>
      </c>
      <c r="AF74" s="476"/>
      <c r="AG74" s="476"/>
      <c r="AH74" s="476"/>
      <c r="AI74" s="476"/>
      <c r="AJ74" s="476"/>
      <c r="AK74" s="476"/>
      <c r="AL74" s="476"/>
      <c r="AM74" s="476"/>
      <c r="AN74" s="476"/>
      <c r="AO74" s="476"/>
      <c r="AP74" s="476"/>
      <c r="AQ74" s="476"/>
      <c r="AR74" s="476"/>
      <c r="AS74" s="476"/>
      <c r="AT74" s="476"/>
      <c r="AU74" s="476"/>
      <c r="AV74" s="476"/>
      <c r="AW74" s="476"/>
      <c r="AX74" s="476"/>
      <c r="AY74" s="476"/>
      <c r="AZ74" s="476"/>
      <c r="BA74" s="477"/>
    </row>
    <row r="75" spans="2:53" ht="15" customHeight="1" x14ac:dyDescent="0.15">
      <c r="C75" s="373"/>
      <c r="D75" s="374"/>
      <c r="E75" s="374"/>
      <c r="F75" s="374"/>
      <c r="G75" s="374"/>
      <c r="H75" s="374"/>
      <c r="I75" s="374"/>
      <c r="J75" s="374"/>
      <c r="K75" s="374"/>
      <c r="L75" s="375"/>
      <c r="M75" s="379" t="s">
        <v>8</v>
      </c>
      <c r="N75" s="380"/>
      <c r="O75" s="381"/>
      <c r="P75" s="385" t="str">
        <f>入力シート!Y107&amp;""</f>
        <v/>
      </c>
      <c r="Q75" s="386"/>
      <c r="R75" s="387"/>
      <c r="S75" s="391" t="s">
        <v>134</v>
      </c>
      <c r="T75" s="392"/>
      <c r="U75" s="393"/>
      <c r="V75" s="397" t="str">
        <f>入力シート!AE107&amp;""</f>
        <v/>
      </c>
      <c r="W75" s="398"/>
      <c r="X75" s="398"/>
      <c r="Y75" s="398"/>
      <c r="Z75" s="398"/>
      <c r="AA75" s="398"/>
      <c r="AB75" s="398"/>
      <c r="AC75" s="398"/>
      <c r="AD75" s="398"/>
      <c r="AE75" s="398"/>
      <c r="AF75" s="398"/>
      <c r="AG75" s="398"/>
      <c r="AH75" s="398"/>
      <c r="AI75" s="398"/>
      <c r="AJ75" s="398"/>
      <c r="AK75" s="398"/>
      <c r="AL75" s="398"/>
      <c r="AM75" s="398"/>
      <c r="AN75" s="398"/>
      <c r="AO75" s="398"/>
      <c r="AP75" s="398"/>
      <c r="AQ75" s="398"/>
      <c r="AR75" s="398"/>
      <c r="AS75" s="398"/>
      <c r="AT75" s="398"/>
      <c r="AU75" s="398"/>
      <c r="AV75" s="398"/>
      <c r="AW75" s="398"/>
      <c r="AX75" s="398"/>
      <c r="AY75" s="398"/>
      <c r="AZ75" s="398"/>
      <c r="BA75" s="399"/>
    </row>
    <row r="76" spans="2:53" ht="15" customHeight="1" x14ac:dyDescent="0.15">
      <c r="C76" s="376"/>
      <c r="D76" s="377"/>
      <c r="E76" s="377"/>
      <c r="F76" s="377"/>
      <c r="G76" s="377"/>
      <c r="H76" s="377"/>
      <c r="I76" s="377"/>
      <c r="J76" s="377"/>
      <c r="K76" s="377"/>
      <c r="L76" s="378"/>
      <c r="M76" s="382"/>
      <c r="N76" s="383"/>
      <c r="O76" s="384"/>
      <c r="P76" s="388"/>
      <c r="Q76" s="389"/>
      <c r="R76" s="390"/>
      <c r="S76" s="394"/>
      <c r="T76" s="395"/>
      <c r="U76" s="396"/>
      <c r="V76" s="400"/>
      <c r="W76" s="401"/>
      <c r="X76" s="401"/>
      <c r="Y76" s="401"/>
      <c r="Z76" s="401"/>
      <c r="AA76" s="401"/>
      <c r="AB76" s="401"/>
      <c r="AC76" s="401"/>
      <c r="AD76" s="401"/>
      <c r="AE76" s="401"/>
      <c r="AF76" s="401"/>
      <c r="AG76" s="401"/>
      <c r="AH76" s="401"/>
      <c r="AI76" s="401"/>
      <c r="AJ76" s="401"/>
      <c r="AK76" s="401"/>
      <c r="AL76" s="401"/>
      <c r="AM76" s="401"/>
      <c r="AN76" s="401"/>
      <c r="AO76" s="401"/>
      <c r="AP76" s="401"/>
      <c r="AQ76" s="401"/>
      <c r="AR76" s="401"/>
      <c r="AS76" s="401"/>
      <c r="AT76" s="401"/>
      <c r="AU76" s="401"/>
      <c r="AV76" s="401"/>
      <c r="AW76" s="401"/>
      <c r="AX76" s="401"/>
      <c r="AY76" s="401"/>
      <c r="AZ76" s="401"/>
      <c r="BA76" s="402"/>
    </row>
    <row r="77" spans="2:53" s="32" customFormat="1" ht="4.5" customHeight="1" x14ac:dyDescent="0.15">
      <c r="B77" s="48"/>
    </row>
    <row r="78" spans="2:53" s="32" customFormat="1" ht="15" customHeight="1" x14ac:dyDescent="0.15">
      <c r="B78" s="49" t="s">
        <v>206</v>
      </c>
    </row>
    <row r="79" spans="2:53" s="32" customFormat="1" ht="4.5" customHeight="1" x14ac:dyDescent="0.15">
      <c r="B79" s="48"/>
    </row>
    <row r="80" spans="2:53" s="49" customFormat="1" ht="15" customHeight="1" x14ac:dyDescent="0.15">
      <c r="C80" s="478" t="s">
        <v>27</v>
      </c>
      <c r="D80" s="479"/>
      <c r="E80" s="479"/>
      <c r="F80" s="479"/>
      <c r="G80" s="479"/>
      <c r="H80" s="479"/>
      <c r="I80" s="479"/>
      <c r="J80" s="479"/>
      <c r="K80" s="479"/>
      <c r="L80" s="479"/>
      <c r="M80" s="479"/>
      <c r="N80" s="479"/>
      <c r="O80" s="479"/>
      <c r="P80" s="479"/>
      <c r="Q80" s="479"/>
      <c r="R80" s="479"/>
      <c r="S80" s="479"/>
      <c r="T80" s="479"/>
      <c r="U80" s="479"/>
      <c r="V80" s="479"/>
      <c r="W80" s="480"/>
      <c r="X80" s="478" t="s">
        <v>39</v>
      </c>
      <c r="Y80" s="479"/>
      <c r="Z80" s="479"/>
      <c r="AA80" s="479"/>
      <c r="AB80" s="479"/>
      <c r="AC80" s="479"/>
      <c r="AD80" s="479"/>
      <c r="AE80" s="479"/>
      <c r="AF80" s="479"/>
      <c r="AG80" s="479"/>
      <c r="AH80" s="479"/>
      <c r="AI80" s="479"/>
      <c r="AJ80" s="479"/>
      <c r="AK80" s="479"/>
      <c r="AL80" s="479"/>
      <c r="AM80" s="479"/>
      <c r="AN80" s="479"/>
      <c r="AO80" s="479"/>
      <c r="AP80" s="479"/>
      <c r="AQ80" s="479"/>
      <c r="AR80" s="480"/>
      <c r="AS80" s="478" t="s">
        <v>35</v>
      </c>
      <c r="AT80" s="479"/>
      <c r="AU80" s="479"/>
      <c r="AV80" s="479"/>
      <c r="AW80" s="479"/>
      <c r="AX80" s="479"/>
      <c r="AY80" s="479"/>
      <c r="AZ80" s="479"/>
      <c r="BA80" s="480"/>
    </row>
    <row r="81" spans="2:53" s="49" customFormat="1" ht="15" customHeight="1" x14ac:dyDescent="0.15">
      <c r="C81" s="469" t="s">
        <v>50</v>
      </c>
      <c r="D81" s="470"/>
      <c r="E81" s="470"/>
      <c r="F81" s="470"/>
      <c r="G81" s="470"/>
      <c r="H81" s="470"/>
      <c r="I81" s="470"/>
      <c r="J81" s="470"/>
      <c r="K81" s="470"/>
      <c r="L81" s="470"/>
      <c r="M81" s="470"/>
      <c r="N81" s="470"/>
      <c r="O81" s="470"/>
      <c r="P81" s="471"/>
      <c r="Q81" s="470" t="s">
        <v>2</v>
      </c>
      <c r="R81" s="470"/>
      <c r="S81" s="470"/>
      <c r="T81" s="470"/>
      <c r="U81" s="470"/>
      <c r="V81" s="470"/>
      <c r="W81" s="472"/>
      <c r="X81" s="469" t="s">
        <v>50</v>
      </c>
      <c r="Y81" s="470"/>
      <c r="Z81" s="470"/>
      <c r="AA81" s="470"/>
      <c r="AB81" s="470"/>
      <c r="AC81" s="470"/>
      <c r="AD81" s="470"/>
      <c r="AE81" s="470"/>
      <c r="AF81" s="470"/>
      <c r="AG81" s="470"/>
      <c r="AH81" s="470"/>
      <c r="AI81" s="470"/>
      <c r="AJ81" s="470"/>
      <c r="AK81" s="471"/>
      <c r="AL81" s="470" t="s">
        <v>2</v>
      </c>
      <c r="AM81" s="470"/>
      <c r="AN81" s="470"/>
      <c r="AO81" s="470"/>
      <c r="AP81" s="470"/>
      <c r="AQ81" s="470"/>
      <c r="AR81" s="472"/>
      <c r="AS81" s="455"/>
      <c r="AT81" s="456"/>
      <c r="AU81" s="456"/>
      <c r="AV81" s="456"/>
      <c r="AW81" s="456"/>
      <c r="AX81" s="456"/>
      <c r="AY81" s="456"/>
      <c r="AZ81" s="456"/>
      <c r="BA81" s="457"/>
    </row>
    <row r="82" spans="2:53" s="49" customFormat="1" ht="15" customHeight="1" x14ac:dyDescent="0.15">
      <c r="C82" s="464" t="s">
        <v>20</v>
      </c>
      <c r="D82" s="465"/>
      <c r="E82" s="465"/>
      <c r="F82" s="465"/>
      <c r="G82" s="465"/>
      <c r="H82" s="465"/>
      <c r="I82" s="465"/>
      <c r="J82" s="465"/>
      <c r="K82" s="465"/>
      <c r="L82" s="465"/>
      <c r="M82" s="465"/>
      <c r="N82" s="465"/>
      <c r="O82" s="465"/>
      <c r="P82" s="466"/>
      <c r="Q82" s="467">
        <f>X19</f>
        <v>300000</v>
      </c>
      <c r="R82" s="467"/>
      <c r="S82" s="467"/>
      <c r="T82" s="467"/>
      <c r="U82" s="467"/>
      <c r="V82" s="467"/>
      <c r="W82" s="468"/>
      <c r="X82" s="464" t="s">
        <v>215</v>
      </c>
      <c r="Y82" s="465"/>
      <c r="Z82" s="465"/>
      <c r="AA82" s="465"/>
      <c r="AB82" s="465"/>
      <c r="AC82" s="465"/>
      <c r="AD82" s="465"/>
      <c r="AE82" s="465"/>
      <c r="AF82" s="465"/>
      <c r="AG82" s="465"/>
      <c r="AH82" s="465"/>
      <c r="AI82" s="465"/>
      <c r="AJ82" s="465"/>
      <c r="AK82" s="466"/>
      <c r="AL82" s="467">
        <f>M19</f>
        <v>1200000</v>
      </c>
      <c r="AM82" s="467"/>
      <c r="AN82" s="467"/>
      <c r="AO82" s="467"/>
      <c r="AP82" s="467"/>
      <c r="AQ82" s="467"/>
      <c r="AR82" s="468"/>
      <c r="AS82" s="458"/>
      <c r="AT82" s="459"/>
      <c r="AU82" s="459"/>
      <c r="AV82" s="459"/>
      <c r="AW82" s="459"/>
      <c r="AX82" s="459"/>
      <c r="AY82" s="459"/>
      <c r="AZ82" s="459"/>
      <c r="BA82" s="460"/>
    </row>
    <row r="83" spans="2:53" ht="15" customHeight="1" x14ac:dyDescent="0.15">
      <c r="C83" s="464" t="s">
        <v>54</v>
      </c>
      <c r="D83" s="465"/>
      <c r="E83" s="465"/>
      <c r="F83" s="465"/>
      <c r="G83" s="465"/>
      <c r="H83" s="465"/>
      <c r="I83" s="465"/>
      <c r="J83" s="465"/>
      <c r="K83" s="465"/>
      <c r="L83" s="465"/>
      <c r="M83" s="465"/>
      <c r="N83" s="465"/>
      <c r="O83" s="465"/>
      <c r="P83" s="466"/>
      <c r="Q83" s="467">
        <f>AB19</f>
        <v>900000</v>
      </c>
      <c r="R83" s="467"/>
      <c r="S83" s="467"/>
      <c r="T83" s="467"/>
      <c r="U83" s="467"/>
      <c r="V83" s="467"/>
      <c r="W83" s="468"/>
      <c r="X83" s="464"/>
      <c r="Y83" s="465"/>
      <c r="Z83" s="465"/>
      <c r="AA83" s="465"/>
      <c r="AB83" s="465"/>
      <c r="AC83" s="465"/>
      <c r="AD83" s="465"/>
      <c r="AE83" s="465"/>
      <c r="AF83" s="465"/>
      <c r="AG83" s="465"/>
      <c r="AH83" s="465"/>
      <c r="AI83" s="465"/>
      <c r="AJ83" s="465"/>
      <c r="AK83" s="466"/>
      <c r="AL83" s="467"/>
      <c r="AM83" s="467"/>
      <c r="AN83" s="467"/>
      <c r="AO83" s="467"/>
      <c r="AP83" s="467"/>
      <c r="AQ83" s="467"/>
      <c r="AR83" s="468"/>
      <c r="AS83" s="458"/>
      <c r="AT83" s="459"/>
      <c r="AU83" s="459"/>
      <c r="AV83" s="459"/>
      <c r="AW83" s="459"/>
      <c r="AX83" s="459"/>
      <c r="AY83" s="459"/>
      <c r="AZ83" s="459"/>
      <c r="BA83" s="460"/>
    </row>
    <row r="84" spans="2:53" ht="15" customHeight="1" x14ac:dyDescent="0.15">
      <c r="C84" s="464" t="s">
        <v>56</v>
      </c>
      <c r="D84" s="465"/>
      <c r="E84" s="465"/>
      <c r="F84" s="465"/>
      <c r="G84" s="465"/>
      <c r="H84" s="465"/>
      <c r="I84" s="465"/>
      <c r="J84" s="465"/>
      <c r="K84" s="465"/>
      <c r="L84" s="465"/>
      <c r="M84" s="465"/>
      <c r="N84" s="465"/>
      <c r="O84" s="465"/>
      <c r="P84" s="466"/>
      <c r="Q84" s="467">
        <f>AF19</f>
        <v>0</v>
      </c>
      <c r="R84" s="467"/>
      <c r="S84" s="467"/>
      <c r="T84" s="467"/>
      <c r="U84" s="467"/>
      <c r="V84" s="467"/>
      <c r="W84" s="468"/>
      <c r="X84" s="464"/>
      <c r="Y84" s="465"/>
      <c r="Z84" s="465"/>
      <c r="AA84" s="465"/>
      <c r="AB84" s="465"/>
      <c r="AC84" s="465"/>
      <c r="AD84" s="465"/>
      <c r="AE84" s="465"/>
      <c r="AF84" s="465"/>
      <c r="AG84" s="465"/>
      <c r="AH84" s="465"/>
      <c r="AI84" s="465"/>
      <c r="AJ84" s="465"/>
      <c r="AK84" s="466"/>
      <c r="AL84" s="467"/>
      <c r="AM84" s="467"/>
      <c r="AN84" s="467"/>
      <c r="AO84" s="467"/>
      <c r="AP84" s="467"/>
      <c r="AQ84" s="467"/>
      <c r="AR84" s="468"/>
      <c r="AS84" s="458"/>
      <c r="AT84" s="459"/>
      <c r="AU84" s="459"/>
      <c r="AV84" s="459"/>
      <c r="AW84" s="459"/>
      <c r="AX84" s="459"/>
      <c r="AY84" s="459"/>
      <c r="AZ84" s="459"/>
      <c r="BA84" s="460"/>
    </row>
    <row r="85" spans="2:53" ht="15" customHeight="1" x14ac:dyDescent="0.15">
      <c r="C85" s="464"/>
      <c r="D85" s="465"/>
      <c r="E85" s="465"/>
      <c r="F85" s="465"/>
      <c r="G85" s="465"/>
      <c r="H85" s="465"/>
      <c r="I85" s="465"/>
      <c r="J85" s="465"/>
      <c r="K85" s="465"/>
      <c r="L85" s="465"/>
      <c r="M85" s="465"/>
      <c r="N85" s="465"/>
      <c r="O85" s="465"/>
      <c r="P85" s="466"/>
      <c r="Q85" s="467"/>
      <c r="R85" s="467"/>
      <c r="S85" s="467"/>
      <c r="T85" s="467"/>
      <c r="U85" s="467"/>
      <c r="V85" s="467"/>
      <c r="W85" s="468"/>
      <c r="X85" s="464"/>
      <c r="Y85" s="465"/>
      <c r="Z85" s="465"/>
      <c r="AA85" s="465"/>
      <c r="AB85" s="465"/>
      <c r="AC85" s="465"/>
      <c r="AD85" s="465"/>
      <c r="AE85" s="465"/>
      <c r="AF85" s="465"/>
      <c r="AG85" s="465"/>
      <c r="AH85" s="465"/>
      <c r="AI85" s="465"/>
      <c r="AJ85" s="465"/>
      <c r="AK85" s="466"/>
      <c r="AL85" s="467"/>
      <c r="AM85" s="467"/>
      <c r="AN85" s="467"/>
      <c r="AO85" s="467"/>
      <c r="AP85" s="467"/>
      <c r="AQ85" s="467"/>
      <c r="AR85" s="468"/>
      <c r="AS85" s="458"/>
      <c r="AT85" s="459"/>
      <c r="AU85" s="459"/>
      <c r="AV85" s="459"/>
      <c r="AW85" s="459"/>
      <c r="AX85" s="459"/>
      <c r="AY85" s="459"/>
      <c r="AZ85" s="459"/>
      <c r="BA85" s="460"/>
    </row>
    <row r="86" spans="2:53" ht="15" customHeight="1" x14ac:dyDescent="0.15">
      <c r="C86" s="464"/>
      <c r="D86" s="465"/>
      <c r="E86" s="465"/>
      <c r="F86" s="465"/>
      <c r="G86" s="465"/>
      <c r="H86" s="465"/>
      <c r="I86" s="465"/>
      <c r="J86" s="465"/>
      <c r="K86" s="465"/>
      <c r="L86" s="465"/>
      <c r="M86" s="465"/>
      <c r="N86" s="465"/>
      <c r="O86" s="465"/>
      <c r="P86" s="466"/>
      <c r="Q86" s="467"/>
      <c r="R86" s="467"/>
      <c r="S86" s="467"/>
      <c r="T86" s="467"/>
      <c r="U86" s="467"/>
      <c r="V86" s="467"/>
      <c r="W86" s="468"/>
      <c r="X86" s="464"/>
      <c r="Y86" s="465"/>
      <c r="Z86" s="465"/>
      <c r="AA86" s="465"/>
      <c r="AB86" s="465"/>
      <c r="AC86" s="465"/>
      <c r="AD86" s="465"/>
      <c r="AE86" s="465"/>
      <c r="AF86" s="465"/>
      <c r="AG86" s="465"/>
      <c r="AH86" s="465"/>
      <c r="AI86" s="465"/>
      <c r="AJ86" s="465"/>
      <c r="AK86" s="466"/>
      <c r="AL86" s="467"/>
      <c r="AM86" s="467"/>
      <c r="AN86" s="467"/>
      <c r="AO86" s="467"/>
      <c r="AP86" s="467"/>
      <c r="AQ86" s="467"/>
      <c r="AR86" s="468"/>
      <c r="AS86" s="458"/>
      <c r="AT86" s="459"/>
      <c r="AU86" s="459"/>
      <c r="AV86" s="459"/>
      <c r="AW86" s="459"/>
      <c r="AX86" s="459"/>
      <c r="AY86" s="459"/>
      <c r="AZ86" s="459"/>
      <c r="BA86" s="460"/>
    </row>
    <row r="87" spans="2:53" ht="15" customHeight="1" x14ac:dyDescent="0.15">
      <c r="C87" s="443"/>
      <c r="D87" s="444"/>
      <c r="E87" s="444"/>
      <c r="F87" s="444"/>
      <c r="G87" s="444"/>
      <c r="H87" s="444"/>
      <c r="I87" s="444"/>
      <c r="J87" s="444"/>
      <c r="K87" s="444"/>
      <c r="L87" s="444"/>
      <c r="M87" s="444"/>
      <c r="N87" s="444"/>
      <c r="O87" s="444"/>
      <c r="P87" s="445"/>
      <c r="Q87" s="446"/>
      <c r="R87" s="446"/>
      <c r="S87" s="446"/>
      <c r="T87" s="446"/>
      <c r="U87" s="446"/>
      <c r="V87" s="446"/>
      <c r="W87" s="447"/>
      <c r="X87" s="443"/>
      <c r="Y87" s="444"/>
      <c r="Z87" s="444"/>
      <c r="AA87" s="444"/>
      <c r="AB87" s="444"/>
      <c r="AC87" s="444"/>
      <c r="AD87" s="444"/>
      <c r="AE87" s="444"/>
      <c r="AF87" s="444"/>
      <c r="AG87" s="444"/>
      <c r="AH87" s="444"/>
      <c r="AI87" s="444"/>
      <c r="AJ87" s="444"/>
      <c r="AK87" s="445"/>
      <c r="AL87" s="446"/>
      <c r="AM87" s="446"/>
      <c r="AN87" s="446"/>
      <c r="AO87" s="446"/>
      <c r="AP87" s="446"/>
      <c r="AQ87" s="446"/>
      <c r="AR87" s="447"/>
      <c r="AS87" s="461"/>
      <c r="AT87" s="462"/>
      <c r="AU87" s="462"/>
      <c r="AV87" s="462"/>
      <c r="AW87" s="462"/>
      <c r="AX87" s="462"/>
      <c r="AY87" s="462"/>
      <c r="AZ87" s="462"/>
      <c r="BA87" s="463"/>
    </row>
    <row r="88" spans="2:53" ht="15" customHeight="1" x14ac:dyDescent="0.15">
      <c r="C88" s="448" t="s">
        <v>43</v>
      </c>
      <c r="D88" s="449"/>
      <c r="E88" s="449"/>
      <c r="F88" s="449"/>
      <c r="G88" s="449"/>
      <c r="H88" s="449"/>
      <c r="I88" s="449"/>
      <c r="J88" s="449"/>
      <c r="K88" s="449"/>
      <c r="L88" s="449"/>
      <c r="M88" s="449"/>
      <c r="N88" s="449"/>
      <c r="O88" s="449"/>
      <c r="P88" s="450"/>
      <c r="Q88" s="451">
        <f>SUM(Q82:W87)</f>
        <v>1200000</v>
      </c>
      <c r="R88" s="451"/>
      <c r="S88" s="451"/>
      <c r="T88" s="451"/>
      <c r="U88" s="451"/>
      <c r="V88" s="451"/>
      <c r="W88" s="452"/>
      <c r="X88" s="448" t="s">
        <v>53</v>
      </c>
      <c r="Y88" s="449"/>
      <c r="Z88" s="449"/>
      <c r="AA88" s="449"/>
      <c r="AB88" s="449"/>
      <c r="AC88" s="449"/>
      <c r="AD88" s="449"/>
      <c r="AE88" s="449"/>
      <c r="AF88" s="449"/>
      <c r="AG88" s="449"/>
      <c r="AH88" s="449"/>
      <c r="AI88" s="449"/>
      <c r="AJ88" s="449"/>
      <c r="AK88" s="450"/>
      <c r="AL88" s="451">
        <f>SUM(AL82:AR87)</f>
        <v>1200000</v>
      </c>
      <c r="AM88" s="451"/>
      <c r="AN88" s="451"/>
      <c r="AO88" s="451"/>
      <c r="AP88" s="451"/>
      <c r="AQ88" s="451"/>
      <c r="AR88" s="452"/>
      <c r="AS88" s="453">
        <f>Q88-AL88</f>
        <v>0</v>
      </c>
      <c r="AT88" s="453"/>
      <c r="AU88" s="453"/>
      <c r="AV88" s="453"/>
      <c r="AW88" s="453"/>
      <c r="AX88" s="453"/>
      <c r="AY88" s="453"/>
      <c r="AZ88" s="453"/>
      <c r="BA88" s="454"/>
    </row>
    <row r="89" spans="2:53" s="12" customFormat="1" ht="5.25" customHeight="1" x14ac:dyDescent="0.15">
      <c r="C89" s="53"/>
      <c r="D89" s="53"/>
      <c r="E89" s="53"/>
      <c r="F89" s="53"/>
      <c r="G89" s="53"/>
      <c r="H89" s="53"/>
      <c r="I89" s="53"/>
      <c r="J89" s="53"/>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row>
    <row r="90" spans="2:53" ht="15" customHeight="1" x14ac:dyDescent="0.15">
      <c r="B90" s="49" t="s">
        <v>207</v>
      </c>
    </row>
    <row r="91" spans="2:53" s="32" customFormat="1" ht="4.5" customHeight="1" x14ac:dyDescent="0.15">
      <c r="B91" s="48"/>
    </row>
    <row r="92" spans="2:53" ht="15" customHeight="1" x14ac:dyDescent="0.15">
      <c r="C92" s="431" t="s">
        <v>58</v>
      </c>
      <c r="D92" s="432"/>
      <c r="E92" s="432"/>
      <c r="F92" s="432"/>
      <c r="G92" s="432"/>
      <c r="H92" s="432"/>
      <c r="I92" s="432"/>
      <c r="J92" s="433"/>
      <c r="K92" s="434" t="str">
        <f>入力シート!K112&amp;""</f>
        <v/>
      </c>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34"/>
      <c r="AY92" s="434"/>
      <c r="AZ92" s="434"/>
      <c r="BA92" s="435"/>
    </row>
    <row r="93" spans="2:53" ht="15" customHeight="1" x14ac:dyDescent="0.15">
      <c r="C93" s="422" t="s">
        <v>60</v>
      </c>
      <c r="D93" s="423"/>
      <c r="E93" s="423"/>
      <c r="F93" s="423"/>
      <c r="G93" s="423"/>
      <c r="H93" s="423"/>
      <c r="I93" s="423"/>
      <c r="J93" s="424"/>
      <c r="K93" s="436" t="str">
        <f>入力シート!K113&amp;""</f>
        <v>〒   -</v>
      </c>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436"/>
      <c r="AY93" s="436"/>
      <c r="AZ93" s="436"/>
      <c r="BA93" s="437"/>
    </row>
    <row r="94" spans="2:53" ht="15" customHeight="1" x14ac:dyDescent="0.15">
      <c r="C94" s="438"/>
      <c r="D94" s="439"/>
      <c r="E94" s="439"/>
      <c r="F94" s="439"/>
      <c r="G94" s="439"/>
      <c r="H94" s="439"/>
      <c r="I94" s="439"/>
      <c r="J94" s="440"/>
      <c r="K94" s="431" t="s">
        <v>4</v>
      </c>
      <c r="L94" s="432"/>
      <c r="M94" s="432"/>
      <c r="N94" s="432"/>
      <c r="O94" s="432"/>
      <c r="P94" s="432"/>
      <c r="Q94" s="432"/>
      <c r="R94" s="441"/>
      <c r="S94" s="442" t="s">
        <v>17</v>
      </c>
      <c r="T94" s="432"/>
      <c r="U94" s="432"/>
      <c r="V94" s="432"/>
      <c r="W94" s="441"/>
      <c r="X94" s="442" t="s">
        <v>69</v>
      </c>
      <c r="Y94" s="432"/>
      <c r="Z94" s="432"/>
      <c r="AA94" s="432"/>
      <c r="AB94" s="441"/>
      <c r="AC94" s="442" t="s">
        <v>61</v>
      </c>
      <c r="AD94" s="432"/>
      <c r="AE94" s="432"/>
      <c r="AF94" s="432"/>
      <c r="AG94" s="432"/>
      <c r="AH94" s="432"/>
      <c r="AI94" s="432"/>
      <c r="AJ94" s="441"/>
      <c r="AK94" s="442" t="s">
        <v>62</v>
      </c>
      <c r="AL94" s="432"/>
      <c r="AM94" s="432"/>
      <c r="AN94" s="432"/>
      <c r="AO94" s="441"/>
      <c r="AP94" s="442" t="s">
        <v>31</v>
      </c>
      <c r="AQ94" s="432"/>
      <c r="AR94" s="432"/>
      <c r="AS94" s="432"/>
      <c r="AT94" s="441"/>
      <c r="AU94" s="432" t="s">
        <v>65</v>
      </c>
      <c r="AV94" s="432"/>
      <c r="AW94" s="432"/>
      <c r="AX94" s="432"/>
      <c r="AY94" s="432"/>
      <c r="AZ94" s="432"/>
      <c r="BA94" s="433"/>
    </row>
    <row r="95" spans="2:53" ht="15" customHeight="1" x14ac:dyDescent="0.15">
      <c r="C95" s="415" t="s">
        <v>63</v>
      </c>
      <c r="D95" s="416"/>
      <c r="E95" s="416"/>
      <c r="F95" s="416"/>
      <c r="G95" s="416"/>
      <c r="H95" s="416"/>
      <c r="I95" s="416"/>
      <c r="J95" s="417"/>
      <c r="K95" s="415" t="str">
        <f>入力シート!K115&amp;""</f>
        <v/>
      </c>
      <c r="L95" s="416"/>
      <c r="M95" s="416"/>
      <c r="N95" s="416"/>
      <c r="O95" s="416"/>
      <c r="P95" s="416"/>
      <c r="Q95" s="416"/>
      <c r="R95" s="418"/>
      <c r="S95" s="419" t="str">
        <f>入力シート!S115&amp;""</f>
        <v/>
      </c>
      <c r="T95" s="416"/>
      <c r="U95" s="416"/>
      <c r="V95" s="416"/>
      <c r="W95" s="418"/>
      <c r="X95" s="419" t="str">
        <f>入力シート!X115&amp;""</f>
        <v/>
      </c>
      <c r="Y95" s="416"/>
      <c r="Z95" s="416"/>
      <c r="AA95" s="416"/>
      <c r="AB95" s="418"/>
      <c r="AC95" s="419" t="str">
        <f>入力シート!AC115&amp;""</f>
        <v/>
      </c>
      <c r="AD95" s="416"/>
      <c r="AE95" s="416"/>
      <c r="AF95" s="416"/>
      <c r="AG95" s="416"/>
      <c r="AH95" s="416"/>
      <c r="AI95" s="416"/>
      <c r="AJ95" s="418"/>
      <c r="AK95" s="419" t="str">
        <f>入力シート!AK115&amp;""</f>
        <v/>
      </c>
      <c r="AL95" s="416"/>
      <c r="AM95" s="416"/>
      <c r="AN95" s="416"/>
      <c r="AO95" s="418"/>
      <c r="AP95" s="419" t="str">
        <f>入力シート!AP115&amp;""</f>
        <v/>
      </c>
      <c r="AQ95" s="416"/>
      <c r="AR95" s="416"/>
      <c r="AS95" s="416"/>
      <c r="AT95" s="418"/>
      <c r="AU95" s="420" t="str">
        <f>入力シート!AU115&amp;""</f>
        <v/>
      </c>
      <c r="AV95" s="420"/>
      <c r="AW95" s="420"/>
      <c r="AX95" s="420"/>
      <c r="AY95" s="420"/>
      <c r="AZ95" s="420"/>
      <c r="BA95" s="421"/>
    </row>
    <row r="96" spans="2:53" ht="15" customHeight="1" x14ac:dyDescent="0.15">
      <c r="C96" s="422" t="s">
        <v>64</v>
      </c>
      <c r="D96" s="423"/>
      <c r="E96" s="423"/>
      <c r="F96" s="423"/>
      <c r="G96" s="423"/>
      <c r="H96" s="423"/>
      <c r="I96" s="423"/>
      <c r="J96" s="424"/>
      <c r="K96" s="425" t="str">
        <f>入力シート!K116&amp;""</f>
        <v/>
      </c>
      <c r="L96" s="426"/>
      <c r="M96" s="426"/>
      <c r="N96" s="426"/>
      <c r="O96" s="426"/>
      <c r="P96" s="426"/>
      <c r="Q96" s="426"/>
      <c r="R96" s="427"/>
      <c r="S96" s="428" t="str">
        <f>入力シート!S116&amp;""</f>
        <v/>
      </c>
      <c r="T96" s="426"/>
      <c r="U96" s="426"/>
      <c r="V96" s="426"/>
      <c r="W96" s="427"/>
      <c r="X96" s="428" t="str">
        <f>入力シート!X116&amp;""</f>
        <v/>
      </c>
      <c r="Y96" s="426"/>
      <c r="Z96" s="426"/>
      <c r="AA96" s="426"/>
      <c r="AB96" s="427"/>
      <c r="AC96" s="428" t="str">
        <f>入力シート!AC116&amp;""</f>
        <v/>
      </c>
      <c r="AD96" s="426"/>
      <c r="AE96" s="426"/>
      <c r="AF96" s="426"/>
      <c r="AG96" s="426"/>
      <c r="AH96" s="426"/>
      <c r="AI96" s="426"/>
      <c r="AJ96" s="427"/>
      <c r="AK96" s="428" t="str">
        <f>入力シート!AK116&amp;""</f>
        <v/>
      </c>
      <c r="AL96" s="426"/>
      <c r="AM96" s="426"/>
      <c r="AN96" s="426"/>
      <c r="AO96" s="427"/>
      <c r="AP96" s="428" t="str">
        <f>入力シート!AP116&amp;""</f>
        <v/>
      </c>
      <c r="AQ96" s="426"/>
      <c r="AR96" s="426"/>
      <c r="AS96" s="426"/>
      <c r="AT96" s="427"/>
      <c r="AU96" s="429" t="str">
        <f>入力シート!AU116&amp;""</f>
        <v/>
      </c>
      <c r="AV96" s="429"/>
      <c r="AW96" s="429"/>
      <c r="AX96" s="429"/>
      <c r="AY96" s="429"/>
      <c r="AZ96" s="429"/>
      <c r="BA96" s="430"/>
    </row>
  </sheetData>
  <mergeCells count="462">
    <mergeCell ref="B1:E1"/>
    <mergeCell ref="B2:BB2"/>
    <mergeCell ref="C6:W6"/>
    <mergeCell ref="X6:AI6"/>
    <mergeCell ref="AJ6:BA6"/>
    <mergeCell ref="C7:L7"/>
    <mergeCell ref="M7:P7"/>
    <mergeCell ref="Q7:W7"/>
    <mergeCell ref="X7:AA7"/>
    <mergeCell ref="AB7:AE7"/>
    <mergeCell ref="AF7:AI7"/>
    <mergeCell ref="AJ7:AM7"/>
    <mergeCell ref="AN7:BA7"/>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D10:L10"/>
    <mergeCell ref="M10:P10"/>
    <mergeCell ref="Q10:T10"/>
    <mergeCell ref="V10:W10"/>
    <mergeCell ref="X10:AA10"/>
    <mergeCell ref="AJ10:AM10"/>
    <mergeCell ref="AN10:AR10"/>
    <mergeCell ref="AS10:AW10"/>
    <mergeCell ref="AX10:BA10"/>
    <mergeCell ref="D11:L11"/>
    <mergeCell ref="M11:P11"/>
    <mergeCell ref="Q11:T11"/>
    <mergeCell ref="V11:W11"/>
    <mergeCell ref="X11:AA11"/>
    <mergeCell ref="AJ11:AM11"/>
    <mergeCell ref="AN11:AR11"/>
    <mergeCell ref="AS11:AW11"/>
    <mergeCell ref="AX11:BA11"/>
    <mergeCell ref="D12:L12"/>
    <mergeCell ref="M12:P12"/>
    <mergeCell ref="Q12:T12"/>
    <mergeCell ref="V12:W12"/>
    <mergeCell ref="X12:AA12"/>
    <mergeCell ref="AJ12:AM12"/>
    <mergeCell ref="AN12:AR12"/>
    <mergeCell ref="AS12:AW12"/>
    <mergeCell ref="AX12:BA12"/>
    <mergeCell ref="D13:L13"/>
    <mergeCell ref="M13:P13"/>
    <mergeCell ref="Q13:T13"/>
    <mergeCell ref="V13:W13"/>
    <mergeCell ref="X13:AA13"/>
    <mergeCell ref="AJ13:AM13"/>
    <mergeCell ref="AN13:AR13"/>
    <mergeCell ref="AS13:AW13"/>
    <mergeCell ref="AX13:BA13"/>
    <mergeCell ref="D14:L14"/>
    <mergeCell ref="M14:P14"/>
    <mergeCell ref="Q14:T14"/>
    <mergeCell ref="V14:W14"/>
    <mergeCell ref="X14:AA14"/>
    <mergeCell ref="AJ14:AM14"/>
    <mergeCell ref="AN14:AR14"/>
    <mergeCell ref="AS14:AW14"/>
    <mergeCell ref="AX14:BA14"/>
    <mergeCell ref="X16:AA16"/>
    <mergeCell ref="AJ16:AM16"/>
    <mergeCell ref="AN16:AR16"/>
    <mergeCell ref="AS16:AW16"/>
    <mergeCell ref="AX16:BA16"/>
    <mergeCell ref="D15:L15"/>
    <mergeCell ref="M15:P15"/>
    <mergeCell ref="Q15:T15"/>
    <mergeCell ref="V15:W15"/>
    <mergeCell ref="X15:AA15"/>
    <mergeCell ref="AJ15:AM15"/>
    <mergeCell ref="AN15:AR15"/>
    <mergeCell ref="AS15:AW15"/>
    <mergeCell ref="AX15:BA15"/>
    <mergeCell ref="D18:L18"/>
    <mergeCell ref="M18:P18"/>
    <mergeCell ref="Q18:T18"/>
    <mergeCell ref="V18:W18"/>
    <mergeCell ref="X18:AA18"/>
    <mergeCell ref="AJ18:AM18"/>
    <mergeCell ref="AN18:AR18"/>
    <mergeCell ref="AS18:AW18"/>
    <mergeCell ref="AX18:BA18"/>
    <mergeCell ref="AB8:AE18"/>
    <mergeCell ref="AF8:AI18"/>
    <mergeCell ref="D17:L17"/>
    <mergeCell ref="M17:P17"/>
    <mergeCell ref="Q17:T17"/>
    <mergeCell ref="V17:W17"/>
    <mergeCell ref="X17:AA17"/>
    <mergeCell ref="AJ17:AM17"/>
    <mergeCell ref="AN17:AR17"/>
    <mergeCell ref="AS17:AW17"/>
    <mergeCell ref="AX17:BA17"/>
    <mergeCell ref="D16:L16"/>
    <mergeCell ref="M16:P16"/>
    <mergeCell ref="Q16:T16"/>
    <mergeCell ref="V16:W16"/>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Y27:BA27"/>
    <mergeCell ref="C28:L28"/>
    <mergeCell ref="M28:Q28"/>
    <mergeCell ref="R28:V28"/>
    <mergeCell ref="W28:X28"/>
    <mergeCell ref="Y28:AA28"/>
    <mergeCell ref="AC28:AL28"/>
    <mergeCell ref="AM28:AQ28"/>
    <mergeCell ref="AR28:AV28"/>
    <mergeCell ref="AW28:AX28"/>
    <mergeCell ref="AY28:BA28"/>
    <mergeCell ref="C27:L27"/>
    <mergeCell ref="M27:Q27"/>
    <mergeCell ref="R27:V27"/>
    <mergeCell ref="W27:X27"/>
    <mergeCell ref="Y27:AA27"/>
    <mergeCell ref="AC27:AL27"/>
    <mergeCell ref="AM27:AQ27"/>
    <mergeCell ref="AR27:AV27"/>
    <mergeCell ref="AW27:AX27"/>
    <mergeCell ref="AH32:AJ32"/>
    <mergeCell ref="D33:F33"/>
    <mergeCell ref="G33:J33"/>
    <mergeCell ref="K33:N33"/>
    <mergeCell ref="O33:P33"/>
    <mergeCell ref="Q33:S33"/>
    <mergeCell ref="U33:W33"/>
    <mergeCell ref="X33:AA33"/>
    <mergeCell ref="AB33:AE33"/>
    <mergeCell ref="AF33:AG33"/>
    <mergeCell ref="AH33:AJ33"/>
    <mergeCell ref="D32:F32"/>
    <mergeCell ref="G32:J32"/>
    <mergeCell ref="K32:N32"/>
    <mergeCell ref="O32:P32"/>
    <mergeCell ref="Q32:S32"/>
    <mergeCell ref="U32:W32"/>
    <mergeCell ref="X32:AA32"/>
    <mergeCell ref="AB32:AE32"/>
    <mergeCell ref="AF32:AG32"/>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5:F35"/>
    <mergeCell ref="G35:J35"/>
    <mergeCell ref="K35:N35"/>
    <mergeCell ref="O35:P35"/>
    <mergeCell ref="Q35:S35"/>
    <mergeCell ref="U35:W35"/>
    <mergeCell ref="X35:AA35"/>
    <mergeCell ref="AB35:AE35"/>
    <mergeCell ref="AF35:AG35"/>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7:F37"/>
    <mergeCell ref="G37:J37"/>
    <mergeCell ref="K37:N37"/>
    <mergeCell ref="O37:P37"/>
    <mergeCell ref="Q37:S37"/>
    <mergeCell ref="U37:W37"/>
    <mergeCell ref="X37:AA37"/>
    <mergeCell ref="AB37:AE37"/>
    <mergeCell ref="AF37:AG37"/>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39:F39"/>
    <mergeCell ref="G39:J39"/>
    <mergeCell ref="K39:N39"/>
    <mergeCell ref="O39:P39"/>
    <mergeCell ref="Q39:S39"/>
    <mergeCell ref="U39:W39"/>
    <mergeCell ref="X39:AA39"/>
    <mergeCell ref="AB39:AE39"/>
    <mergeCell ref="AF39:AG39"/>
    <mergeCell ref="AH41:AJ41"/>
    <mergeCell ref="D42:F42"/>
    <mergeCell ref="G42:J42"/>
    <mergeCell ref="K42:N42"/>
    <mergeCell ref="O42:P42"/>
    <mergeCell ref="Q42:S42"/>
    <mergeCell ref="U42:W42"/>
    <mergeCell ref="X42:AA42"/>
    <mergeCell ref="AB42:AE42"/>
    <mergeCell ref="AF42:AG42"/>
    <mergeCell ref="AH42:AJ42"/>
    <mergeCell ref="D41:F41"/>
    <mergeCell ref="G41:J41"/>
    <mergeCell ref="K41:N41"/>
    <mergeCell ref="O41:P41"/>
    <mergeCell ref="Q41:S41"/>
    <mergeCell ref="U41:W41"/>
    <mergeCell ref="X41:AA41"/>
    <mergeCell ref="AB41:AE41"/>
    <mergeCell ref="AF41:AG41"/>
    <mergeCell ref="C46:L46"/>
    <mergeCell ref="M46:BA46"/>
    <mergeCell ref="M47:W47"/>
    <mergeCell ref="X47:AA47"/>
    <mergeCell ref="AB47:AD47"/>
    <mergeCell ref="AE47:BA47"/>
    <mergeCell ref="M50:W50"/>
    <mergeCell ref="X50:AA50"/>
    <mergeCell ref="AB50:AD50"/>
    <mergeCell ref="AE50:BA50"/>
    <mergeCell ref="C47:L49"/>
    <mergeCell ref="M48:O49"/>
    <mergeCell ref="P48:R49"/>
    <mergeCell ref="S48:U49"/>
    <mergeCell ref="V48:BA49"/>
    <mergeCell ref="C50:L52"/>
    <mergeCell ref="M51:O52"/>
    <mergeCell ref="P51:R52"/>
    <mergeCell ref="S51:U52"/>
    <mergeCell ref="V51:BA52"/>
    <mergeCell ref="M71:W71"/>
    <mergeCell ref="X71:AA71"/>
    <mergeCell ref="AB71:AD71"/>
    <mergeCell ref="AE71:BA71"/>
    <mergeCell ref="M74:W74"/>
    <mergeCell ref="X74:AA74"/>
    <mergeCell ref="AB74:AD74"/>
    <mergeCell ref="AE74:BA74"/>
    <mergeCell ref="C80:W80"/>
    <mergeCell ref="X80:AR80"/>
    <mergeCell ref="AS80:BA80"/>
    <mergeCell ref="C71:L73"/>
    <mergeCell ref="M72:O73"/>
    <mergeCell ref="P72:R73"/>
    <mergeCell ref="S72:U73"/>
    <mergeCell ref="V72:BA73"/>
    <mergeCell ref="C74:L76"/>
    <mergeCell ref="M75:O76"/>
    <mergeCell ref="P75:R76"/>
    <mergeCell ref="S75:U76"/>
    <mergeCell ref="V75:BA76"/>
    <mergeCell ref="X81:AK81"/>
    <mergeCell ref="AL81:AR81"/>
    <mergeCell ref="C82:P82"/>
    <mergeCell ref="Q82:W82"/>
    <mergeCell ref="X82:AK82"/>
    <mergeCell ref="AL82:AR82"/>
    <mergeCell ref="C83:P83"/>
    <mergeCell ref="Q83:W83"/>
    <mergeCell ref="X83:AK83"/>
    <mergeCell ref="AL83:AR83"/>
    <mergeCell ref="C87:P87"/>
    <mergeCell ref="Q87:W87"/>
    <mergeCell ref="X87:AK87"/>
    <mergeCell ref="AL87:AR87"/>
    <mergeCell ref="C88:P88"/>
    <mergeCell ref="Q88:W88"/>
    <mergeCell ref="X88:AK88"/>
    <mergeCell ref="AL88:AR88"/>
    <mergeCell ref="AS88:BA88"/>
    <mergeCell ref="AS81:BA87"/>
    <mergeCell ref="C84:P84"/>
    <mergeCell ref="Q84:W84"/>
    <mergeCell ref="X84:AK84"/>
    <mergeCell ref="AL84:AR84"/>
    <mergeCell ref="C85:P85"/>
    <mergeCell ref="Q85:W85"/>
    <mergeCell ref="X85:AK85"/>
    <mergeCell ref="AL85:AR85"/>
    <mergeCell ref="C86:P86"/>
    <mergeCell ref="Q86:W86"/>
    <mergeCell ref="X86:AK86"/>
    <mergeCell ref="AL86:AR86"/>
    <mergeCell ref="C81:P81"/>
    <mergeCell ref="Q81:W81"/>
    <mergeCell ref="C92:J92"/>
    <mergeCell ref="K92:BA92"/>
    <mergeCell ref="C93:J93"/>
    <mergeCell ref="K93:BA93"/>
    <mergeCell ref="C94:J94"/>
    <mergeCell ref="K94:R94"/>
    <mergeCell ref="S94:W94"/>
    <mergeCell ref="X94:AB94"/>
    <mergeCell ref="AC94:AJ94"/>
    <mergeCell ref="AK94:AO94"/>
    <mergeCell ref="AP94:AT94"/>
    <mergeCell ref="AU94:BA94"/>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C53:L55"/>
    <mergeCell ref="M54:O55"/>
    <mergeCell ref="P54:R55"/>
    <mergeCell ref="S54:U55"/>
    <mergeCell ref="V54:BA55"/>
    <mergeCell ref="C56:L58"/>
    <mergeCell ref="M57:O58"/>
    <mergeCell ref="P57:R58"/>
    <mergeCell ref="S57:U58"/>
    <mergeCell ref="V57:BA58"/>
    <mergeCell ref="M53:W53"/>
    <mergeCell ref="X53:AA53"/>
    <mergeCell ref="AB53:AD53"/>
    <mergeCell ref="AE53:BA53"/>
    <mergeCell ref="M56:W56"/>
    <mergeCell ref="X56:AA56"/>
    <mergeCell ref="AB56:AD56"/>
    <mergeCell ref="AE56:BA56"/>
    <mergeCell ref="C59:L61"/>
    <mergeCell ref="M60:O61"/>
    <mergeCell ref="P60:R61"/>
    <mergeCell ref="S60:U61"/>
    <mergeCell ref="V60:BA61"/>
    <mergeCell ref="C62:L64"/>
    <mergeCell ref="M63:O64"/>
    <mergeCell ref="P63:R64"/>
    <mergeCell ref="S63:U64"/>
    <mergeCell ref="V63:BA64"/>
    <mergeCell ref="M62:W62"/>
    <mergeCell ref="X62:AA62"/>
    <mergeCell ref="AB62:AD62"/>
    <mergeCell ref="AE62:BA62"/>
    <mergeCell ref="M59:W59"/>
    <mergeCell ref="X59:AA59"/>
    <mergeCell ref="AB59:AD59"/>
    <mergeCell ref="AE59:BA59"/>
    <mergeCell ref="C65:L67"/>
    <mergeCell ref="M66:O67"/>
    <mergeCell ref="P66:R67"/>
    <mergeCell ref="S66:U67"/>
    <mergeCell ref="V66:BA67"/>
    <mergeCell ref="C68:L70"/>
    <mergeCell ref="M69:O70"/>
    <mergeCell ref="P69:R70"/>
    <mergeCell ref="S69:U70"/>
    <mergeCell ref="V69:BA70"/>
    <mergeCell ref="M65:W65"/>
    <mergeCell ref="X65:AA65"/>
    <mergeCell ref="AB65:AD65"/>
    <mergeCell ref="AE65:BA65"/>
    <mergeCell ref="M68:W68"/>
    <mergeCell ref="X68:AA68"/>
    <mergeCell ref="AB68:AD68"/>
    <mergeCell ref="AE68:BA68"/>
  </mergeCells>
  <phoneticPr fontId="2"/>
  <printOptions horizontalCentered="1"/>
  <pageMargins left="0.70866141732283472" right="0.70866141732283472" top="0.74803149606299213" bottom="0.74803149606299213" header="0.31496062992125984" footer="0.31496062992125984"/>
  <pageSetup paperSize="9" scale="95" fitToHeight="2" orientation="landscape" r:id="rId1"/>
  <rowBreaks count="2" manualBreakCount="2">
    <brk id="42" min="1" max="53" man="1"/>
    <brk id="77" min="1" max="5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0"/>
  <sheetViews>
    <sheetView showZeros="0" view="pageBreakPreview" zoomScaleNormal="100" zoomScaleSheetLayoutView="100" workbookViewId="0">
      <selection sqref="A1:AD1"/>
    </sheetView>
  </sheetViews>
  <sheetFormatPr defaultColWidth="2.5" defaultRowHeight="18.75" customHeight="1" x14ac:dyDescent="0.15"/>
  <cols>
    <col min="1" max="16384" width="2.5" style="33"/>
  </cols>
  <sheetData>
    <row r="1" spans="1:35" ht="18.75" customHeight="1" x14ac:dyDescent="0.15">
      <c r="A1" s="653" t="s">
        <v>79</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359"/>
      <c r="AF1" s="359"/>
      <c r="AG1" s="359"/>
      <c r="AH1" s="359"/>
      <c r="AI1" s="86"/>
    </row>
    <row r="2" spans="1:35" ht="18.75" customHeight="1" x14ac:dyDescent="0.15">
      <c r="A2" s="34"/>
      <c r="B2" s="34"/>
      <c r="C2" s="34"/>
      <c r="D2" s="34"/>
      <c r="E2" s="34"/>
      <c r="F2" s="34"/>
      <c r="G2" s="34"/>
      <c r="H2" s="34"/>
      <c r="I2" s="34"/>
      <c r="J2" s="34"/>
      <c r="K2" s="34"/>
      <c r="L2" s="34"/>
      <c r="M2" s="34"/>
      <c r="N2" s="34"/>
      <c r="O2" s="34"/>
      <c r="P2" s="34"/>
      <c r="Q2" s="34"/>
      <c r="R2" s="34"/>
      <c r="S2" s="34"/>
      <c r="T2" s="34"/>
      <c r="U2" s="34"/>
      <c r="V2" s="34"/>
      <c r="W2" s="34"/>
      <c r="X2" s="34"/>
      <c r="Y2" s="34"/>
      <c r="Z2" s="654"/>
      <c r="AA2" s="654"/>
      <c r="AB2" s="654"/>
      <c r="AC2" s="654"/>
      <c r="AD2" s="654"/>
      <c r="AE2" s="654"/>
      <c r="AF2" s="654"/>
      <c r="AG2" s="654"/>
      <c r="AH2" s="654"/>
      <c r="AI2" s="34"/>
    </row>
    <row r="3" spans="1:35" ht="18.75" customHeight="1" x14ac:dyDescent="0.15">
      <c r="X3" s="42"/>
      <c r="Y3" s="42"/>
      <c r="Z3" s="655" t="s">
        <v>80</v>
      </c>
      <c r="AA3" s="655"/>
      <c r="AB3" s="655"/>
      <c r="AC3" s="655"/>
      <c r="AD3" s="655"/>
      <c r="AE3" s="655"/>
      <c r="AF3" s="655"/>
      <c r="AG3" s="655"/>
      <c r="AH3" s="655"/>
    </row>
    <row r="4" spans="1:35" ht="18.75" customHeight="1" x14ac:dyDescent="0.15">
      <c r="X4" s="42"/>
      <c r="Y4" s="42"/>
      <c r="Z4" s="42"/>
      <c r="AA4" s="83"/>
      <c r="AB4" s="83"/>
      <c r="AC4" s="83"/>
      <c r="AD4" s="83"/>
      <c r="AE4" s="83"/>
      <c r="AF4" s="83"/>
      <c r="AG4" s="83"/>
      <c r="AH4" s="83"/>
    </row>
    <row r="5" spans="1:35" ht="18.75" customHeight="1" x14ac:dyDescent="0.15">
      <c r="X5" s="42"/>
      <c r="Y5" s="42"/>
      <c r="Z5" s="42"/>
      <c r="AA5" s="42"/>
      <c r="AB5" s="42"/>
      <c r="AC5" s="42"/>
      <c r="AD5" s="42"/>
      <c r="AE5" s="42"/>
      <c r="AF5" s="42"/>
      <c r="AG5" s="42"/>
    </row>
    <row r="6" spans="1:35" ht="18.75" customHeight="1" x14ac:dyDescent="0.15">
      <c r="A6" s="41"/>
      <c r="B6" s="363" t="s">
        <v>81</v>
      </c>
      <c r="C6" s="363"/>
      <c r="D6" s="363"/>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row>
    <row r="7" spans="1:35" ht="18.75" customHeight="1" x14ac:dyDescent="0.15">
      <c r="A7" s="35"/>
      <c r="C7" s="352" t="s">
        <v>83</v>
      </c>
      <c r="D7" s="352"/>
      <c r="E7" s="352"/>
      <c r="F7" s="352"/>
      <c r="G7" s="352"/>
      <c r="H7" s="352"/>
      <c r="I7" s="352"/>
      <c r="J7" s="352"/>
      <c r="K7" s="352"/>
      <c r="L7" s="352"/>
      <c r="M7" s="352"/>
      <c r="N7" s="352"/>
      <c r="O7" s="352"/>
      <c r="P7" s="352"/>
      <c r="Q7" s="352"/>
    </row>
    <row r="10" spans="1:35" ht="18.75" customHeight="1" x14ac:dyDescent="0.15">
      <c r="A10" s="35"/>
    </row>
    <row r="11" spans="1:35" ht="18.75" customHeight="1" x14ac:dyDescent="0.15">
      <c r="R11" s="363" t="s">
        <v>72</v>
      </c>
      <c r="S11" s="363"/>
      <c r="T11" s="363"/>
      <c r="U11" s="364" t="str">
        <f>交付申請書!U11</f>
        <v>東京都千代田区霞が関2-1-3</v>
      </c>
      <c r="V11" s="364"/>
      <c r="W11" s="364"/>
      <c r="X11" s="364"/>
      <c r="Y11" s="364"/>
      <c r="Z11" s="364"/>
      <c r="AA11" s="364"/>
      <c r="AB11" s="364"/>
      <c r="AC11" s="364"/>
      <c r="AD11" s="364"/>
      <c r="AE11" s="364"/>
      <c r="AF11" s="364"/>
      <c r="AG11" s="364"/>
      <c r="AH11" s="364"/>
    </row>
    <row r="12" spans="1:35" ht="18.75" customHeight="1" x14ac:dyDescent="0.15">
      <c r="A12" s="35"/>
      <c r="U12" s="646" t="str">
        <f>交付申請書!U12</f>
        <v>医療法人国交会 自動車病院</v>
      </c>
      <c r="V12" s="646"/>
      <c r="W12" s="646"/>
      <c r="X12" s="646"/>
      <c r="Y12" s="646"/>
      <c r="Z12" s="646"/>
      <c r="AA12" s="646"/>
      <c r="AB12" s="646"/>
      <c r="AC12" s="646"/>
      <c r="AD12" s="646"/>
      <c r="AE12" s="646"/>
      <c r="AF12" s="646"/>
      <c r="AG12" s="646"/>
      <c r="AH12" s="646"/>
    </row>
    <row r="13" spans="1:35" ht="18.75" customHeight="1" x14ac:dyDescent="0.15">
      <c r="A13" s="35"/>
      <c r="U13" s="646"/>
      <c r="V13" s="646"/>
      <c r="W13" s="646"/>
      <c r="X13" s="646"/>
      <c r="Y13" s="646"/>
      <c r="Z13" s="646"/>
      <c r="AA13" s="646"/>
      <c r="AB13" s="646"/>
      <c r="AC13" s="646"/>
      <c r="AD13" s="646"/>
      <c r="AE13" s="646"/>
      <c r="AF13" s="646"/>
      <c r="AG13" s="646"/>
      <c r="AH13" s="646"/>
    </row>
    <row r="14" spans="1:35" ht="18.75" customHeight="1" x14ac:dyDescent="0.15">
      <c r="A14" s="35"/>
      <c r="U14" s="364" t="str">
        <f>交付申請書!U14</f>
        <v>院長　国土　太郎</v>
      </c>
      <c r="V14" s="364"/>
      <c r="W14" s="364"/>
      <c r="X14" s="364"/>
      <c r="Y14" s="364"/>
      <c r="Z14" s="364"/>
      <c r="AA14" s="364"/>
      <c r="AB14" s="364"/>
      <c r="AC14" s="364"/>
      <c r="AD14" s="364"/>
      <c r="AE14" s="364"/>
      <c r="AF14" s="84"/>
      <c r="AG14" s="84"/>
      <c r="AH14" s="84"/>
    </row>
    <row r="15" spans="1:35" ht="18.75" customHeight="1" x14ac:dyDescent="0.15">
      <c r="A15" s="35"/>
      <c r="U15" s="42"/>
      <c r="V15" s="42"/>
      <c r="W15" s="42"/>
      <c r="X15" s="42"/>
      <c r="Y15" s="42"/>
      <c r="Z15" s="42"/>
      <c r="AA15" s="42"/>
      <c r="AB15" s="42"/>
      <c r="AC15" s="42"/>
      <c r="AD15" s="42"/>
    </row>
    <row r="16" spans="1:35" ht="18.75" customHeight="1" x14ac:dyDescent="0.15">
      <c r="A16" s="35"/>
      <c r="U16" s="42"/>
      <c r="V16" s="42"/>
      <c r="W16" s="42"/>
      <c r="X16" s="42"/>
      <c r="Y16" s="42"/>
      <c r="Z16" s="42"/>
      <c r="AA16" s="42"/>
      <c r="AB16" s="42"/>
      <c r="AC16" s="42"/>
      <c r="AD16" s="42"/>
    </row>
    <row r="17" spans="1:34" ht="18.75" customHeight="1" x14ac:dyDescent="0.15">
      <c r="C17" s="366" t="s">
        <v>55</v>
      </c>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row>
    <row r="18" spans="1:34" ht="18.75" customHeight="1" x14ac:dyDescent="0.15">
      <c r="A18" s="35"/>
    </row>
    <row r="19" spans="1:34" ht="18.75" customHeight="1" x14ac:dyDescent="0.15">
      <c r="A19" s="35"/>
    </row>
    <row r="20" spans="1:34" ht="17.25" customHeight="1" x14ac:dyDescent="0.15">
      <c r="A20" s="35"/>
      <c r="B20" s="647" t="s">
        <v>219</v>
      </c>
      <c r="C20" s="647"/>
      <c r="D20" s="647"/>
      <c r="E20" s="647"/>
      <c r="F20" s="647"/>
      <c r="G20" s="647"/>
      <c r="H20" s="647"/>
      <c r="I20" s="647"/>
      <c r="J20" s="647"/>
      <c r="K20" s="647"/>
      <c r="L20" s="647"/>
      <c r="M20" s="647"/>
      <c r="N20" s="647"/>
      <c r="O20" s="647"/>
      <c r="P20" s="647"/>
      <c r="Q20" s="647"/>
      <c r="R20" s="647"/>
      <c r="S20" s="647"/>
      <c r="T20" s="647"/>
      <c r="U20" s="647"/>
      <c r="V20" s="647"/>
      <c r="W20" s="647"/>
      <c r="X20" s="647"/>
      <c r="Y20" s="647"/>
      <c r="Z20" s="647"/>
      <c r="AA20" s="647"/>
      <c r="AB20" s="647"/>
      <c r="AC20" s="647"/>
      <c r="AD20" s="647"/>
      <c r="AE20" s="647"/>
      <c r="AF20" s="647"/>
      <c r="AG20" s="647"/>
      <c r="AH20" s="647"/>
    </row>
    <row r="21" spans="1:34" ht="17.25" customHeight="1" x14ac:dyDescent="0.15">
      <c r="B21" s="647"/>
      <c r="C21" s="647"/>
      <c r="D21" s="647"/>
      <c r="E21" s="647"/>
      <c r="F21" s="647"/>
      <c r="G21" s="647"/>
      <c r="H21" s="647"/>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row>
    <row r="22" spans="1:34" ht="18.75" customHeight="1" x14ac:dyDescent="0.15">
      <c r="B22" s="647"/>
      <c r="C22" s="647"/>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647"/>
      <c r="AF22" s="647"/>
      <c r="AG22" s="647"/>
      <c r="AH22" s="647"/>
    </row>
    <row r="23" spans="1:34" ht="18.75" customHeight="1" x14ac:dyDescent="0.15">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row>
    <row r="24" spans="1:34" ht="18.75" customHeight="1" x14ac:dyDescent="0.15">
      <c r="C24" s="363" t="s">
        <v>84</v>
      </c>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row>
    <row r="25" spans="1:34" ht="18.75" customHeight="1" x14ac:dyDescent="0.15">
      <c r="A25" s="35"/>
    </row>
    <row r="26" spans="1:34" ht="18.75" customHeight="1" x14ac:dyDescent="0.15">
      <c r="C26" s="362" t="s">
        <v>86</v>
      </c>
      <c r="D26" s="362"/>
      <c r="E26" s="362"/>
      <c r="F26" s="362"/>
      <c r="G26" s="362"/>
      <c r="H26" s="362"/>
      <c r="I26" s="362"/>
      <c r="J26" s="362"/>
      <c r="K26" s="362"/>
      <c r="L26" s="362"/>
      <c r="M26" s="81"/>
      <c r="N26" s="649" t="s">
        <v>75</v>
      </c>
      <c r="O26" s="649"/>
      <c r="P26" s="649"/>
      <c r="Q26" s="650">
        <f>別紙!X19</f>
        <v>300000</v>
      </c>
      <c r="R26" s="650"/>
      <c r="S26" s="650"/>
      <c r="T26" s="650"/>
      <c r="U26" s="650"/>
      <c r="V26" s="650"/>
      <c r="W26" s="650"/>
      <c r="X26" s="650"/>
      <c r="Y26" s="82"/>
      <c r="Z26" s="82"/>
      <c r="AA26" s="82"/>
      <c r="AB26" s="82"/>
      <c r="AC26" s="82"/>
      <c r="AD26" s="82"/>
      <c r="AE26" s="82"/>
      <c r="AF26" s="82"/>
      <c r="AG26" s="82"/>
      <c r="AH26" s="81"/>
    </row>
    <row r="27" spans="1:34" ht="18.75" customHeight="1" x14ac:dyDescent="0.15">
      <c r="C27" s="37"/>
      <c r="D27" s="37"/>
      <c r="E27" s="37"/>
      <c r="F27" s="37"/>
      <c r="G27" s="37"/>
      <c r="H27" s="37"/>
      <c r="I27" s="37"/>
      <c r="J27" s="37"/>
      <c r="K27" s="37"/>
      <c r="L27" s="37"/>
      <c r="M27" s="81"/>
      <c r="N27" s="38"/>
      <c r="O27" s="651"/>
      <c r="P27" s="652"/>
      <c r="Q27" s="652"/>
      <c r="R27" s="652"/>
      <c r="S27" s="652"/>
      <c r="T27" s="652"/>
      <c r="U27" s="652"/>
      <c r="V27" s="652"/>
      <c r="W27" s="652"/>
      <c r="X27" s="652"/>
      <c r="Y27" s="652"/>
      <c r="Z27" s="652"/>
      <c r="AA27" s="652"/>
      <c r="AB27" s="652"/>
      <c r="AC27" s="652"/>
      <c r="AD27" s="652"/>
      <c r="AE27" s="652"/>
      <c r="AF27" s="652"/>
      <c r="AG27" s="652"/>
      <c r="AH27" s="81"/>
    </row>
    <row r="28" spans="1:34" ht="18.75" customHeight="1" x14ac:dyDescent="0.15">
      <c r="C28" s="37"/>
      <c r="D28" s="37"/>
      <c r="E28" s="37"/>
      <c r="F28" s="37"/>
      <c r="G28" s="37"/>
      <c r="H28" s="37"/>
      <c r="I28" s="37"/>
      <c r="J28" s="37"/>
      <c r="K28" s="37"/>
      <c r="L28" s="37"/>
      <c r="M28" s="81"/>
      <c r="N28" s="357" t="s">
        <v>87</v>
      </c>
      <c r="O28" s="357"/>
      <c r="P28" s="357"/>
      <c r="Q28" s="362" t="str">
        <f>入力シート!AG4</f>
        <v>ﾄｳｷｮｳﾄﾁﾖﾀﾞｸｶｽﾐｶﾞｾｷ</v>
      </c>
      <c r="R28" s="362"/>
      <c r="S28" s="362"/>
      <c r="T28" s="362"/>
      <c r="U28" s="362"/>
      <c r="V28" s="362"/>
      <c r="W28" s="362"/>
      <c r="X28" s="362"/>
      <c r="Y28" s="362"/>
      <c r="Z28" s="362"/>
      <c r="AA28" s="362"/>
      <c r="AB28" s="362"/>
      <c r="AC28" s="362"/>
      <c r="AD28" s="362"/>
      <c r="AE28" s="362"/>
      <c r="AF28" s="362"/>
      <c r="AG28" s="362"/>
      <c r="AH28" s="81"/>
    </row>
    <row r="29" spans="1:34" ht="18.75" customHeight="1" x14ac:dyDescent="0.15">
      <c r="C29" s="362" t="s">
        <v>88</v>
      </c>
      <c r="D29" s="362"/>
      <c r="E29" s="362"/>
      <c r="F29" s="362"/>
      <c r="G29" s="362"/>
      <c r="H29" s="362"/>
      <c r="I29" s="362"/>
      <c r="J29" s="362"/>
      <c r="K29" s="362"/>
      <c r="L29" s="362"/>
      <c r="M29" s="81"/>
      <c r="N29" s="357" t="s">
        <v>24</v>
      </c>
      <c r="O29" s="357"/>
      <c r="P29" s="357"/>
      <c r="Q29" s="362" t="str">
        <f>入力シート!AG3</f>
        <v>東京都千代田区霞が関2-1-3</v>
      </c>
      <c r="R29" s="362"/>
      <c r="S29" s="362"/>
      <c r="T29" s="362"/>
      <c r="U29" s="362"/>
      <c r="V29" s="362"/>
      <c r="W29" s="362"/>
      <c r="X29" s="362"/>
      <c r="Y29" s="362"/>
      <c r="Z29" s="362"/>
      <c r="AA29" s="362"/>
      <c r="AB29" s="362"/>
      <c r="AC29" s="362"/>
      <c r="AD29" s="362"/>
      <c r="AE29" s="362"/>
      <c r="AF29" s="362"/>
      <c r="AG29" s="362"/>
      <c r="AH29" s="81"/>
    </row>
    <row r="30" spans="1:34" ht="18.75" customHeight="1" x14ac:dyDescent="0.15">
      <c r="C30" s="37"/>
      <c r="D30" s="37"/>
      <c r="E30" s="37"/>
      <c r="F30" s="37"/>
      <c r="G30" s="37"/>
      <c r="H30" s="37"/>
      <c r="I30" s="37"/>
      <c r="J30" s="37"/>
      <c r="K30" s="37"/>
      <c r="L30" s="37"/>
      <c r="M30" s="81"/>
      <c r="N30" s="38"/>
      <c r="O30" s="38"/>
      <c r="P30" s="38"/>
      <c r="Q30" s="38"/>
      <c r="R30" s="38"/>
      <c r="S30" s="38"/>
      <c r="T30" s="38"/>
      <c r="U30" s="38"/>
      <c r="V30" s="38"/>
      <c r="W30" s="38"/>
      <c r="X30" s="38"/>
      <c r="Y30" s="38"/>
      <c r="Z30" s="38"/>
      <c r="AA30" s="38"/>
      <c r="AB30" s="38"/>
      <c r="AC30" s="38"/>
      <c r="AD30" s="38"/>
      <c r="AE30" s="38"/>
      <c r="AF30" s="38"/>
      <c r="AG30" s="38"/>
      <c r="AH30" s="81"/>
    </row>
    <row r="31" spans="1:34" ht="18.75" customHeight="1" x14ac:dyDescent="0.15">
      <c r="C31" s="39"/>
      <c r="D31" s="39"/>
      <c r="E31" s="39"/>
      <c r="F31" s="39"/>
      <c r="G31" s="39"/>
      <c r="H31" s="39"/>
      <c r="I31" s="39"/>
      <c r="J31" s="39"/>
      <c r="K31" s="39"/>
      <c r="L31" s="39"/>
      <c r="M31" s="81"/>
      <c r="N31" s="357" t="s">
        <v>87</v>
      </c>
      <c r="O31" s="357"/>
      <c r="P31" s="357"/>
      <c r="Q31" s="364" t="str">
        <f>入力シート!AG6</f>
        <v>イリョウﾎｳｼﾞﾝｺｯｺｳｶｲ ｼﾞﾄﾞｳｼｬビョウイン ｲﾝﾁｮｳ ｺｸﾄﾞ ﾀﾛｳ</v>
      </c>
      <c r="R31" s="364"/>
      <c r="S31" s="364"/>
      <c r="T31" s="364"/>
      <c r="U31" s="364"/>
      <c r="V31" s="364"/>
      <c r="W31" s="364"/>
      <c r="X31" s="364"/>
      <c r="Y31" s="364"/>
      <c r="Z31" s="364"/>
      <c r="AA31" s="364"/>
      <c r="AB31" s="364"/>
      <c r="AC31" s="364"/>
      <c r="AD31" s="364"/>
      <c r="AE31" s="364"/>
      <c r="AF31" s="364"/>
      <c r="AG31" s="364"/>
      <c r="AH31" s="81"/>
    </row>
    <row r="32" spans="1:34" ht="18.75" customHeight="1" x14ac:dyDescent="0.15">
      <c r="C32" s="362" t="s">
        <v>89</v>
      </c>
      <c r="D32" s="362"/>
      <c r="E32" s="362"/>
      <c r="F32" s="362"/>
      <c r="G32" s="362"/>
      <c r="H32" s="362"/>
      <c r="I32" s="362"/>
      <c r="J32" s="362"/>
      <c r="K32" s="362"/>
      <c r="L32" s="362"/>
      <c r="M32" s="81"/>
      <c r="N32" s="357" t="s">
        <v>1</v>
      </c>
      <c r="O32" s="357"/>
      <c r="P32" s="357"/>
      <c r="Q32" s="364" t="str">
        <f>入力シート!AG5</f>
        <v>医療法人国交会 自動車病院 院長 国土 太郎</v>
      </c>
      <c r="R32" s="364"/>
      <c r="S32" s="364"/>
      <c r="T32" s="364"/>
      <c r="U32" s="364"/>
      <c r="V32" s="364"/>
      <c r="W32" s="364"/>
      <c r="X32" s="364"/>
      <c r="Y32" s="364"/>
      <c r="Z32" s="364"/>
      <c r="AA32" s="364"/>
      <c r="AB32" s="364"/>
      <c r="AC32" s="364"/>
      <c r="AD32" s="364"/>
      <c r="AE32" s="364"/>
      <c r="AF32" s="364"/>
      <c r="AG32" s="364"/>
      <c r="AH32" s="81"/>
    </row>
    <row r="33" spans="1:34" ht="18.75" customHeight="1" x14ac:dyDescent="0.15">
      <c r="C33" s="38"/>
      <c r="D33" s="38"/>
      <c r="E33" s="38"/>
      <c r="F33" s="38"/>
      <c r="G33" s="38"/>
      <c r="H33" s="38"/>
      <c r="I33" s="38"/>
      <c r="J33" s="38"/>
      <c r="K33" s="38"/>
      <c r="L33" s="38"/>
      <c r="M33" s="81"/>
      <c r="N33" s="38"/>
      <c r="O33" s="38"/>
      <c r="P33" s="38"/>
      <c r="Q33" s="38"/>
      <c r="R33" s="38"/>
      <c r="S33" s="38"/>
      <c r="T33" s="38"/>
      <c r="U33" s="38"/>
      <c r="V33" s="38"/>
      <c r="W33" s="38"/>
      <c r="X33" s="38"/>
      <c r="Y33" s="38"/>
      <c r="Z33" s="38"/>
      <c r="AA33" s="38"/>
      <c r="AB33" s="38"/>
      <c r="AC33" s="38"/>
      <c r="AD33" s="38"/>
      <c r="AE33" s="38"/>
      <c r="AF33" s="38"/>
      <c r="AG33" s="38"/>
      <c r="AH33" s="81"/>
    </row>
    <row r="34" spans="1:34" ht="18.75" customHeight="1" x14ac:dyDescent="0.15">
      <c r="C34" s="362" t="s">
        <v>90</v>
      </c>
      <c r="D34" s="362"/>
      <c r="E34" s="362"/>
      <c r="F34" s="362"/>
      <c r="G34" s="362"/>
      <c r="H34" s="362"/>
      <c r="I34" s="362"/>
      <c r="J34" s="362"/>
      <c r="K34" s="362"/>
      <c r="L34" s="362"/>
      <c r="M34" s="362"/>
      <c r="N34" s="362"/>
      <c r="O34" s="362"/>
      <c r="P34" s="362"/>
      <c r="Q34" s="362"/>
      <c r="R34" s="362" t="str">
        <f>入力シート!AG7</f>
        <v>国土交通銀行</v>
      </c>
      <c r="S34" s="362"/>
      <c r="T34" s="362"/>
      <c r="U34" s="362"/>
      <c r="V34" s="362"/>
      <c r="W34" s="362"/>
      <c r="X34" s="362"/>
      <c r="Y34" s="362"/>
      <c r="Z34" s="362" t="str">
        <f>入力シート!AG8</f>
        <v>霞ヶ関支店</v>
      </c>
      <c r="AA34" s="362"/>
      <c r="AB34" s="362"/>
      <c r="AC34" s="362"/>
      <c r="AD34" s="362"/>
      <c r="AE34" s="362"/>
      <c r="AF34" s="362"/>
      <c r="AG34" s="362"/>
      <c r="AH34" s="362"/>
    </row>
    <row r="35" spans="1:34" ht="18.75" customHeight="1" x14ac:dyDescent="0.15">
      <c r="C35" s="37"/>
      <c r="D35" s="37"/>
      <c r="E35" s="37"/>
      <c r="F35" s="37"/>
      <c r="G35" s="37"/>
      <c r="H35" s="37"/>
      <c r="I35" s="37"/>
      <c r="J35" s="37"/>
      <c r="K35" s="37"/>
      <c r="L35" s="37"/>
      <c r="M35" s="37"/>
      <c r="N35" s="37"/>
      <c r="O35" s="37"/>
      <c r="P35" s="37"/>
      <c r="Q35" s="38"/>
      <c r="R35" s="81"/>
      <c r="S35" s="81"/>
      <c r="T35" s="81"/>
      <c r="U35" s="81"/>
      <c r="V35" s="81"/>
      <c r="W35" s="81"/>
      <c r="X35" s="81"/>
      <c r="Y35" s="81"/>
      <c r="Z35" s="81"/>
      <c r="AA35" s="81"/>
      <c r="AB35" s="81"/>
      <c r="AC35" s="81"/>
      <c r="AD35" s="81"/>
      <c r="AE35" s="81"/>
      <c r="AF35" s="81"/>
      <c r="AG35" s="81"/>
      <c r="AH35" s="81"/>
    </row>
    <row r="36" spans="1:34" ht="18.75" customHeight="1" x14ac:dyDescent="0.15">
      <c r="C36" s="362" t="s">
        <v>92</v>
      </c>
      <c r="D36" s="362"/>
      <c r="E36" s="362"/>
      <c r="F36" s="362"/>
      <c r="G36" s="362"/>
      <c r="H36" s="362"/>
      <c r="I36" s="362"/>
      <c r="J36" s="362"/>
      <c r="K36" s="362"/>
      <c r="L36" s="362"/>
      <c r="M36" s="81"/>
      <c r="N36" s="81"/>
      <c r="O36" s="81"/>
      <c r="P36" s="81"/>
      <c r="Q36" s="357" t="str">
        <f>入力シート!AG9</f>
        <v>普通預金</v>
      </c>
      <c r="R36" s="357"/>
      <c r="S36" s="357"/>
      <c r="T36" s="357"/>
      <c r="U36" s="357"/>
      <c r="V36" s="81"/>
      <c r="W36" s="81"/>
      <c r="X36" s="81"/>
      <c r="Y36" s="81"/>
      <c r="Z36" s="81"/>
      <c r="AA36" s="81"/>
      <c r="AB36" s="81"/>
      <c r="AC36" s="81"/>
      <c r="AD36" s="81"/>
      <c r="AE36" s="81"/>
      <c r="AF36" s="81"/>
      <c r="AG36" s="81"/>
      <c r="AH36" s="81"/>
    </row>
    <row r="37" spans="1:34" ht="18.75" customHeight="1" x14ac:dyDescent="0.15">
      <c r="C37" s="38"/>
      <c r="D37" s="38"/>
      <c r="E37" s="38"/>
      <c r="F37" s="38"/>
      <c r="G37" s="38"/>
      <c r="H37" s="38"/>
      <c r="I37" s="38"/>
      <c r="J37" s="38"/>
      <c r="K37" s="38"/>
      <c r="L37" s="38"/>
      <c r="M37" s="81"/>
      <c r="N37" s="81"/>
      <c r="O37" s="81"/>
      <c r="P37" s="81"/>
      <c r="Q37" s="38"/>
      <c r="R37" s="38"/>
      <c r="S37" s="38"/>
      <c r="T37" s="38"/>
      <c r="U37" s="38"/>
      <c r="V37" s="81"/>
      <c r="W37" s="81"/>
      <c r="X37" s="81"/>
      <c r="Y37" s="81"/>
      <c r="Z37" s="81"/>
      <c r="AA37" s="81"/>
      <c r="AB37" s="81"/>
      <c r="AC37" s="81"/>
      <c r="AD37" s="81"/>
      <c r="AE37" s="81"/>
      <c r="AF37" s="81"/>
      <c r="AG37" s="81"/>
      <c r="AH37" s="81"/>
    </row>
    <row r="38" spans="1:34" ht="18.75" customHeight="1" x14ac:dyDescent="0.15">
      <c r="C38" s="362" t="s">
        <v>94</v>
      </c>
      <c r="D38" s="362"/>
      <c r="E38" s="362"/>
      <c r="F38" s="362"/>
      <c r="G38" s="362"/>
      <c r="H38" s="362"/>
      <c r="I38" s="362"/>
      <c r="J38" s="362"/>
      <c r="K38" s="362"/>
      <c r="L38" s="362"/>
      <c r="M38" s="81"/>
      <c r="N38" s="81"/>
      <c r="O38" s="81"/>
      <c r="P38" s="81"/>
      <c r="Q38" s="362">
        <f>入力シート!AG10</f>
        <v>123456</v>
      </c>
      <c r="R38" s="362"/>
      <c r="S38" s="362"/>
      <c r="T38" s="362"/>
      <c r="U38" s="362"/>
      <c r="V38" s="362"/>
      <c r="W38" s="362"/>
      <c r="X38" s="362"/>
      <c r="Y38" s="362"/>
      <c r="Z38" s="362"/>
      <c r="AA38" s="362"/>
      <c r="AB38" s="81"/>
      <c r="AC38" s="81"/>
      <c r="AD38" s="81"/>
      <c r="AE38" s="81"/>
      <c r="AF38" s="81"/>
      <c r="AG38" s="81"/>
      <c r="AH38" s="81"/>
    </row>
    <row r="39" spans="1:34" ht="18.75" customHeight="1" x14ac:dyDescent="0.15">
      <c r="A39" s="35"/>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row>
    <row r="40" spans="1:34" ht="18.75" customHeight="1" x14ac:dyDescent="0.15">
      <c r="A40" s="35"/>
      <c r="C40" s="39"/>
      <c r="D40" s="39"/>
      <c r="E40" s="39"/>
      <c r="F40" s="39"/>
      <c r="G40" s="39"/>
      <c r="H40" s="39"/>
      <c r="I40" s="39"/>
      <c r="J40" s="39"/>
      <c r="K40" s="146"/>
      <c r="L40" s="648" t="s">
        <v>226</v>
      </c>
      <c r="M40" s="648"/>
      <c r="N40" s="648"/>
      <c r="O40" s="648"/>
      <c r="P40" s="648"/>
      <c r="Q40" s="645">
        <f>入力シート!G162</f>
        <v>0</v>
      </c>
      <c r="R40" s="645"/>
      <c r="S40" s="645"/>
      <c r="T40" s="645"/>
      <c r="U40" s="645"/>
      <c r="V40" s="645"/>
      <c r="W40" s="645"/>
      <c r="X40" s="645" t="s">
        <v>224</v>
      </c>
      <c r="Y40" s="645"/>
      <c r="Z40" s="645"/>
      <c r="AA40" s="645"/>
      <c r="AB40" s="645">
        <f>入力シート!R162</f>
        <v>0</v>
      </c>
      <c r="AC40" s="645"/>
      <c r="AD40" s="645"/>
      <c r="AE40" s="645"/>
      <c r="AF40" s="645"/>
      <c r="AG40" s="645"/>
      <c r="AH40" s="645"/>
    </row>
    <row r="41" spans="1:34" ht="18.75" customHeight="1" x14ac:dyDescent="0.15">
      <c r="A41" s="35"/>
      <c r="C41" s="39"/>
      <c r="D41" s="39"/>
      <c r="E41" s="39"/>
      <c r="F41" s="39"/>
      <c r="G41" s="39"/>
      <c r="H41" s="39"/>
      <c r="I41" s="39"/>
      <c r="J41" s="39"/>
      <c r="K41" s="39"/>
      <c r="L41" s="39"/>
      <c r="M41" s="643" t="s">
        <v>225</v>
      </c>
      <c r="N41" s="643"/>
      <c r="O41" s="643"/>
      <c r="P41" s="643"/>
      <c r="Q41" s="644">
        <f>入力シート!G163</f>
        <v>0</v>
      </c>
      <c r="R41" s="644"/>
      <c r="S41" s="644"/>
      <c r="T41" s="644"/>
      <c r="U41" s="644"/>
      <c r="V41" s="644"/>
      <c r="W41" s="644"/>
      <c r="X41" s="645" t="s">
        <v>224</v>
      </c>
      <c r="Y41" s="645"/>
      <c r="Z41" s="645"/>
      <c r="AA41" s="645"/>
      <c r="AB41" s="644">
        <f>入力シート!R163</f>
        <v>0</v>
      </c>
      <c r="AC41" s="644"/>
      <c r="AD41" s="644"/>
      <c r="AE41" s="644"/>
      <c r="AF41" s="644"/>
      <c r="AG41" s="644"/>
      <c r="AH41" s="644"/>
    </row>
    <row r="42" spans="1:34" ht="18.75" customHeight="1" x14ac:dyDescent="0.15">
      <c r="A42" s="35"/>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row>
    <row r="43" spans="1:34" ht="18.75" customHeight="1" x14ac:dyDescent="0.15">
      <c r="A43" s="35"/>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85"/>
    </row>
    <row r="44" spans="1:34" ht="18.75" customHeight="1" x14ac:dyDescent="0.15">
      <c r="A44" s="35"/>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85"/>
    </row>
    <row r="45" spans="1:34" ht="18.75" customHeight="1" x14ac:dyDescent="0.15">
      <c r="A45" s="3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85"/>
    </row>
    <row r="46" spans="1:34" ht="18.75" customHeight="1" x14ac:dyDescent="0.15">
      <c r="A46" s="35"/>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85"/>
    </row>
    <row r="47" spans="1:34" ht="18.75" customHeight="1" x14ac:dyDescent="0.15">
      <c r="A47" s="35"/>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row>
    <row r="48" spans="1:34" ht="18.75" customHeight="1" x14ac:dyDescent="0.15">
      <c r="A48" s="35"/>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1:33" ht="18.75" customHeight="1" x14ac:dyDescent="0.15">
      <c r="A49" s="35"/>
    </row>
    <row r="50" spans="1:33" ht="18.75" customHeight="1" x14ac:dyDescent="0.15">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sheetData>
  <mergeCells count="42">
    <mergeCell ref="A1:AD1"/>
    <mergeCell ref="AE1:AH1"/>
    <mergeCell ref="Z2:AH2"/>
    <mergeCell ref="Z3:AH3"/>
    <mergeCell ref="B6:D6"/>
    <mergeCell ref="C7:Q7"/>
    <mergeCell ref="R11:T11"/>
    <mergeCell ref="U11:AH11"/>
    <mergeCell ref="U14:AE14"/>
    <mergeCell ref="C17:AG17"/>
    <mergeCell ref="C24:AG24"/>
    <mergeCell ref="C26:L26"/>
    <mergeCell ref="N26:P26"/>
    <mergeCell ref="Q26:X26"/>
    <mergeCell ref="O27:AG27"/>
    <mergeCell ref="N28:P28"/>
    <mergeCell ref="Q28:AG28"/>
    <mergeCell ref="C29:L29"/>
    <mergeCell ref="N29:P29"/>
    <mergeCell ref="Q29:AG29"/>
    <mergeCell ref="U12:AH13"/>
    <mergeCell ref="B20:AH22"/>
    <mergeCell ref="L40:P40"/>
    <mergeCell ref="Q40:W40"/>
    <mergeCell ref="X40:AA40"/>
    <mergeCell ref="AB40:AH40"/>
    <mergeCell ref="C34:Q34"/>
    <mergeCell ref="R34:Y34"/>
    <mergeCell ref="Z34:AH34"/>
    <mergeCell ref="C36:L36"/>
    <mergeCell ref="Q36:U36"/>
    <mergeCell ref="N31:P31"/>
    <mergeCell ref="Q31:AG31"/>
    <mergeCell ref="C32:L32"/>
    <mergeCell ref="N32:P32"/>
    <mergeCell ref="Q32:AG32"/>
    <mergeCell ref="M41:P41"/>
    <mergeCell ref="Q41:W41"/>
    <mergeCell ref="X41:AA41"/>
    <mergeCell ref="AB41:AH41"/>
    <mergeCell ref="C38:L38"/>
    <mergeCell ref="Q38:AA3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Z28"/>
  <sheetViews>
    <sheetView view="pageBreakPreview" zoomScale="60" workbookViewId="0"/>
  </sheetViews>
  <sheetFormatPr defaultRowHeight="20.25" customHeight="1" x14ac:dyDescent="0.15"/>
  <cols>
    <col min="1" max="1" width="3.625" style="87" customWidth="1"/>
    <col min="2" max="2" width="3.125" style="87" customWidth="1"/>
    <col min="3" max="5" width="6.125" style="87" customWidth="1"/>
    <col min="6" max="6" width="3.125" style="87" customWidth="1"/>
    <col min="7" max="7" width="2.625" style="87" customWidth="1"/>
    <col min="8" max="13" width="6.125" style="87" customWidth="1"/>
    <col min="14" max="15" width="2.625" style="87" customWidth="1"/>
    <col min="16" max="18" width="5.625" style="87" customWidth="1"/>
    <col min="19" max="19" width="2.625" style="87" customWidth="1"/>
    <col min="20" max="26" width="5.625" style="87" customWidth="1"/>
    <col min="27" max="27" width="3.625" style="87" customWidth="1"/>
    <col min="28" max="38" width="6.125" style="87" customWidth="1"/>
    <col min="39" max="256" width="9" style="87" customWidth="1"/>
    <col min="257" max="257" width="3.625" style="87" customWidth="1"/>
    <col min="258" max="258" width="3.125" style="87" customWidth="1"/>
    <col min="259" max="261" width="6.125" style="87" customWidth="1"/>
    <col min="262" max="262" width="3.125" style="87" customWidth="1"/>
    <col min="263" max="263" width="2.625" style="87" customWidth="1"/>
    <col min="264" max="269" width="6.125" style="87" customWidth="1"/>
    <col min="270" max="271" width="2.625" style="87" customWidth="1"/>
    <col min="272" max="274" width="5.625" style="87" customWidth="1"/>
    <col min="275" max="275" width="2.625" style="87" customWidth="1"/>
    <col min="276" max="282" width="5.625" style="87" customWidth="1"/>
    <col min="283" max="283" width="3.625" style="87" customWidth="1"/>
    <col min="284" max="294" width="6.125" style="87" customWidth="1"/>
    <col min="295" max="512" width="9" style="87" customWidth="1"/>
    <col min="513" max="513" width="3.625" style="87" customWidth="1"/>
    <col min="514" max="514" width="3.125" style="87" customWidth="1"/>
    <col min="515" max="517" width="6.125" style="87" customWidth="1"/>
    <col min="518" max="518" width="3.125" style="87" customWidth="1"/>
    <col min="519" max="519" width="2.625" style="87" customWidth="1"/>
    <col min="520" max="525" width="6.125" style="87" customWidth="1"/>
    <col min="526" max="527" width="2.625" style="87" customWidth="1"/>
    <col min="528" max="530" width="5.625" style="87" customWidth="1"/>
    <col min="531" max="531" width="2.625" style="87" customWidth="1"/>
    <col min="532" max="538" width="5.625" style="87" customWidth="1"/>
    <col min="539" max="539" width="3.625" style="87" customWidth="1"/>
    <col min="540" max="550" width="6.125" style="87" customWidth="1"/>
    <col min="551" max="768" width="9" style="87" customWidth="1"/>
    <col min="769" max="769" width="3.625" style="87" customWidth="1"/>
    <col min="770" max="770" width="3.125" style="87" customWidth="1"/>
    <col min="771" max="773" width="6.125" style="87" customWidth="1"/>
    <col min="774" max="774" width="3.125" style="87" customWidth="1"/>
    <col min="775" max="775" width="2.625" style="87" customWidth="1"/>
    <col min="776" max="781" width="6.125" style="87" customWidth="1"/>
    <col min="782" max="783" width="2.625" style="87" customWidth="1"/>
    <col min="784" max="786" width="5.625" style="87" customWidth="1"/>
    <col min="787" max="787" width="2.625" style="87" customWidth="1"/>
    <col min="788" max="794" width="5.625" style="87" customWidth="1"/>
    <col min="795" max="795" width="3.625" style="87" customWidth="1"/>
    <col min="796" max="806" width="6.125" style="87" customWidth="1"/>
    <col min="807" max="1024" width="9" style="87" customWidth="1"/>
    <col min="1025" max="1025" width="3.625" style="87" customWidth="1"/>
    <col min="1026" max="1026" width="3.125" style="87" customWidth="1"/>
    <col min="1027" max="1029" width="6.125" style="87" customWidth="1"/>
    <col min="1030" max="1030" width="3.125" style="87" customWidth="1"/>
    <col min="1031" max="1031" width="2.625" style="87" customWidth="1"/>
    <col min="1032" max="1037" width="6.125" style="87" customWidth="1"/>
    <col min="1038" max="1039" width="2.625" style="87" customWidth="1"/>
    <col min="1040" max="1042" width="5.625" style="87" customWidth="1"/>
    <col min="1043" max="1043" width="2.625" style="87" customWidth="1"/>
    <col min="1044" max="1050" width="5.625" style="87" customWidth="1"/>
    <col min="1051" max="1051" width="3.625" style="87" customWidth="1"/>
    <col min="1052" max="1062" width="6.125" style="87" customWidth="1"/>
    <col min="1063" max="1280" width="9" style="87" customWidth="1"/>
    <col min="1281" max="1281" width="3.625" style="87" customWidth="1"/>
    <col min="1282" max="1282" width="3.125" style="87" customWidth="1"/>
    <col min="1283" max="1285" width="6.125" style="87" customWidth="1"/>
    <col min="1286" max="1286" width="3.125" style="87" customWidth="1"/>
    <col min="1287" max="1287" width="2.625" style="87" customWidth="1"/>
    <col min="1288" max="1293" width="6.125" style="87" customWidth="1"/>
    <col min="1294" max="1295" width="2.625" style="87" customWidth="1"/>
    <col min="1296" max="1298" width="5.625" style="87" customWidth="1"/>
    <col min="1299" max="1299" width="2.625" style="87" customWidth="1"/>
    <col min="1300" max="1306" width="5.625" style="87" customWidth="1"/>
    <col min="1307" max="1307" width="3.625" style="87" customWidth="1"/>
    <col min="1308" max="1318" width="6.125" style="87" customWidth="1"/>
    <col min="1319" max="1536" width="9" style="87" customWidth="1"/>
    <col min="1537" max="1537" width="3.625" style="87" customWidth="1"/>
    <col min="1538" max="1538" width="3.125" style="87" customWidth="1"/>
    <col min="1539" max="1541" width="6.125" style="87" customWidth="1"/>
    <col min="1542" max="1542" width="3.125" style="87" customWidth="1"/>
    <col min="1543" max="1543" width="2.625" style="87" customWidth="1"/>
    <col min="1544" max="1549" width="6.125" style="87" customWidth="1"/>
    <col min="1550" max="1551" width="2.625" style="87" customWidth="1"/>
    <col min="1552" max="1554" width="5.625" style="87" customWidth="1"/>
    <col min="1555" max="1555" width="2.625" style="87" customWidth="1"/>
    <col min="1556" max="1562" width="5.625" style="87" customWidth="1"/>
    <col min="1563" max="1563" width="3.625" style="87" customWidth="1"/>
    <col min="1564" max="1574" width="6.125" style="87" customWidth="1"/>
    <col min="1575" max="1792" width="9" style="87" customWidth="1"/>
    <col min="1793" max="1793" width="3.625" style="87" customWidth="1"/>
    <col min="1794" max="1794" width="3.125" style="87" customWidth="1"/>
    <col min="1795" max="1797" width="6.125" style="87" customWidth="1"/>
    <col min="1798" max="1798" width="3.125" style="87" customWidth="1"/>
    <col min="1799" max="1799" width="2.625" style="87" customWidth="1"/>
    <col min="1800" max="1805" width="6.125" style="87" customWidth="1"/>
    <col min="1806" max="1807" width="2.625" style="87" customWidth="1"/>
    <col min="1808" max="1810" width="5.625" style="87" customWidth="1"/>
    <col min="1811" max="1811" width="2.625" style="87" customWidth="1"/>
    <col min="1812" max="1818" width="5.625" style="87" customWidth="1"/>
    <col min="1819" max="1819" width="3.625" style="87" customWidth="1"/>
    <col min="1820" max="1830" width="6.125" style="87" customWidth="1"/>
    <col min="1831" max="2048" width="9" style="87" customWidth="1"/>
    <col min="2049" max="2049" width="3.625" style="87" customWidth="1"/>
    <col min="2050" max="2050" width="3.125" style="87" customWidth="1"/>
    <col min="2051" max="2053" width="6.125" style="87" customWidth="1"/>
    <col min="2054" max="2054" width="3.125" style="87" customWidth="1"/>
    <col min="2055" max="2055" width="2.625" style="87" customWidth="1"/>
    <col min="2056" max="2061" width="6.125" style="87" customWidth="1"/>
    <col min="2062" max="2063" width="2.625" style="87" customWidth="1"/>
    <col min="2064" max="2066" width="5.625" style="87" customWidth="1"/>
    <col min="2067" max="2067" width="2.625" style="87" customWidth="1"/>
    <col min="2068" max="2074" width="5.625" style="87" customWidth="1"/>
    <col min="2075" max="2075" width="3.625" style="87" customWidth="1"/>
    <col min="2076" max="2086" width="6.125" style="87" customWidth="1"/>
    <col min="2087" max="2304" width="9" style="87" customWidth="1"/>
    <col min="2305" max="2305" width="3.625" style="87" customWidth="1"/>
    <col min="2306" max="2306" width="3.125" style="87" customWidth="1"/>
    <col min="2307" max="2309" width="6.125" style="87" customWidth="1"/>
    <col min="2310" max="2310" width="3.125" style="87" customWidth="1"/>
    <col min="2311" max="2311" width="2.625" style="87" customWidth="1"/>
    <col min="2312" max="2317" width="6.125" style="87" customWidth="1"/>
    <col min="2318" max="2319" width="2.625" style="87" customWidth="1"/>
    <col min="2320" max="2322" width="5.625" style="87" customWidth="1"/>
    <col min="2323" max="2323" width="2.625" style="87" customWidth="1"/>
    <col min="2324" max="2330" width="5.625" style="87" customWidth="1"/>
    <col min="2331" max="2331" width="3.625" style="87" customWidth="1"/>
    <col min="2332" max="2342" width="6.125" style="87" customWidth="1"/>
    <col min="2343" max="2560" width="9" style="87" customWidth="1"/>
    <col min="2561" max="2561" width="3.625" style="87" customWidth="1"/>
    <col min="2562" max="2562" width="3.125" style="87" customWidth="1"/>
    <col min="2563" max="2565" width="6.125" style="87" customWidth="1"/>
    <col min="2566" max="2566" width="3.125" style="87" customWidth="1"/>
    <col min="2567" max="2567" width="2.625" style="87" customWidth="1"/>
    <col min="2568" max="2573" width="6.125" style="87" customWidth="1"/>
    <col min="2574" max="2575" width="2.625" style="87" customWidth="1"/>
    <col min="2576" max="2578" width="5.625" style="87" customWidth="1"/>
    <col min="2579" max="2579" width="2.625" style="87" customWidth="1"/>
    <col min="2580" max="2586" width="5.625" style="87" customWidth="1"/>
    <col min="2587" max="2587" width="3.625" style="87" customWidth="1"/>
    <col min="2588" max="2598" width="6.125" style="87" customWidth="1"/>
    <col min="2599" max="2816" width="9" style="87" customWidth="1"/>
    <col min="2817" max="2817" width="3.625" style="87" customWidth="1"/>
    <col min="2818" max="2818" width="3.125" style="87" customWidth="1"/>
    <col min="2819" max="2821" width="6.125" style="87" customWidth="1"/>
    <col min="2822" max="2822" width="3.125" style="87" customWidth="1"/>
    <col min="2823" max="2823" width="2.625" style="87" customWidth="1"/>
    <col min="2824" max="2829" width="6.125" style="87" customWidth="1"/>
    <col min="2830" max="2831" width="2.625" style="87" customWidth="1"/>
    <col min="2832" max="2834" width="5.625" style="87" customWidth="1"/>
    <col min="2835" max="2835" width="2.625" style="87" customWidth="1"/>
    <col min="2836" max="2842" width="5.625" style="87" customWidth="1"/>
    <col min="2843" max="2843" width="3.625" style="87" customWidth="1"/>
    <col min="2844" max="2854" width="6.125" style="87" customWidth="1"/>
    <col min="2855" max="3072" width="9" style="87" customWidth="1"/>
    <col min="3073" max="3073" width="3.625" style="87" customWidth="1"/>
    <col min="3074" max="3074" width="3.125" style="87" customWidth="1"/>
    <col min="3075" max="3077" width="6.125" style="87" customWidth="1"/>
    <col min="3078" max="3078" width="3.125" style="87" customWidth="1"/>
    <col min="3079" max="3079" width="2.625" style="87" customWidth="1"/>
    <col min="3080" max="3085" width="6.125" style="87" customWidth="1"/>
    <col min="3086" max="3087" width="2.625" style="87" customWidth="1"/>
    <col min="3088" max="3090" width="5.625" style="87" customWidth="1"/>
    <col min="3091" max="3091" width="2.625" style="87" customWidth="1"/>
    <col min="3092" max="3098" width="5.625" style="87" customWidth="1"/>
    <col min="3099" max="3099" width="3.625" style="87" customWidth="1"/>
    <col min="3100" max="3110" width="6.125" style="87" customWidth="1"/>
    <col min="3111" max="3328" width="9" style="87" customWidth="1"/>
    <col min="3329" max="3329" width="3.625" style="87" customWidth="1"/>
    <col min="3330" max="3330" width="3.125" style="87" customWidth="1"/>
    <col min="3331" max="3333" width="6.125" style="87" customWidth="1"/>
    <col min="3334" max="3334" width="3.125" style="87" customWidth="1"/>
    <col min="3335" max="3335" width="2.625" style="87" customWidth="1"/>
    <col min="3336" max="3341" width="6.125" style="87" customWidth="1"/>
    <col min="3342" max="3343" width="2.625" style="87" customWidth="1"/>
    <col min="3344" max="3346" width="5.625" style="87" customWidth="1"/>
    <col min="3347" max="3347" width="2.625" style="87" customWidth="1"/>
    <col min="3348" max="3354" width="5.625" style="87" customWidth="1"/>
    <col min="3355" max="3355" width="3.625" style="87" customWidth="1"/>
    <col min="3356" max="3366" width="6.125" style="87" customWidth="1"/>
    <col min="3367" max="3584" width="9" style="87" customWidth="1"/>
    <col min="3585" max="3585" width="3.625" style="87" customWidth="1"/>
    <col min="3586" max="3586" width="3.125" style="87" customWidth="1"/>
    <col min="3587" max="3589" width="6.125" style="87" customWidth="1"/>
    <col min="3590" max="3590" width="3.125" style="87" customWidth="1"/>
    <col min="3591" max="3591" width="2.625" style="87" customWidth="1"/>
    <col min="3592" max="3597" width="6.125" style="87" customWidth="1"/>
    <col min="3598" max="3599" width="2.625" style="87" customWidth="1"/>
    <col min="3600" max="3602" width="5.625" style="87" customWidth="1"/>
    <col min="3603" max="3603" width="2.625" style="87" customWidth="1"/>
    <col min="3604" max="3610" width="5.625" style="87" customWidth="1"/>
    <col min="3611" max="3611" width="3.625" style="87" customWidth="1"/>
    <col min="3612" max="3622" width="6.125" style="87" customWidth="1"/>
    <col min="3623" max="3840" width="9" style="87" customWidth="1"/>
    <col min="3841" max="3841" width="3.625" style="87" customWidth="1"/>
    <col min="3842" max="3842" width="3.125" style="87" customWidth="1"/>
    <col min="3843" max="3845" width="6.125" style="87" customWidth="1"/>
    <col min="3846" max="3846" width="3.125" style="87" customWidth="1"/>
    <col min="3847" max="3847" width="2.625" style="87" customWidth="1"/>
    <col min="3848" max="3853" width="6.125" style="87" customWidth="1"/>
    <col min="3854" max="3855" width="2.625" style="87" customWidth="1"/>
    <col min="3856" max="3858" width="5.625" style="87" customWidth="1"/>
    <col min="3859" max="3859" width="2.625" style="87" customWidth="1"/>
    <col min="3860" max="3866" width="5.625" style="87" customWidth="1"/>
    <col min="3867" max="3867" width="3.625" style="87" customWidth="1"/>
    <col min="3868" max="3878" width="6.125" style="87" customWidth="1"/>
    <col min="3879" max="4096" width="9" style="87" customWidth="1"/>
    <col min="4097" max="4097" width="3.625" style="87" customWidth="1"/>
    <col min="4098" max="4098" width="3.125" style="87" customWidth="1"/>
    <col min="4099" max="4101" width="6.125" style="87" customWidth="1"/>
    <col min="4102" max="4102" width="3.125" style="87" customWidth="1"/>
    <col min="4103" max="4103" width="2.625" style="87" customWidth="1"/>
    <col min="4104" max="4109" width="6.125" style="87" customWidth="1"/>
    <col min="4110" max="4111" width="2.625" style="87" customWidth="1"/>
    <col min="4112" max="4114" width="5.625" style="87" customWidth="1"/>
    <col min="4115" max="4115" width="2.625" style="87" customWidth="1"/>
    <col min="4116" max="4122" width="5.625" style="87" customWidth="1"/>
    <col min="4123" max="4123" width="3.625" style="87" customWidth="1"/>
    <col min="4124" max="4134" width="6.125" style="87" customWidth="1"/>
    <col min="4135" max="4352" width="9" style="87" customWidth="1"/>
    <col min="4353" max="4353" width="3.625" style="87" customWidth="1"/>
    <col min="4354" max="4354" width="3.125" style="87" customWidth="1"/>
    <col min="4355" max="4357" width="6.125" style="87" customWidth="1"/>
    <col min="4358" max="4358" width="3.125" style="87" customWidth="1"/>
    <col min="4359" max="4359" width="2.625" style="87" customWidth="1"/>
    <col min="4360" max="4365" width="6.125" style="87" customWidth="1"/>
    <col min="4366" max="4367" width="2.625" style="87" customWidth="1"/>
    <col min="4368" max="4370" width="5.625" style="87" customWidth="1"/>
    <col min="4371" max="4371" width="2.625" style="87" customWidth="1"/>
    <col min="4372" max="4378" width="5.625" style="87" customWidth="1"/>
    <col min="4379" max="4379" width="3.625" style="87" customWidth="1"/>
    <col min="4380" max="4390" width="6.125" style="87" customWidth="1"/>
    <col min="4391" max="4608" width="9" style="87" customWidth="1"/>
    <col min="4609" max="4609" width="3.625" style="87" customWidth="1"/>
    <col min="4610" max="4610" width="3.125" style="87" customWidth="1"/>
    <col min="4611" max="4613" width="6.125" style="87" customWidth="1"/>
    <col min="4614" max="4614" width="3.125" style="87" customWidth="1"/>
    <col min="4615" max="4615" width="2.625" style="87" customWidth="1"/>
    <col min="4616" max="4621" width="6.125" style="87" customWidth="1"/>
    <col min="4622" max="4623" width="2.625" style="87" customWidth="1"/>
    <col min="4624" max="4626" width="5.625" style="87" customWidth="1"/>
    <col min="4627" max="4627" width="2.625" style="87" customWidth="1"/>
    <col min="4628" max="4634" width="5.625" style="87" customWidth="1"/>
    <col min="4635" max="4635" width="3.625" style="87" customWidth="1"/>
    <col min="4636" max="4646" width="6.125" style="87" customWidth="1"/>
    <col min="4647" max="4864" width="9" style="87" customWidth="1"/>
    <col min="4865" max="4865" width="3.625" style="87" customWidth="1"/>
    <col min="4866" max="4866" width="3.125" style="87" customWidth="1"/>
    <col min="4867" max="4869" width="6.125" style="87" customWidth="1"/>
    <col min="4870" max="4870" width="3.125" style="87" customWidth="1"/>
    <col min="4871" max="4871" width="2.625" style="87" customWidth="1"/>
    <col min="4872" max="4877" width="6.125" style="87" customWidth="1"/>
    <col min="4878" max="4879" width="2.625" style="87" customWidth="1"/>
    <col min="4880" max="4882" width="5.625" style="87" customWidth="1"/>
    <col min="4883" max="4883" width="2.625" style="87" customWidth="1"/>
    <col min="4884" max="4890" width="5.625" style="87" customWidth="1"/>
    <col min="4891" max="4891" width="3.625" style="87" customWidth="1"/>
    <col min="4892" max="4902" width="6.125" style="87" customWidth="1"/>
    <col min="4903" max="5120" width="9" style="87" customWidth="1"/>
    <col min="5121" max="5121" width="3.625" style="87" customWidth="1"/>
    <col min="5122" max="5122" width="3.125" style="87" customWidth="1"/>
    <col min="5123" max="5125" width="6.125" style="87" customWidth="1"/>
    <col min="5126" max="5126" width="3.125" style="87" customWidth="1"/>
    <col min="5127" max="5127" width="2.625" style="87" customWidth="1"/>
    <col min="5128" max="5133" width="6.125" style="87" customWidth="1"/>
    <col min="5134" max="5135" width="2.625" style="87" customWidth="1"/>
    <col min="5136" max="5138" width="5.625" style="87" customWidth="1"/>
    <col min="5139" max="5139" width="2.625" style="87" customWidth="1"/>
    <col min="5140" max="5146" width="5.625" style="87" customWidth="1"/>
    <col min="5147" max="5147" width="3.625" style="87" customWidth="1"/>
    <col min="5148" max="5158" width="6.125" style="87" customWidth="1"/>
    <col min="5159" max="5376" width="9" style="87" customWidth="1"/>
    <col min="5377" max="5377" width="3.625" style="87" customWidth="1"/>
    <col min="5378" max="5378" width="3.125" style="87" customWidth="1"/>
    <col min="5379" max="5381" width="6.125" style="87" customWidth="1"/>
    <col min="5382" max="5382" width="3.125" style="87" customWidth="1"/>
    <col min="5383" max="5383" width="2.625" style="87" customWidth="1"/>
    <col min="5384" max="5389" width="6.125" style="87" customWidth="1"/>
    <col min="5390" max="5391" width="2.625" style="87" customWidth="1"/>
    <col min="5392" max="5394" width="5.625" style="87" customWidth="1"/>
    <col min="5395" max="5395" width="2.625" style="87" customWidth="1"/>
    <col min="5396" max="5402" width="5.625" style="87" customWidth="1"/>
    <col min="5403" max="5403" width="3.625" style="87" customWidth="1"/>
    <col min="5404" max="5414" width="6.125" style="87" customWidth="1"/>
    <col min="5415" max="5632" width="9" style="87" customWidth="1"/>
    <col min="5633" max="5633" width="3.625" style="87" customWidth="1"/>
    <col min="5634" max="5634" width="3.125" style="87" customWidth="1"/>
    <col min="5635" max="5637" width="6.125" style="87" customWidth="1"/>
    <col min="5638" max="5638" width="3.125" style="87" customWidth="1"/>
    <col min="5639" max="5639" width="2.625" style="87" customWidth="1"/>
    <col min="5640" max="5645" width="6.125" style="87" customWidth="1"/>
    <col min="5646" max="5647" width="2.625" style="87" customWidth="1"/>
    <col min="5648" max="5650" width="5.625" style="87" customWidth="1"/>
    <col min="5651" max="5651" width="2.625" style="87" customWidth="1"/>
    <col min="5652" max="5658" width="5.625" style="87" customWidth="1"/>
    <col min="5659" max="5659" width="3.625" style="87" customWidth="1"/>
    <col min="5660" max="5670" width="6.125" style="87" customWidth="1"/>
    <col min="5671" max="5888" width="9" style="87" customWidth="1"/>
    <col min="5889" max="5889" width="3.625" style="87" customWidth="1"/>
    <col min="5890" max="5890" width="3.125" style="87" customWidth="1"/>
    <col min="5891" max="5893" width="6.125" style="87" customWidth="1"/>
    <col min="5894" max="5894" width="3.125" style="87" customWidth="1"/>
    <col min="5895" max="5895" width="2.625" style="87" customWidth="1"/>
    <col min="5896" max="5901" width="6.125" style="87" customWidth="1"/>
    <col min="5902" max="5903" width="2.625" style="87" customWidth="1"/>
    <col min="5904" max="5906" width="5.625" style="87" customWidth="1"/>
    <col min="5907" max="5907" width="2.625" style="87" customWidth="1"/>
    <col min="5908" max="5914" width="5.625" style="87" customWidth="1"/>
    <col min="5915" max="5915" width="3.625" style="87" customWidth="1"/>
    <col min="5916" max="5926" width="6.125" style="87" customWidth="1"/>
    <col min="5927" max="6144" width="9" style="87" customWidth="1"/>
    <col min="6145" max="6145" width="3.625" style="87" customWidth="1"/>
    <col min="6146" max="6146" width="3.125" style="87" customWidth="1"/>
    <col min="6147" max="6149" width="6.125" style="87" customWidth="1"/>
    <col min="6150" max="6150" width="3.125" style="87" customWidth="1"/>
    <col min="6151" max="6151" width="2.625" style="87" customWidth="1"/>
    <col min="6152" max="6157" width="6.125" style="87" customWidth="1"/>
    <col min="6158" max="6159" width="2.625" style="87" customWidth="1"/>
    <col min="6160" max="6162" width="5.625" style="87" customWidth="1"/>
    <col min="6163" max="6163" width="2.625" style="87" customWidth="1"/>
    <col min="6164" max="6170" width="5.625" style="87" customWidth="1"/>
    <col min="6171" max="6171" width="3.625" style="87" customWidth="1"/>
    <col min="6172" max="6182" width="6.125" style="87" customWidth="1"/>
    <col min="6183" max="6400" width="9" style="87" customWidth="1"/>
    <col min="6401" max="6401" width="3.625" style="87" customWidth="1"/>
    <col min="6402" max="6402" width="3.125" style="87" customWidth="1"/>
    <col min="6403" max="6405" width="6.125" style="87" customWidth="1"/>
    <col min="6406" max="6406" width="3.125" style="87" customWidth="1"/>
    <col min="6407" max="6407" width="2.625" style="87" customWidth="1"/>
    <col min="6408" max="6413" width="6.125" style="87" customWidth="1"/>
    <col min="6414" max="6415" width="2.625" style="87" customWidth="1"/>
    <col min="6416" max="6418" width="5.625" style="87" customWidth="1"/>
    <col min="6419" max="6419" width="2.625" style="87" customWidth="1"/>
    <col min="6420" max="6426" width="5.625" style="87" customWidth="1"/>
    <col min="6427" max="6427" width="3.625" style="87" customWidth="1"/>
    <col min="6428" max="6438" width="6.125" style="87" customWidth="1"/>
    <col min="6439" max="6656" width="9" style="87" customWidth="1"/>
    <col min="6657" max="6657" width="3.625" style="87" customWidth="1"/>
    <col min="6658" max="6658" width="3.125" style="87" customWidth="1"/>
    <col min="6659" max="6661" width="6.125" style="87" customWidth="1"/>
    <col min="6662" max="6662" width="3.125" style="87" customWidth="1"/>
    <col min="6663" max="6663" width="2.625" style="87" customWidth="1"/>
    <col min="6664" max="6669" width="6.125" style="87" customWidth="1"/>
    <col min="6670" max="6671" width="2.625" style="87" customWidth="1"/>
    <col min="6672" max="6674" width="5.625" style="87" customWidth="1"/>
    <col min="6675" max="6675" width="2.625" style="87" customWidth="1"/>
    <col min="6676" max="6682" width="5.625" style="87" customWidth="1"/>
    <col min="6683" max="6683" width="3.625" style="87" customWidth="1"/>
    <col min="6684" max="6694" width="6.125" style="87" customWidth="1"/>
    <col min="6695" max="6912" width="9" style="87" customWidth="1"/>
    <col min="6913" max="6913" width="3.625" style="87" customWidth="1"/>
    <col min="6914" max="6914" width="3.125" style="87" customWidth="1"/>
    <col min="6915" max="6917" width="6.125" style="87" customWidth="1"/>
    <col min="6918" max="6918" width="3.125" style="87" customWidth="1"/>
    <col min="6919" max="6919" width="2.625" style="87" customWidth="1"/>
    <col min="6920" max="6925" width="6.125" style="87" customWidth="1"/>
    <col min="6926" max="6927" width="2.625" style="87" customWidth="1"/>
    <col min="6928" max="6930" width="5.625" style="87" customWidth="1"/>
    <col min="6931" max="6931" width="2.625" style="87" customWidth="1"/>
    <col min="6932" max="6938" width="5.625" style="87" customWidth="1"/>
    <col min="6939" max="6939" width="3.625" style="87" customWidth="1"/>
    <col min="6940" max="6950" width="6.125" style="87" customWidth="1"/>
    <col min="6951" max="7168" width="9" style="87" customWidth="1"/>
    <col min="7169" max="7169" width="3.625" style="87" customWidth="1"/>
    <col min="7170" max="7170" width="3.125" style="87" customWidth="1"/>
    <col min="7171" max="7173" width="6.125" style="87" customWidth="1"/>
    <col min="7174" max="7174" width="3.125" style="87" customWidth="1"/>
    <col min="7175" max="7175" width="2.625" style="87" customWidth="1"/>
    <col min="7176" max="7181" width="6.125" style="87" customWidth="1"/>
    <col min="7182" max="7183" width="2.625" style="87" customWidth="1"/>
    <col min="7184" max="7186" width="5.625" style="87" customWidth="1"/>
    <col min="7187" max="7187" width="2.625" style="87" customWidth="1"/>
    <col min="7188" max="7194" width="5.625" style="87" customWidth="1"/>
    <col min="7195" max="7195" width="3.625" style="87" customWidth="1"/>
    <col min="7196" max="7206" width="6.125" style="87" customWidth="1"/>
    <col min="7207" max="7424" width="9" style="87" customWidth="1"/>
    <col min="7425" max="7425" width="3.625" style="87" customWidth="1"/>
    <col min="7426" max="7426" width="3.125" style="87" customWidth="1"/>
    <col min="7427" max="7429" width="6.125" style="87" customWidth="1"/>
    <col min="7430" max="7430" width="3.125" style="87" customWidth="1"/>
    <col min="7431" max="7431" width="2.625" style="87" customWidth="1"/>
    <col min="7432" max="7437" width="6.125" style="87" customWidth="1"/>
    <col min="7438" max="7439" width="2.625" style="87" customWidth="1"/>
    <col min="7440" max="7442" width="5.625" style="87" customWidth="1"/>
    <col min="7443" max="7443" width="2.625" style="87" customWidth="1"/>
    <col min="7444" max="7450" width="5.625" style="87" customWidth="1"/>
    <col min="7451" max="7451" width="3.625" style="87" customWidth="1"/>
    <col min="7452" max="7462" width="6.125" style="87" customWidth="1"/>
    <col min="7463" max="7680" width="9" style="87" customWidth="1"/>
    <col min="7681" max="7681" width="3.625" style="87" customWidth="1"/>
    <col min="7682" max="7682" width="3.125" style="87" customWidth="1"/>
    <col min="7683" max="7685" width="6.125" style="87" customWidth="1"/>
    <col min="7686" max="7686" width="3.125" style="87" customWidth="1"/>
    <col min="7687" max="7687" width="2.625" style="87" customWidth="1"/>
    <col min="7688" max="7693" width="6.125" style="87" customWidth="1"/>
    <col min="7694" max="7695" width="2.625" style="87" customWidth="1"/>
    <col min="7696" max="7698" width="5.625" style="87" customWidth="1"/>
    <col min="7699" max="7699" width="2.625" style="87" customWidth="1"/>
    <col min="7700" max="7706" width="5.625" style="87" customWidth="1"/>
    <col min="7707" max="7707" width="3.625" style="87" customWidth="1"/>
    <col min="7708" max="7718" width="6.125" style="87" customWidth="1"/>
    <col min="7719" max="7936" width="9" style="87" customWidth="1"/>
    <col min="7937" max="7937" width="3.625" style="87" customWidth="1"/>
    <col min="7938" max="7938" width="3.125" style="87" customWidth="1"/>
    <col min="7939" max="7941" width="6.125" style="87" customWidth="1"/>
    <col min="7942" max="7942" width="3.125" style="87" customWidth="1"/>
    <col min="7943" max="7943" width="2.625" style="87" customWidth="1"/>
    <col min="7944" max="7949" width="6.125" style="87" customWidth="1"/>
    <col min="7950" max="7951" width="2.625" style="87" customWidth="1"/>
    <col min="7952" max="7954" width="5.625" style="87" customWidth="1"/>
    <col min="7955" max="7955" width="2.625" style="87" customWidth="1"/>
    <col min="7956" max="7962" width="5.625" style="87" customWidth="1"/>
    <col min="7963" max="7963" width="3.625" style="87" customWidth="1"/>
    <col min="7964" max="7974" width="6.125" style="87" customWidth="1"/>
    <col min="7975" max="8192" width="9" style="87" customWidth="1"/>
    <col min="8193" max="8193" width="3.625" style="87" customWidth="1"/>
    <col min="8194" max="8194" width="3.125" style="87" customWidth="1"/>
    <col min="8195" max="8197" width="6.125" style="87" customWidth="1"/>
    <col min="8198" max="8198" width="3.125" style="87" customWidth="1"/>
    <col min="8199" max="8199" width="2.625" style="87" customWidth="1"/>
    <col min="8200" max="8205" width="6.125" style="87" customWidth="1"/>
    <col min="8206" max="8207" width="2.625" style="87" customWidth="1"/>
    <col min="8208" max="8210" width="5.625" style="87" customWidth="1"/>
    <col min="8211" max="8211" width="2.625" style="87" customWidth="1"/>
    <col min="8212" max="8218" width="5.625" style="87" customWidth="1"/>
    <col min="8219" max="8219" width="3.625" style="87" customWidth="1"/>
    <col min="8220" max="8230" width="6.125" style="87" customWidth="1"/>
    <col min="8231" max="8448" width="9" style="87" customWidth="1"/>
    <col min="8449" max="8449" width="3.625" style="87" customWidth="1"/>
    <col min="8450" max="8450" width="3.125" style="87" customWidth="1"/>
    <col min="8451" max="8453" width="6.125" style="87" customWidth="1"/>
    <col min="8454" max="8454" width="3.125" style="87" customWidth="1"/>
    <col min="8455" max="8455" width="2.625" style="87" customWidth="1"/>
    <col min="8456" max="8461" width="6.125" style="87" customWidth="1"/>
    <col min="8462" max="8463" width="2.625" style="87" customWidth="1"/>
    <col min="8464" max="8466" width="5.625" style="87" customWidth="1"/>
    <col min="8467" max="8467" width="2.625" style="87" customWidth="1"/>
    <col min="8468" max="8474" width="5.625" style="87" customWidth="1"/>
    <col min="8475" max="8475" width="3.625" style="87" customWidth="1"/>
    <col min="8476" max="8486" width="6.125" style="87" customWidth="1"/>
    <col min="8487" max="8704" width="9" style="87" customWidth="1"/>
    <col min="8705" max="8705" width="3.625" style="87" customWidth="1"/>
    <col min="8706" max="8706" width="3.125" style="87" customWidth="1"/>
    <col min="8707" max="8709" width="6.125" style="87" customWidth="1"/>
    <col min="8710" max="8710" width="3.125" style="87" customWidth="1"/>
    <col min="8711" max="8711" width="2.625" style="87" customWidth="1"/>
    <col min="8712" max="8717" width="6.125" style="87" customWidth="1"/>
    <col min="8718" max="8719" width="2.625" style="87" customWidth="1"/>
    <col min="8720" max="8722" width="5.625" style="87" customWidth="1"/>
    <col min="8723" max="8723" width="2.625" style="87" customWidth="1"/>
    <col min="8724" max="8730" width="5.625" style="87" customWidth="1"/>
    <col min="8731" max="8731" width="3.625" style="87" customWidth="1"/>
    <col min="8732" max="8742" width="6.125" style="87" customWidth="1"/>
    <col min="8743" max="8960" width="9" style="87" customWidth="1"/>
    <col min="8961" max="8961" width="3.625" style="87" customWidth="1"/>
    <col min="8962" max="8962" width="3.125" style="87" customWidth="1"/>
    <col min="8963" max="8965" width="6.125" style="87" customWidth="1"/>
    <col min="8966" max="8966" width="3.125" style="87" customWidth="1"/>
    <col min="8967" max="8967" width="2.625" style="87" customWidth="1"/>
    <col min="8968" max="8973" width="6.125" style="87" customWidth="1"/>
    <col min="8974" max="8975" width="2.625" style="87" customWidth="1"/>
    <col min="8976" max="8978" width="5.625" style="87" customWidth="1"/>
    <col min="8979" max="8979" width="2.625" style="87" customWidth="1"/>
    <col min="8980" max="8986" width="5.625" style="87" customWidth="1"/>
    <col min="8987" max="8987" width="3.625" style="87" customWidth="1"/>
    <col min="8988" max="8998" width="6.125" style="87" customWidth="1"/>
    <col min="8999" max="9216" width="9" style="87" customWidth="1"/>
    <col min="9217" max="9217" width="3.625" style="87" customWidth="1"/>
    <col min="9218" max="9218" width="3.125" style="87" customWidth="1"/>
    <col min="9219" max="9221" width="6.125" style="87" customWidth="1"/>
    <col min="9222" max="9222" width="3.125" style="87" customWidth="1"/>
    <col min="9223" max="9223" width="2.625" style="87" customWidth="1"/>
    <col min="9224" max="9229" width="6.125" style="87" customWidth="1"/>
    <col min="9230" max="9231" width="2.625" style="87" customWidth="1"/>
    <col min="9232" max="9234" width="5.625" style="87" customWidth="1"/>
    <col min="9235" max="9235" width="2.625" style="87" customWidth="1"/>
    <col min="9236" max="9242" width="5.625" style="87" customWidth="1"/>
    <col min="9243" max="9243" width="3.625" style="87" customWidth="1"/>
    <col min="9244" max="9254" width="6.125" style="87" customWidth="1"/>
    <col min="9255" max="9472" width="9" style="87" customWidth="1"/>
    <col min="9473" max="9473" width="3.625" style="87" customWidth="1"/>
    <col min="9474" max="9474" width="3.125" style="87" customWidth="1"/>
    <col min="9475" max="9477" width="6.125" style="87" customWidth="1"/>
    <col min="9478" max="9478" width="3.125" style="87" customWidth="1"/>
    <col min="9479" max="9479" width="2.625" style="87" customWidth="1"/>
    <col min="9480" max="9485" width="6.125" style="87" customWidth="1"/>
    <col min="9486" max="9487" width="2.625" style="87" customWidth="1"/>
    <col min="9488" max="9490" width="5.625" style="87" customWidth="1"/>
    <col min="9491" max="9491" width="2.625" style="87" customWidth="1"/>
    <col min="9492" max="9498" width="5.625" style="87" customWidth="1"/>
    <col min="9499" max="9499" width="3.625" style="87" customWidth="1"/>
    <col min="9500" max="9510" width="6.125" style="87" customWidth="1"/>
    <col min="9511" max="9728" width="9" style="87" customWidth="1"/>
    <col min="9729" max="9729" width="3.625" style="87" customWidth="1"/>
    <col min="9730" max="9730" width="3.125" style="87" customWidth="1"/>
    <col min="9731" max="9733" width="6.125" style="87" customWidth="1"/>
    <col min="9734" max="9734" width="3.125" style="87" customWidth="1"/>
    <col min="9735" max="9735" width="2.625" style="87" customWidth="1"/>
    <col min="9736" max="9741" width="6.125" style="87" customWidth="1"/>
    <col min="9742" max="9743" width="2.625" style="87" customWidth="1"/>
    <col min="9744" max="9746" width="5.625" style="87" customWidth="1"/>
    <col min="9747" max="9747" width="2.625" style="87" customWidth="1"/>
    <col min="9748" max="9754" width="5.625" style="87" customWidth="1"/>
    <col min="9755" max="9755" width="3.625" style="87" customWidth="1"/>
    <col min="9756" max="9766" width="6.125" style="87" customWidth="1"/>
    <col min="9767" max="9984" width="9" style="87" customWidth="1"/>
    <col min="9985" max="9985" width="3.625" style="87" customWidth="1"/>
    <col min="9986" max="9986" width="3.125" style="87" customWidth="1"/>
    <col min="9987" max="9989" width="6.125" style="87" customWidth="1"/>
    <col min="9990" max="9990" width="3.125" style="87" customWidth="1"/>
    <col min="9991" max="9991" width="2.625" style="87" customWidth="1"/>
    <col min="9992" max="9997" width="6.125" style="87" customWidth="1"/>
    <col min="9998" max="9999" width="2.625" style="87" customWidth="1"/>
    <col min="10000" max="10002" width="5.625" style="87" customWidth="1"/>
    <col min="10003" max="10003" width="2.625" style="87" customWidth="1"/>
    <col min="10004" max="10010" width="5.625" style="87" customWidth="1"/>
    <col min="10011" max="10011" width="3.625" style="87" customWidth="1"/>
    <col min="10012" max="10022" width="6.125" style="87" customWidth="1"/>
    <col min="10023" max="10240" width="9" style="87" customWidth="1"/>
    <col min="10241" max="10241" width="3.625" style="87" customWidth="1"/>
    <col min="10242" max="10242" width="3.125" style="87" customWidth="1"/>
    <col min="10243" max="10245" width="6.125" style="87" customWidth="1"/>
    <col min="10246" max="10246" width="3.125" style="87" customWidth="1"/>
    <col min="10247" max="10247" width="2.625" style="87" customWidth="1"/>
    <col min="10248" max="10253" width="6.125" style="87" customWidth="1"/>
    <col min="10254" max="10255" width="2.625" style="87" customWidth="1"/>
    <col min="10256" max="10258" width="5.625" style="87" customWidth="1"/>
    <col min="10259" max="10259" width="2.625" style="87" customWidth="1"/>
    <col min="10260" max="10266" width="5.625" style="87" customWidth="1"/>
    <col min="10267" max="10267" width="3.625" style="87" customWidth="1"/>
    <col min="10268" max="10278" width="6.125" style="87" customWidth="1"/>
    <col min="10279" max="10496" width="9" style="87" customWidth="1"/>
    <col min="10497" max="10497" width="3.625" style="87" customWidth="1"/>
    <col min="10498" max="10498" width="3.125" style="87" customWidth="1"/>
    <col min="10499" max="10501" width="6.125" style="87" customWidth="1"/>
    <col min="10502" max="10502" width="3.125" style="87" customWidth="1"/>
    <col min="10503" max="10503" width="2.625" style="87" customWidth="1"/>
    <col min="10504" max="10509" width="6.125" style="87" customWidth="1"/>
    <col min="10510" max="10511" width="2.625" style="87" customWidth="1"/>
    <col min="10512" max="10514" width="5.625" style="87" customWidth="1"/>
    <col min="10515" max="10515" width="2.625" style="87" customWidth="1"/>
    <col min="10516" max="10522" width="5.625" style="87" customWidth="1"/>
    <col min="10523" max="10523" width="3.625" style="87" customWidth="1"/>
    <col min="10524" max="10534" width="6.125" style="87" customWidth="1"/>
    <col min="10535" max="10752" width="9" style="87" customWidth="1"/>
    <col min="10753" max="10753" width="3.625" style="87" customWidth="1"/>
    <col min="10754" max="10754" width="3.125" style="87" customWidth="1"/>
    <col min="10755" max="10757" width="6.125" style="87" customWidth="1"/>
    <col min="10758" max="10758" width="3.125" style="87" customWidth="1"/>
    <col min="10759" max="10759" width="2.625" style="87" customWidth="1"/>
    <col min="10760" max="10765" width="6.125" style="87" customWidth="1"/>
    <col min="10766" max="10767" width="2.625" style="87" customWidth="1"/>
    <col min="10768" max="10770" width="5.625" style="87" customWidth="1"/>
    <col min="10771" max="10771" width="2.625" style="87" customWidth="1"/>
    <col min="10772" max="10778" width="5.625" style="87" customWidth="1"/>
    <col min="10779" max="10779" width="3.625" style="87" customWidth="1"/>
    <col min="10780" max="10790" width="6.125" style="87" customWidth="1"/>
    <col min="10791" max="11008" width="9" style="87" customWidth="1"/>
    <col min="11009" max="11009" width="3.625" style="87" customWidth="1"/>
    <col min="11010" max="11010" width="3.125" style="87" customWidth="1"/>
    <col min="11011" max="11013" width="6.125" style="87" customWidth="1"/>
    <col min="11014" max="11014" width="3.125" style="87" customWidth="1"/>
    <col min="11015" max="11015" width="2.625" style="87" customWidth="1"/>
    <col min="11016" max="11021" width="6.125" style="87" customWidth="1"/>
    <col min="11022" max="11023" width="2.625" style="87" customWidth="1"/>
    <col min="11024" max="11026" width="5.625" style="87" customWidth="1"/>
    <col min="11027" max="11027" width="2.625" style="87" customWidth="1"/>
    <col min="11028" max="11034" width="5.625" style="87" customWidth="1"/>
    <col min="11035" max="11035" width="3.625" style="87" customWidth="1"/>
    <col min="11036" max="11046" width="6.125" style="87" customWidth="1"/>
    <col min="11047" max="11264" width="9" style="87" customWidth="1"/>
    <col min="11265" max="11265" width="3.625" style="87" customWidth="1"/>
    <col min="11266" max="11266" width="3.125" style="87" customWidth="1"/>
    <col min="11267" max="11269" width="6.125" style="87" customWidth="1"/>
    <col min="11270" max="11270" width="3.125" style="87" customWidth="1"/>
    <col min="11271" max="11271" width="2.625" style="87" customWidth="1"/>
    <col min="11272" max="11277" width="6.125" style="87" customWidth="1"/>
    <col min="11278" max="11279" width="2.625" style="87" customWidth="1"/>
    <col min="11280" max="11282" width="5.625" style="87" customWidth="1"/>
    <col min="11283" max="11283" width="2.625" style="87" customWidth="1"/>
    <col min="11284" max="11290" width="5.625" style="87" customWidth="1"/>
    <col min="11291" max="11291" width="3.625" style="87" customWidth="1"/>
    <col min="11292" max="11302" width="6.125" style="87" customWidth="1"/>
    <col min="11303" max="11520" width="9" style="87" customWidth="1"/>
    <col min="11521" max="11521" width="3.625" style="87" customWidth="1"/>
    <col min="11522" max="11522" width="3.125" style="87" customWidth="1"/>
    <col min="11523" max="11525" width="6.125" style="87" customWidth="1"/>
    <col min="11526" max="11526" width="3.125" style="87" customWidth="1"/>
    <col min="11527" max="11527" width="2.625" style="87" customWidth="1"/>
    <col min="11528" max="11533" width="6.125" style="87" customWidth="1"/>
    <col min="11534" max="11535" width="2.625" style="87" customWidth="1"/>
    <col min="11536" max="11538" width="5.625" style="87" customWidth="1"/>
    <col min="11539" max="11539" width="2.625" style="87" customWidth="1"/>
    <col min="11540" max="11546" width="5.625" style="87" customWidth="1"/>
    <col min="11547" max="11547" width="3.625" style="87" customWidth="1"/>
    <col min="11548" max="11558" width="6.125" style="87" customWidth="1"/>
    <col min="11559" max="11776" width="9" style="87" customWidth="1"/>
    <col min="11777" max="11777" width="3.625" style="87" customWidth="1"/>
    <col min="11778" max="11778" width="3.125" style="87" customWidth="1"/>
    <col min="11779" max="11781" width="6.125" style="87" customWidth="1"/>
    <col min="11782" max="11782" width="3.125" style="87" customWidth="1"/>
    <col min="11783" max="11783" width="2.625" style="87" customWidth="1"/>
    <col min="11784" max="11789" width="6.125" style="87" customWidth="1"/>
    <col min="11790" max="11791" width="2.625" style="87" customWidth="1"/>
    <col min="11792" max="11794" width="5.625" style="87" customWidth="1"/>
    <col min="11795" max="11795" width="2.625" style="87" customWidth="1"/>
    <col min="11796" max="11802" width="5.625" style="87" customWidth="1"/>
    <col min="11803" max="11803" width="3.625" style="87" customWidth="1"/>
    <col min="11804" max="11814" width="6.125" style="87" customWidth="1"/>
    <col min="11815" max="12032" width="9" style="87" customWidth="1"/>
    <col min="12033" max="12033" width="3.625" style="87" customWidth="1"/>
    <col min="12034" max="12034" width="3.125" style="87" customWidth="1"/>
    <col min="12035" max="12037" width="6.125" style="87" customWidth="1"/>
    <col min="12038" max="12038" width="3.125" style="87" customWidth="1"/>
    <col min="12039" max="12039" width="2.625" style="87" customWidth="1"/>
    <col min="12040" max="12045" width="6.125" style="87" customWidth="1"/>
    <col min="12046" max="12047" width="2.625" style="87" customWidth="1"/>
    <col min="12048" max="12050" width="5.625" style="87" customWidth="1"/>
    <col min="12051" max="12051" width="2.625" style="87" customWidth="1"/>
    <col min="12052" max="12058" width="5.625" style="87" customWidth="1"/>
    <col min="12059" max="12059" width="3.625" style="87" customWidth="1"/>
    <col min="12060" max="12070" width="6.125" style="87" customWidth="1"/>
    <col min="12071" max="12288" width="9" style="87" customWidth="1"/>
    <col min="12289" max="12289" width="3.625" style="87" customWidth="1"/>
    <col min="12290" max="12290" width="3.125" style="87" customWidth="1"/>
    <col min="12291" max="12293" width="6.125" style="87" customWidth="1"/>
    <col min="12294" max="12294" width="3.125" style="87" customWidth="1"/>
    <col min="12295" max="12295" width="2.625" style="87" customWidth="1"/>
    <col min="12296" max="12301" width="6.125" style="87" customWidth="1"/>
    <col min="12302" max="12303" width="2.625" style="87" customWidth="1"/>
    <col min="12304" max="12306" width="5.625" style="87" customWidth="1"/>
    <col min="12307" max="12307" width="2.625" style="87" customWidth="1"/>
    <col min="12308" max="12314" width="5.625" style="87" customWidth="1"/>
    <col min="12315" max="12315" width="3.625" style="87" customWidth="1"/>
    <col min="12316" max="12326" width="6.125" style="87" customWidth="1"/>
    <col min="12327" max="12544" width="9" style="87" customWidth="1"/>
    <col min="12545" max="12545" width="3.625" style="87" customWidth="1"/>
    <col min="12546" max="12546" width="3.125" style="87" customWidth="1"/>
    <col min="12547" max="12549" width="6.125" style="87" customWidth="1"/>
    <col min="12550" max="12550" width="3.125" style="87" customWidth="1"/>
    <col min="12551" max="12551" width="2.625" style="87" customWidth="1"/>
    <col min="12552" max="12557" width="6.125" style="87" customWidth="1"/>
    <col min="12558" max="12559" width="2.625" style="87" customWidth="1"/>
    <col min="12560" max="12562" width="5.625" style="87" customWidth="1"/>
    <col min="12563" max="12563" width="2.625" style="87" customWidth="1"/>
    <col min="12564" max="12570" width="5.625" style="87" customWidth="1"/>
    <col min="12571" max="12571" width="3.625" style="87" customWidth="1"/>
    <col min="12572" max="12582" width="6.125" style="87" customWidth="1"/>
    <col min="12583" max="12800" width="9" style="87" customWidth="1"/>
    <col min="12801" max="12801" width="3.625" style="87" customWidth="1"/>
    <col min="12802" max="12802" width="3.125" style="87" customWidth="1"/>
    <col min="12803" max="12805" width="6.125" style="87" customWidth="1"/>
    <col min="12806" max="12806" width="3.125" style="87" customWidth="1"/>
    <col min="12807" max="12807" width="2.625" style="87" customWidth="1"/>
    <col min="12808" max="12813" width="6.125" style="87" customWidth="1"/>
    <col min="12814" max="12815" width="2.625" style="87" customWidth="1"/>
    <col min="12816" max="12818" width="5.625" style="87" customWidth="1"/>
    <col min="12819" max="12819" width="2.625" style="87" customWidth="1"/>
    <col min="12820" max="12826" width="5.625" style="87" customWidth="1"/>
    <col min="12827" max="12827" width="3.625" style="87" customWidth="1"/>
    <col min="12828" max="12838" width="6.125" style="87" customWidth="1"/>
    <col min="12839" max="13056" width="9" style="87" customWidth="1"/>
    <col min="13057" max="13057" width="3.625" style="87" customWidth="1"/>
    <col min="13058" max="13058" width="3.125" style="87" customWidth="1"/>
    <col min="13059" max="13061" width="6.125" style="87" customWidth="1"/>
    <col min="13062" max="13062" width="3.125" style="87" customWidth="1"/>
    <col min="13063" max="13063" width="2.625" style="87" customWidth="1"/>
    <col min="13064" max="13069" width="6.125" style="87" customWidth="1"/>
    <col min="13070" max="13071" width="2.625" style="87" customWidth="1"/>
    <col min="13072" max="13074" width="5.625" style="87" customWidth="1"/>
    <col min="13075" max="13075" width="2.625" style="87" customWidth="1"/>
    <col min="13076" max="13082" width="5.625" style="87" customWidth="1"/>
    <col min="13083" max="13083" width="3.625" style="87" customWidth="1"/>
    <col min="13084" max="13094" width="6.125" style="87" customWidth="1"/>
    <col min="13095" max="13312" width="9" style="87" customWidth="1"/>
    <col min="13313" max="13313" width="3.625" style="87" customWidth="1"/>
    <col min="13314" max="13314" width="3.125" style="87" customWidth="1"/>
    <col min="13315" max="13317" width="6.125" style="87" customWidth="1"/>
    <col min="13318" max="13318" width="3.125" style="87" customWidth="1"/>
    <col min="13319" max="13319" width="2.625" style="87" customWidth="1"/>
    <col min="13320" max="13325" width="6.125" style="87" customWidth="1"/>
    <col min="13326" max="13327" width="2.625" style="87" customWidth="1"/>
    <col min="13328" max="13330" width="5.625" style="87" customWidth="1"/>
    <col min="13331" max="13331" width="2.625" style="87" customWidth="1"/>
    <col min="13332" max="13338" width="5.625" style="87" customWidth="1"/>
    <col min="13339" max="13339" width="3.625" style="87" customWidth="1"/>
    <col min="13340" max="13350" width="6.125" style="87" customWidth="1"/>
    <col min="13351" max="13568" width="9" style="87" customWidth="1"/>
    <col min="13569" max="13569" width="3.625" style="87" customWidth="1"/>
    <col min="13570" max="13570" width="3.125" style="87" customWidth="1"/>
    <col min="13571" max="13573" width="6.125" style="87" customWidth="1"/>
    <col min="13574" max="13574" width="3.125" style="87" customWidth="1"/>
    <col min="13575" max="13575" width="2.625" style="87" customWidth="1"/>
    <col min="13576" max="13581" width="6.125" style="87" customWidth="1"/>
    <col min="13582" max="13583" width="2.625" style="87" customWidth="1"/>
    <col min="13584" max="13586" width="5.625" style="87" customWidth="1"/>
    <col min="13587" max="13587" width="2.625" style="87" customWidth="1"/>
    <col min="13588" max="13594" width="5.625" style="87" customWidth="1"/>
    <col min="13595" max="13595" width="3.625" style="87" customWidth="1"/>
    <col min="13596" max="13606" width="6.125" style="87" customWidth="1"/>
    <col min="13607" max="13824" width="9" style="87" customWidth="1"/>
    <col min="13825" max="13825" width="3.625" style="87" customWidth="1"/>
    <col min="13826" max="13826" width="3.125" style="87" customWidth="1"/>
    <col min="13827" max="13829" width="6.125" style="87" customWidth="1"/>
    <col min="13830" max="13830" width="3.125" style="87" customWidth="1"/>
    <col min="13831" max="13831" width="2.625" style="87" customWidth="1"/>
    <col min="13832" max="13837" width="6.125" style="87" customWidth="1"/>
    <col min="13838" max="13839" width="2.625" style="87" customWidth="1"/>
    <col min="13840" max="13842" width="5.625" style="87" customWidth="1"/>
    <col min="13843" max="13843" width="2.625" style="87" customWidth="1"/>
    <col min="13844" max="13850" width="5.625" style="87" customWidth="1"/>
    <col min="13851" max="13851" width="3.625" style="87" customWidth="1"/>
    <col min="13852" max="13862" width="6.125" style="87" customWidth="1"/>
    <col min="13863" max="14080" width="9" style="87" customWidth="1"/>
    <col min="14081" max="14081" width="3.625" style="87" customWidth="1"/>
    <col min="14082" max="14082" width="3.125" style="87" customWidth="1"/>
    <col min="14083" max="14085" width="6.125" style="87" customWidth="1"/>
    <col min="14086" max="14086" width="3.125" style="87" customWidth="1"/>
    <col min="14087" max="14087" width="2.625" style="87" customWidth="1"/>
    <col min="14088" max="14093" width="6.125" style="87" customWidth="1"/>
    <col min="14094" max="14095" width="2.625" style="87" customWidth="1"/>
    <col min="14096" max="14098" width="5.625" style="87" customWidth="1"/>
    <col min="14099" max="14099" width="2.625" style="87" customWidth="1"/>
    <col min="14100" max="14106" width="5.625" style="87" customWidth="1"/>
    <col min="14107" max="14107" width="3.625" style="87" customWidth="1"/>
    <col min="14108" max="14118" width="6.125" style="87" customWidth="1"/>
    <col min="14119" max="14336" width="9" style="87" customWidth="1"/>
    <col min="14337" max="14337" width="3.625" style="87" customWidth="1"/>
    <col min="14338" max="14338" width="3.125" style="87" customWidth="1"/>
    <col min="14339" max="14341" width="6.125" style="87" customWidth="1"/>
    <col min="14342" max="14342" width="3.125" style="87" customWidth="1"/>
    <col min="14343" max="14343" width="2.625" style="87" customWidth="1"/>
    <col min="14344" max="14349" width="6.125" style="87" customWidth="1"/>
    <col min="14350" max="14351" width="2.625" style="87" customWidth="1"/>
    <col min="14352" max="14354" width="5.625" style="87" customWidth="1"/>
    <col min="14355" max="14355" width="2.625" style="87" customWidth="1"/>
    <col min="14356" max="14362" width="5.625" style="87" customWidth="1"/>
    <col min="14363" max="14363" width="3.625" style="87" customWidth="1"/>
    <col min="14364" max="14374" width="6.125" style="87" customWidth="1"/>
    <col min="14375" max="14592" width="9" style="87" customWidth="1"/>
    <col min="14593" max="14593" width="3.625" style="87" customWidth="1"/>
    <col min="14594" max="14594" width="3.125" style="87" customWidth="1"/>
    <col min="14595" max="14597" width="6.125" style="87" customWidth="1"/>
    <col min="14598" max="14598" width="3.125" style="87" customWidth="1"/>
    <col min="14599" max="14599" width="2.625" style="87" customWidth="1"/>
    <col min="14600" max="14605" width="6.125" style="87" customWidth="1"/>
    <col min="14606" max="14607" width="2.625" style="87" customWidth="1"/>
    <col min="14608" max="14610" width="5.625" style="87" customWidth="1"/>
    <col min="14611" max="14611" width="2.625" style="87" customWidth="1"/>
    <col min="14612" max="14618" width="5.625" style="87" customWidth="1"/>
    <col min="14619" max="14619" width="3.625" style="87" customWidth="1"/>
    <col min="14620" max="14630" width="6.125" style="87" customWidth="1"/>
    <col min="14631" max="14848" width="9" style="87" customWidth="1"/>
    <col min="14849" max="14849" width="3.625" style="87" customWidth="1"/>
    <col min="14850" max="14850" width="3.125" style="87" customWidth="1"/>
    <col min="14851" max="14853" width="6.125" style="87" customWidth="1"/>
    <col min="14854" max="14854" width="3.125" style="87" customWidth="1"/>
    <col min="14855" max="14855" width="2.625" style="87" customWidth="1"/>
    <col min="14856" max="14861" width="6.125" style="87" customWidth="1"/>
    <col min="14862" max="14863" width="2.625" style="87" customWidth="1"/>
    <col min="14864" max="14866" width="5.625" style="87" customWidth="1"/>
    <col min="14867" max="14867" width="2.625" style="87" customWidth="1"/>
    <col min="14868" max="14874" width="5.625" style="87" customWidth="1"/>
    <col min="14875" max="14875" width="3.625" style="87" customWidth="1"/>
    <col min="14876" max="14886" width="6.125" style="87" customWidth="1"/>
    <col min="14887" max="15104" width="9" style="87" customWidth="1"/>
    <col min="15105" max="15105" width="3.625" style="87" customWidth="1"/>
    <col min="15106" max="15106" width="3.125" style="87" customWidth="1"/>
    <col min="15107" max="15109" width="6.125" style="87" customWidth="1"/>
    <col min="15110" max="15110" width="3.125" style="87" customWidth="1"/>
    <col min="15111" max="15111" width="2.625" style="87" customWidth="1"/>
    <col min="15112" max="15117" width="6.125" style="87" customWidth="1"/>
    <col min="15118" max="15119" width="2.625" style="87" customWidth="1"/>
    <col min="15120" max="15122" width="5.625" style="87" customWidth="1"/>
    <col min="15123" max="15123" width="2.625" style="87" customWidth="1"/>
    <col min="15124" max="15130" width="5.625" style="87" customWidth="1"/>
    <col min="15131" max="15131" width="3.625" style="87" customWidth="1"/>
    <col min="15132" max="15142" width="6.125" style="87" customWidth="1"/>
    <col min="15143" max="15360" width="9" style="87" customWidth="1"/>
    <col min="15361" max="15361" width="3.625" style="87" customWidth="1"/>
    <col min="15362" max="15362" width="3.125" style="87" customWidth="1"/>
    <col min="15363" max="15365" width="6.125" style="87" customWidth="1"/>
    <col min="15366" max="15366" width="3.125" style="87" customWidth="1"/>
    <col min="15367" max="15367" width="2.625" style="87" customWidth="1"/>
    <col min="15368" max="15373" width="6.125" style="87" customWidth="1"/>
    <col min="15374" max="15375" width="2.625" style="87" customWidth="1"/>
    <col min="15376" max="15378" width="5.625" style="87" customWidth="1"/>
    <col min="15379" max="15379" width="2.625" style="87" customWidth="1"/>
    <col min="15380" max="15386" width="5.625" style="87" customWidth="1"/>
    <col min="15387" max="15387" width="3.625" style="87" customWidth="1"/>
    <col min="15388" max="15398" width="6.125" style="87" customWidth="1"/>
    <col min="15399" max="15616" width="9" style="87" customWidth="1"/>
    <col min="15617" max="15617" width="3.625" style="87" customWidth="1"/>
    <col min="15618" max="15618" width="3.125" style="87" customWidth="1"/>
    <col min="15619" max="15621" width="6.125" style="87" customWidth="1"/>
    <col min="15622" max="15622" width="3.125" style="87" customWidth="1"/>
    <col min="15623" max="15623" width="2.625" style="87" customWidth="1"/>
    <col min="15624" max="15629" width="6.125" style="87" customWidth="1"/>
    <col min="15630" max="15631" width="2.625" style="87" customWidth="1"/>
    <col min="15632" max="15634" width="5.625" style="87" customWidth="1"/>
    <col min="15635" max="15635" width="2.625" style="87" customWidth="1"/>
    <col min="15636" max="15642" width="5.625" style="87" customWidth="1"/>
    <col min="15643" max="15643" width="3.625" style="87" customWidth="1"/>
    <col min="15644" max="15654" width="6.125" style="87" customWidth="1"/>
    <col min="15655" max="15872" width="9" style="87" customWidth="1"/>
    <col min="15873" max="15873" width="3.625" style="87" customWidth="1"/>
    <col min="15874" max="15874" width="3.125" style="87" customWidth="1"/>
    <col min="15875" max="15877" width="6.125" style="87" customWidth="1"/>
    <col min="15878" max="15878" width="3.125" style="87" customWidth="1"/>
    <col min="15879" max="15879" width="2.625" style="87" customWidth="1"/>
    <col min="15880" max="15885" width="6.125" style="87" customWidth="1"/>
    <col min="15886" max="15887" width="2.625" style="87" customWidth="1"/>
    <col min="15888" max="15890" width="5.625" style="87" customWidth="1"/>
    <col min="15891" max="15891" width="2.625" style="87" customWidth="1"/>
    <col min="15892" max="15898" width="5.625" style="87" customWidth="1"/>
    <col min="15899" max="15899" width="3.625" style="87" customWidth="1"/>
    <col min="15900" max="15910" width="6.125" style="87" customWidth="1"/>
    <col min="15911" max="16128" width="9" style="87" customWidth="1"/>
    <col min="16129" max="16129" width="3.625" style="87" customWidth="1"/>
    <col min="16130" max="16130" width="3.125" style="87" customWidth="1"/>
    <col min="16131" max="16133" width="6.125" style="87" customWidth="1"/>
    <col min="16134" max="16134" width="3.125" style="87" customWidth="1"/>
    <col min="16135" max="16135" width="2.625" style="87" customWidth="1"/>
    <col min="16136" max="16141" width="6.125" style="87" customWidth="1"/>
    <col min="16142" max="16143" width="2.625" style="87" customWidth="1"/>
    <col min="16144" max="16146" width="5.625" style="87" customWidth="1"/>
    <col min="16147" max="16147" width="2.625" style="87" customWidth="1"/>
    <col min="16148" max="16154" width="5.625" style="87" customWidth="1"/>
    <col min="16155" max="16155" width="3.625" style="87" customWidth="1"/>
    <col min="16156" max="16166" width="6.125" style="87" customWidth="1"/>
    <col min="16167" max="16384" width="9" style="87" customWidth="1"/>
  </cols>
  <sheetData>
    <row r="1" spans="2:26" ht="30" customHeight="1" x14ac:dyDescent="0.15">
      <c r="B1" s="674" t="s">
        <v>95</v>
      </c>
      <c r="C1" s="674"/>
      <c r="D1" s="674"/>
      <c r="E1" s="674"/>
      <c r="F1" s="674"/>
      <c r="G1" s="674"/>
      <c r="H1" s="674"/>
      <c r="I1" s="674"/>
      <c r="J1" s="674"/>
      <c r="K1" s="674"/>
      <c r="L1" s="674"/>
      <c r="M1" s="674"/>
      <c r="N1" s="674"/>
      <c r="O1" s="674"/>
      <c r="P1" s="674"/>
      <c r="Q1" s="674"/>
      <c r="R1" s="674"/>
      <c r="S1" s="674"/>
      <c r="T1" s="674"/>
      <c r="U1" s="674"/>
      <c r="V1" s="674"/>
      <c r="W1" s="674"/>
      <c r="X1" s="674"/>
      <c r="Y1" s="674"/>
      <c r="Z1" s="674"/>
    </row>
    <row r="2" spans="2:26" ht="24.95" customHeight="1" x14ac:dyDescent="0.15"/>
    <row r="3" spans="2:26" ht="30" customHeight="1" x14ac:dyDescent="0.15">
      <c r="B3" s="675" t="s">
        <v>97</v>
      </c>
      <c r="C3" s="675"/>
      <c r="D3" s="675"/>
      <c r="E3" s="675"/>
      <c r="F3" s="675"/>
      <c r="G3" s="675"/>
      <c r="H3" s="675"/>
      <c r="K3" s="120" t="s">
        <v>99</v>
      </c>
    </row>
    <row r="4" spans="2:26" ht="15" customHeight="1" x14ac:dyDescent="0.15">
      <c r="B4" s="88"/>
      <c r="C4" s="88"/>
      <c r="D4" s="88"/>
      <c r="E4" s="88"/>
      <c r="F4" s="88"/>
      <c r="G4" s="88"/>
      <c r="H4" s="88"/>
      <c r="I4" s="88"/>
      <c r="J4" s="88"/>
      <c r="K4" s="88"/>
      <c r="L4" s="120"/>
    </row>
    <row r="5" spans="2:26" ht="14.25" x14ac:dyDescent="0.15">
      <c r="N5" s="662" t="s">
        <v>100</v>
      </c>
      <c r="O5" s="662"/>
      <c r="P5" s="662"/>
      <c r="Q5" s="659" t="s">
        <v>102</v>
      </c>
      <c r="R5" s="659"/>
      <c r="S5" s="87" t="s">
        <v>104</v>
      </c>
      <c r="T5" s="676" t="str">
        <f>入力シート!AG2&amp;""</f>
        <v>100-8918</v>
      </c>
      <c r="U5" s="676"/>
      <c r="V5" s="676"/>
      <c r="W5" s="676"/>
    </row>
    <row r="6" spans="2:26" ht="14.25" x14ac:dyDescent="0.15">
      <c r="N6" s="662"/>
      <c r="O6" s="662"/>
      <c r="P6" s="662"/>
      <c r="Q6" s="659"/>
      <c r="R6" s="659"/>
      <c r="S6" s="677" t="str">
        <f>入力シート!AG3&amp;""</f>
        <v>東京都千代田区霞が関2-1-3</v>
      </c>
      <c r="T6" s="677"/>
      <c r="U6" s="677"/>
      <c r="V6" s="677"/>
      <c r="W6" s="677"/>
      <c r="X6" s="677"/>
      <c r="Y6" s="677"/>
      <c r="Z6" s="677"/>
    </row>
    <row r="7" spans="2:26" ht="14.25" x14ac:dyDescent="0.15">
      <c r="N7" s="662"/>
      <c r="O7" s="662"/>
      <c r="P7" s="662"/>
      <c r="Q7" s="659" t="s">
        <v>105</v>
      </c>
      <c r="R7" s="659"/>
      <c r="S7" s="678" t="str">
        <f>入力シート!F6&amp;""</f>
        <v>医療法人国交会 自動車病院</v>
      </c>
      <c r="T7" s="678"/>
      <c r="U7" s="678"/>
      <c r="V7" s="678"/>
      <c r="W7" s="678"/>
      <c r="X7" s="678"/>
      <c r="Y7" s="678"/>
      <c r="Z7" s="678"/>
    </row>
    <row r="8" spans="2:26" ht="14.25" x14ac:dyDescent="0.15">
      <c r="N8" s="662"/>
      <c r="O8" s="662"/>
      <c r="P8" s="662"/>
      <c r="Q8" s="663"/>
      <c r="R8" s="663"/>
      <c r="S8" s="665" t="str">
        <f>入力シート!F7&amp;""</f>
        <v>院長　国土　太郎</v>
      </c>
      <c r="T8" s="665"/>
      <c r="U8" s="665"/>
      <c r="V8" s="665"/>
      <c r="W8" s="665"/>
      <c r="X8" s="665"/>
      <c r="Y8" s="665"/>
      <c r="Z8" s="665"/>
    </row>
    <row r="10" spans="2:26" ht="21.95" customHeight="1" x14ac:dyDescent="0.15">
      <c r="B10" s="89"/>
      <c r="C10" s="96"/>
      <c r="D10" s="97"/>
      <c r="E10" s="97"/>
      <c r="F10" s="100"/>
      <c r="G10" s="107" t="s">
        <v>104</v>
      </c>
      <c r="H10" s="671" t="str">
        <f>入力シート!AG2&amp;""</f>
        <v>100-8918</v>
      </c>
      <c r="I10" s="671"/>
      <c r="J10" s="671"/>
      <c r="K10" s="671"/>
      <c r="L10" s="97"/>
      <c r="M10" s="97"/>
      <c r="N10" s="97"/>
      <c r="O10" s="97"/>
      <c r="P10" s="97"/>
      <c r="Q10" s="97"/>
      <c r="R10" s="97"/>
      <c r="S10" s="97"/>
      <c r="T10" s="97"/>
      <c r="U10" s="97"/>
      <c r="V10" s="97"/>
      <c r="W10" s="97"/>
      <c r="X10" s="97"/>
      <c r="Y10" s="97"/>
      <c r="Z10" s="121"/>
    </row>
    <row r="11" spans="2:26" ht="21.95" customHeight="1" x14ac:dyDescent="0.15">
      <c r="B11" s="90"/>
      <c r="C11" s="657" t="s">
        <v>106</v>
      </c>
      <c r="D11" s="657"/>
      <c r="E11" s="657"/>
      <c r="F11" s="101"/>
      <c r="G11" s="108"/>
      <c r="H11" s="672" t="str">
        <f>入力シート!AG4&amp;""</f>
        <v>ﾄｳｷｮｳﾄﾁﾖﾀﾞｸｶｽﾐｶﾞｾｷ</v>
      </c>
      <c r="I11" s="672"/>
      <c r="J11" s="672"/>
      <c r="K11" s="672"/>
      <c r="L11" s="672"/>
      <c r="M11" s="672"/>
      <c r="N11" s="672"/>
      <c r="O11" s="672"/>
      <c r="P11" s="672"/>
      <c r="Q11" s="672"/>
      <c r="R11" s="672"/>
      <c r="S11" s="672"/>
      <c r="T11" s="672"/>
      <c r="U11" s="672"/>
      <c r="V11" s="672"/>
      <c r="W11" s="672"/>
      <c r="X11" s="672"/>
      <c r="Y11" s="672"/>
      <c r="Z11" s="125"/>
    </row>
    <row r="12" spans="2:26" ht="24.95" customHeight="1" x14ac:dyDescent="0.15">
      <c r="B12" s="91"/>
      <c r="C12" s="673" t="s">
        <v>52</v>
      </c>
      <c r="D12" s="673"/>
      <c r="E12" s="673"/>
      <c r="F12" s="102"/>
      <c r="G12" s="109"/>
      <c r="H12" s="664" t="str">
        <f>入力シート!AG3&amp;""</f>
        <v>東京都千代田区霞が関2-1-3</v>
      </c>
      <c r="I12" s="664"/>
      <c r="J12" s="664"/>
      <c r="K12" s="664"/>
      <c r="L12" s="664"/>
      <c r="M12" s="664"/>
      <c r="N12" s="664"/>
      <c r="O12" s="664"/>
      <c r="P12" s="664"/>
      <c r="Q12" s="664"/>
      <c r="R12" s="664"/>
      <c r="S12" s="664"/>
      <c r="T12" s="664"/>
      <c r="U12" s="664"/>
      <c r="V12" s="664"/>
      <c r="W12" s="664"/>
      <c r="X12" s="664"/>
      <c r="Y12" s="664"/>
      <c r="Z12" s="126"/>
    </row>
    <row r="13" spans="2:26" ht="24.95" customHeight="1" x14ac:dyDescent="0.15">
      <c r="B13" s="92"/>
      <c r="C13" s="658" t="s">
        <v>57</v>
      </c>
      <c r="D13" s="658"/>
      <c r="E13" s="658"/>
      <c r="F13" s="103"/>
      <c r="G13" s="110"/>
      <c r="H13" s="665"/>
      <c r="I13" s="665"/>
      <c r="J13" s="665"/>
      <c r="K13" s="665"/>
      <c r="L13" s="665"/>
      <c r="M13" s="665"/>
      <c r="N13" s="665"/>
      <c r="O13" s="665"/>
      <c r="P13" s="665"/>
      <c r="Q13" s="665"/>
      <c r="R13" s="665"/>
      <c r="S13" s="665"/>
      <c r="T13" s="665"/>
      <c r="U13" s="665"/>
      <c r="V13" s="665"/>
      <c r="W13" s="665"/>
      <c r="X13" s="665"/>
      <c r="Y13" s="665"/>
      <c r="Z13" s="127"/>
    </row>
    <row r="14" spans="2:26" ht="21.95" customHeight="1" x14ac:dyDescent="0.15">
      <c r="B14" s="93"/>
      <c r="C14" s="669" t="s">
        <v>106</v>
      </c>
      <c r="D14" s="669"/>
      <c r="E14" s="669"/>
      <c r="F14" s="104"/>
      <c r="G14" s="111"/>
      <c r="H14" s="670" t="str">
        <f>入力シート!AG6&amp;""</f>
        <v>イリョウﾎｳｼﾞﾝｺｯｺｳｶｲ ｼﾞﾄﾞｳｼｬビョウイン ｲﾝﾁｮｳ ｺｸﾄﾞ ﾀﾛｳ</v>
      </c>
      <c r="I14" s="670"/>
      <c r="J14" s="670"/>
      <c r="K14" s="670"/>
      <c r="L14" s="670"/>
      <c r="M14" s="670"/>
      <c r="N14" s="670"/>
      <c r="O14" s="670"/>
      <c r="P14" s="670"/>
      <c r="Q14" s="670"/>
      <c r="R14" s="670"/>
      <c r="S14" s="670"/>
      <c r="T14" s="670"/>
      <c r="U14" s="670"/>
      <c r="V14" s="670"/>
      <c r="W14" s="670"/>
      <c r="X14" s="670"/>
      <c r="Y14" s="670"/>
      <c r="Z14" s="128"/>
    </row>
    <row r="15" spans="2:26" ht="21.95" customHeight="1" x14ac:dyDescent="0.15">
      <c r="B15" s="90"/>
      <c r="C15" s="657" t="s">
        <v>69</v>
      </c>
      <c r="D15" s="657"/>
      <c r="E15" s="657"/>
      <c r="F15" s="101"/>
      <c r="G15" s="112"/>
      <c r="H15" s="664" t="str">
        <f>入力シート!AG5&amp;""</f>
        <v>医療法人国交会 自動車病院 院長 国土 太郎</v>
      </c>
      <c r="I15" s="664"/>
      <c r="J15" s="664"/>
      <c r="K15" s="664"/>
      <c r="L15" s="664"/>
      <c r="M15" s="664"/>
      <c r="N15" s="664"/>
      <c r="O15" s="664"/>
      <c r="P15" s="664"/>
      <c r="Q15" s="664"/>
      <c r="R15" s="664"/>
      <c r="S15" s="664"/>
      <c r="T15" s="664"/>
      <c r="U15" s="664"/>
      <c r="V15" s="664"/>
      <c r="W15" s="664"/>
      <c r="X15" s="664"/>
      <c r="Y15" s="664"/>
      <c r="Z15" s="129"/>
    </row>
    <row r="16" spans="2:26" ht="21.95" customHeight="1" x14ac:dyDescent="0.15">
      <c r="B16" s="92"/>
      <c r="C16" s="658" t="s">
        <v>107</v>
      </c>
      <c r="D16" s="658"/>
      <c r="E16" s="658"/>
      <c r="F16" s="103"/>
      <c r="G16" s="113"/>
      <c r="H16" s="665"/>
      <c r="I16" s="665"/>
      <c r="J16" s="665"/>
      <c r="K16" s="665"/>
      <c r="L16" s="665"/>
      <c r="M16" s="665"/>
      <c r="N16" s="665"/>
      <c r="O16" s="665"/>
      <c r="P16" s="665"/>
      <c r="Q16" s="665"/>
      <c r="R16" s="665"/>
      <c r="S16" s="665"/>
      <c r="T16" s="665"/>
      <c r="U16" s="665"/>
      <c r="V16" s="665"/>
      <c r="W16" s="665"/>
      <c r="X16" s="665"/>
      <c r="Y16" s="665"/>
      <c r="Z16" s="130"/>
    </row>
    <row r="17" spans="2:26" ht="9.9499999999999993" customHeight="1" x14ac:dyDescent="0.15">
      <c r="B17" s="94"/>
      <c r="C17" s="656" t="s">
        <v>108</v>
      </c>
      <c r="D17" s="656"/>
      <c r="E17" s="656"/>
      <c r="F17" s="105"/>
      <c r="G17" s="114"/>
      <c r="H17" s="118"/>
      <c r="I17" s="118"/>
      <c r="J17" s="118"/>
      <c r="K17" s="118"/>
      <c r="L17" s="118"/>
      <c r="M17" s="118"/>
      <c r="N17" s="118"/>
      <c r="O17" s="118"/>
      <c r="P17" s="656"/>
      <c r="Q17" s="656"/>
      <c r="R17" s="656"/>
      <c r="S17" s="118"/>
      <c r="T17" s="118"/>
      <c r="U17" s="118"/>
      <c r="V17" s="118"/>
      <c r="W17" s="118"/>
      <c r="X17" s="118"/>
      <c r="Y17" s="118"/>
      <c r="Z17" s="131"/>
    </row>
    <row r="18" spans="2:26" ht="18" customHeight="1" x14ac:dyDescent="0.15">
      <c r="B18" s="90"/>
      <c r="C18" s="657"/>
      <c r="D18" s="657"/>
      <c r="E18" s="657"/>
      <c r="F18" s="101"/>
      <c r="G18" s="115"/>
      <c r="H18" s="659" t="str">
        <f>入力シート!AG7&amp;""</f>
        <v>国土交通銀行</v>
      </c>
      <c r="I18" s="659"/>
      <c r="J18" s="659"/>
      <c r="K18" s="659"/>
      <c r="L18" s="659"/>
      <c r="M18" s="659"/>
      <c r="N18" s="659"/>
      <c r="O18" s="659"/>
      <c r="P18" s="659"/>
      <c r="Q18"/>
      <c r="R18"/>
      <c r="S18" s="659" t="str">
        <f>入力シート!AG8&amp;""</f>
        <v>霞ヶ関支店</v>
      </c>
      <c r="T18" s="659"/>
      <c r="U18" s="659"/>
      <c r="V18" s="659"/>
      <c r="W18" s="659"/>
      <c r="X18" s="659"/>
      <c r="Y18" s="659"/>
      <c r="Z18" s="132"/>
    </row>
    <row r="19" spans="2:26" ht="18" customHeight="1" x14ac:dyDescent="0.15">
      <c r="B19" s="90"/>
      <c r="C19" s="657"/>
      <c r="D19" s="657"/>
      <c r="E19" s="657"/>
      <c r="F19" s="101"/>
      <c r="G19" s="115"/>
      <c r="H19" s="659"/>
      <c r="I19" s="659"/>
      <c r="J19" s="659"/>
      <c r="K19" s="659"/>
      <c r="L19" s="659"/>
      <c r="M19" s="659"/>
      <c r="N19" s="659"/>
      <c r="O19" s="659"/>
      <c r="P19" s="659"/>
      <c r="Q19"/>
      <c r="R19"/>
      <c r="S19" s="659"/>
      <c r="T19" s="659"/>
      <c r="U19" s="659"/>
      <c r="V19" s="659"/>
      <c r="W19" s="659"/>
      <c r="X19" s="659"/>
      <c r="Y19" s="659"/>
      <c r="Z19" s="132"/>
    </row>
    <row r="20" spans="2:26" ht="18" customHeight="1" x14ac:dyDescent="0.15">
      <c r="B20" s="90"/>
      <c r="C20" s="657"/>
      <c r="D20" s="657"/>
      <c r="E20" s="657"/>
      <c r="F20" s="101"/>
      <c r="G20" s="115"/>
      <c r="H20" s="659"/>
      <c r="I20" s="659"/>
      <c r="J20" s="659"/>
      <c r="K20" s="659"/>
      <c r="L20" s="659"/>
      <c r="M20" s="659"/>
      <c r="N20" s="659"/>
      <c r="O20" s="659"/>
      <c r="P20" s="659"/>
      <c r="Q20"/>
      <c r="R20"/>
      <c r="S20" s="659"/>
      <c r="T20" s="659"/>
      <c r="U20" s="659"/>
      <c r="V20" s="659"/>
      <c r="W20" s="659"/>
      <c r="X20" s="659"/>
      <c r="Y20" s="659"/>
      <c r="Z20" s="132"/>
    </row>
    <row r="21" spans="2:26" ht="9.9499999999999993" customHeight="1" x14ac:dyDescent="0.15">
      <c r="B21" s="92"/>
      <c r="C21" s="658"/>
      <c r="D21" s="658"/>
      <c r="E21" s="658"/>
      <c r="F21" s="103"/>
      <c r="G21" s="113"/>
      <c r="H21" s="119"/>
      <c r="I21" s="119"/>
      <c r="J21" s="119"/>
      <c r="K21" s="119"/>
      <c r="L21" s="119"/>
      <c r="M21" s="119"/>
      <c r="N21" s="119"/>
      <c r="O21" s="119"/>
      <c r="P21" s="658"/>
      <c r="Q21" s="658"/>
      <c r="R21" s="658"/>
      <c r="S21" s="119"/>
      <c r="T21" s="119"/>
      <c r="U21" s="119"/>
      <c r="V21" s="119"/>
      <c r="W21" s="119"/>
      <c r="X21" s="119"/>
      <c r="Y21" s="663"/>
      <c r="Z21" s="666"/>
    </row>
    <row r="22" spans="2:26" ht="12" customHeight="1" x14ac:dyDescent="0.15">
      <c r="B22" s="90"/>
      <c r="C22" s="656" t="s">
        <v>109</v>
      </c>
      <c r="D22" s="656"/>
      <c r="E22" s="656"/>
      <c r="F22" s="101"/>
      <c r="G22" s="115"/>
      <c r="H22" s="98"/>
      <c r="I22" s="98"/>
      <c r="J22" s="98"/>
      <c r="K22" s="98"/>
      <c r="L22" s="98"/>
      <c r="M22" s="98"/>
      <c r="N22" s="98"/>
      <c r="O22" s="115"/>
      <c r="P22" s="98"/>
      <c r="Q22" s="98"/>
      <c r="R22" s="98"/>
      <c r="S22" s="98"/>
      <c r="T22" s="114"/>
      <c r="U22" s="118"/>
      <c r="V22" s="118"/>
      <c r="W22" s="118"/>
      <c r="X22" s="118"/>
      <c r="Y22" s="118"/>
      <c r="Z22" s="131"/>
    </row>
    <row r="23" spans="2:26" ht="24.95" customHeight="1" x14ac:dyDescent="0.15">
      <c r="B23" s="90"/>
      <c r="C23" s="657"/>
      <c r="D23" s="657"/>
      <c r="E23" s="657"/>
      <c r="F23" s="101"/>
      <c r="G23" s="115"/>
      <c r="H23" s="659" t="str">
        <f>入力シート!AG9&amp;""</f>
        <v>普通預金</v>
      </c>
      <c r="I23" s="659"/>
      <c r="J23" s="659"/>
      <c r="K23" s="659"/>
      <c r="L23" s="659"/>
      <c r="M23" s="659"/>
      <c r="N23" s="117"/>
      <c r="O23" s="124"/>
      <c r="P23" s="657" t="s">
        <v>110</v>
      </c>
      <c r="Q23" s="657"/>
      <c r="R23" s="657"/>
      <c r="S23" s="98"/>
      <c r="T23" s="667" t="str">
        <f>入力シート!AG10&amp;""</f>
        <v>123456</v>
      </c>
      <c r="U23" s="659"/>
      <c r="V23" s="659"/>
      <c r="W23" s="659"/>
      <c r="X23" s="659"/>
      <c r="Y23" s="659"/>
      <c r="Z23" s="668"/>
    </row>
    <row r="24" spans="2:26" ht="12" customHeight="1" x14ac:dyDescent="0.15">
      <c r="B24" s="95"/>
      <c r="C24" s="660"/>
      <c r="D24" s="660"/>
      <c r="E24" s="660"/>
      <c r="F24" s="106"/>
      <c r="G24" s="116"/>
      <c r="H24" s="99"/>
      <c r="I24" s="99"/>
      <c r="J24" s="99"/>
      <c r="K24" s="99"/>
      <c r="L24" s="99"/>
      <c r="M24" s="99"/>
      <c r="N24" s="99"/>
      <c r="O24" s="116"/>
      <c r="P24" s="99"/>
      <c r="Q24" s="99"/>
      <c r="R24" s="99"/>
      <c r="S24" s="99"/>
      <c r="T24" s="116"/>
      <c r="U24" s="99"/>
      <c r="V24" s="99"/>
      <c r="W24" s="99"/>
      <c r="X24" s="99"/>
      <c r="Y24" s="99"/>
      <c r="Z24" s="123"/>
    </row>
    <row r="26" spans="2:26" ht="9.9499999999999993" customHeight="1" x14ac:dyDescent="0.15">
      <c r="B26" s="89"/>
      <c r="C26" s="97"/>
      <c r="D26" s="97"/>
      <c r="E26" s="97"/>
      <c r="F26" s="100"/>
      <c r="G26" s="97"/>
      <c r="H26" s="97"/>
      <c r="I26" s="97"/>
      <c r="J26" s="97"/>
      <c r="K26" s="97"/>
      <c r="L26" s="97"/>
      <c r="M26" s="121"/>
      <c r="N26" s="98"/>
      <c r="O26" s="661"/>
      <c r="P26" s="661"/>
      <c r="Q26" s="661"/>
      <c r="R26" s="661"/>
      <c r="S26" s="661"/>
      <c r="T26" s="661"/>
      <c r="U26" s="661"/>
      <c r="V26" s="661"/>
      <c r="W26" s="661"/>
      <c r="X26" s="661"/>
      <c r="Y26" s="661"/>
      <c r="Z26" s="661"/>
    </row>
    <row r="27" spans="2:26" ht="20.25" customHeight="1" x14ac:dyDescent="0.15">
      <c r="B27" s="90"/>
      <c r="C27" s="98" t="s">
        <v>111</v>
      </c>
      <c r="D27" s="98"/>
      <c r="E27" s="98"/>
      <c r="F27" s="101"/>
      <c r="G27" s="117"/>
      <c r="H27" s="659" t="s">
        <v>112</v>
      </c>
      <c r="I27" s="659"/>
      <c r="J27" s="117"/>
      <c r="K27" s="659" t="s">
        <v>113</v>
      </c>
      <c r="L27" s="659"/>
      <c r="M27" s="122"/>
      <c r="N27" s="98"/>
      <c r="O27" s="661"/>
      <c r="P27" s="661"/>
      <c r="Q27" s="661"/>
      <c r="R27" s="661"/>
      <c r="S27" s="661"/>
      <c r="T27" s="661"/>
      <c r="U27" s="661"/>
      <c r="V27" s="661"/>
      <c r="W27" s="661"/>
      <c r="X27" s="661"/>
      <c r="Y27" s="661"/>
      <c r="Z27" s="661"/>
    </row>
    <row r="28" spans="2:26" ht="9.9499999999999993" customHeight="1" x14ac:dyDescent="0.15">
      <c r="B28" s="95"/>
      <c r="C28" s="99"/>
      <c r="D28" s="99"/>
      <c r="E28" s="99"/>
      <c r="F28" s="106"/>
      <c r="G28" s="99"/>
      <c r="H28" s="99"/>
      <c r="I28" s="99"/>
      <c r="J28" s="99"/>
      <c r="K28" s="99"/>
      <c r="L28" s="99"/>
      <c r="M28" s="123"/>
      <c r="N28" s="98"/>
      <c r="O28" s="661"/>
      <c r="P28" s="661"/>
      <c r="Q28" s="661"/>
      <c r="R28" s="661"/>
      <c r="S28" s="661"/>
      <c r="T28" s="661"/>
      <c r="U28" s="661"/>
      <c r="V28" s="661"/>
      <c r="W28" s="661"/>
      <c r="X28" s="661"/>
      <c r="Y28" s="661"/>
      <c r="Z28" s="661"/>
    </row>
  </sheetData>
  <mergeCells count="33">
    <mergeCell ref="C11:E11"/>
    <mergeCell ref="H11:Y11"/>
    <mergeCell ref="C12:E12"/>
    <mergeCell ref="B1:Z1"/>
    <mergeCell ref="B3:H3"/>
    <mergeCell ref="T5:W5"/>
    <mergeCell ref="S6:Z6"/>
    <mergeCell ref="S7:Z7"/>
    <mergeCell ref="C13:E13"/>
    <mergeCell ref="C14:E14"/>
    <mergeCell ref="H14:Y14"/>
    <mergeCell ref="C15:E15"/>
    <mergeCell ref="C16:E16"/>
    <mergeCell ref="N5:P8"/>
    <mergeCell ref="Q5:R6"/>
    <mergeCell ref="Q7:R8"/>
    <mergeCell ref="H12:Y13"/>
    <mergeCell ref="H15:Y16"/>
    <mergeCell ref="S8:Z8"/>
    <mergeCell ref="H10:K10"/>
    <mergeCell ref="C17:E21"/>
    <mergeCell ref="H18:P20"/>
    <mergeCell ref="S18:Y20"/>
    <mergeCell ref="C22:E24"/>
    <mergeCell ref="O26:Z28"/>
    <mergeCell ref="H27:I27"/>
    <mergeCell ref="K27:L27"/>
    <mergeCell ref="P17:R17"/>
    <mergeCell ref="P21:R21"/>
    <mergeCell ref="Y21:Z21"/>
    <mergeCell ref="H23:M23"/>
    <mergeCell ref="P23:R23"/>
    <mergeCell ref="T23:Z23"/>
  </mergeCells>
  <phoneticPr fontId="2"/>
  <printOptions horizontalCentered="1"/>
  <pageMargins left="0.59055118110236227" right="0.59055118110236227" top="0.78740157480314965" bottom="0.39370078740157483" header="0.39370078740157483" footer="0.51181102362204722"/>
  <pageSetup paperSize="9" orientation="landscape" blackAndWhite="1" r:id="rId1"/>
  <headerFooter alignWithMargins="0">
    <oddHeader>&amp;R&amp;14（様式）</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90" zoomScaleNormal="90" zoomScaleSheetLayoutView="100" workbookViewId="0">
      <selection activeCell="AK41" sqref="AK41"/>
    </sheetView>
  </sheetViews>
  <sheetFormatPr defaultColWidth="2.5" defaultRowHeight="13.5" x14ac:dyDescent="0.15"/>
  <cols>
    <col min="1" max="1" width="3.5" style="48" bestFit="1" customWidth="1"/>
    <col min="2" max="16384" width="2.5" style="48"/>
  </cols>
  <sheetData>
    <row r="1" spans="1:43" x14ac:dyDescent="0.15">
      <c r="B1" s="695" t="s">
        <v>98</v>
      </c>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row>
    <row r="2" spans="1:43" x14ac:dyDescent="0.15">
      <c r="B2" s="695" t="s">
        <v>96</v>
      </c>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row>
    <row r="6" spans="1:43" ht="22.5" customHeight="1" x14ac:dyDescent="0.15">
      <c r="B6" s="696" t="s">
        <v>179</v>
      </c>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c r="AE6" s="696"/>
      <c r="AF6" s="696"/>
      <c r="AG6" s="696"/>
      <c r="AH6" s="696"/>
      <c r="AI6" s="696"/>
      <c r="AJ6" s="139"/>
    </row>
    <row r="7" spans="1:43" x14ac:dyDescent="0.1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9"/>
    </row>
    <row r="10" spans="1:43" x14ac:dyDescent="0.15">
      <c r="A10" s="133" t="s">
        <v>180</v>
      </c>
      <c r="B10" s="133"/>
      <c r="C10" s="48" t="s">
        <v>10</v>
      </c>
      <c r="AJ10" s="683" t="s">
        <v>28</v>
      </c>
      <c r="AK10" s="683"/>
      <c r="AL10" s="683"/>
      <c r="AM10" s="683"/>
      <c r="AN10" s="683" t="s">
        <v>18</v>
      </c>
      <c r="AO10" s="683"/>
      <c r="AP10" s="683"/>
      <c r="AQ10" s="683"/>
    </row>
    <row r="11" spans="1:43" ht="13.5" customHeight="1" x14ac:dyDescent="0.15">
      <c r="A11" s="134">
        <v>1</v>
      </c>
      <c r="D11" s="137" t="str">
        <f>IF(E11="","","①")</f>
        <v>①</v>
      </c>
      <c r="E11" s="690" t="str">
        <f>IF(ISNA(VLOOKUP(A11,入力シート!$B$43:$L$60,3,FALSE)),"",VLOOKUP(A11,入力シート!$B$43:$L$60,3,FALSE))</f>
        <v>陰圧装置</v>
      </c>
      <c r="F11" s="690"/>
      <c r="G11" s="690"/>
      <c r="H11" s="690"/>
      <c r="I11" s="690"/>
      <c r="J11" s="690"/>
      <c r="K11" s="690"/>
      <c r="L11" s="690"/>
      <c r="M11" s="690"/>
      <c r="N11" s="690"/>
      <c r="O11" s="690"/>
      <c r="P11" s="690"/>
      <c r="Q11" s="691" t="str">
        <f t="shared" ref="Q11:Q20" si="0">IF(OR(E11=0,E11=""),"","型番：")</f>
        <v>型番：</v>
      </c>
      <c r="R11" s="691"/>
      <c r="S11" s="691"/>
      <c r="T11" s="692" t="str">
        <f>IF(ISNA(VLOOKUP(A11,入力シート!$B$43:$V$60,17,FALSE)),"",VLOOKUP(A11,入力シート!$B$43:$V$60,17,FALSE))</f>
        <v>XX-XXXX</v>
      </c>
      <c r="U11" s="692"/>
      <c r="V11" s="692"/>
      <c r="W11" s="692"/>
      <c r="X11" s="692"/>
      <c r="Y11" s="693" t="str">
        <f>IF(ISNA(VLOOKUP(A11,入力シート!$B$43:$BF$60,56,FALSE)),"",VLOOKUP(A11,入力シート!$B$43:$BF$60,56,FALSE))</f>
        <v>1台</v>
      </c>
      <c r="Z11" s="693"/>
      <c r="AA11" s="693"/>
      <c r="AB11" s="693"/>
      <c r="AC11" s="693"/>
      <c r="AD11" s="693"/>
      <c r="AE11" s="693"/>
      <c r="AF11" s="693"/>
      <c r="AG11" s="694" t="str">
        <f>IF(A11="","",VLOOKUP(A11,[1]入力シート!A:N,14,FALSE))</f>
        <v/>
      </c>
      <c r="AH11" s="694"/>
      <c r="AI11" s="694"/>
      <c r="AJ11" s="687">
        <f>IF(ISNA(VLOOKUP(A11,入力シート!$B$43:$BD$60,41,FALSE)),"",VLOOKUP(A11,入力シート!$B$43:$BD$60,41,FALSE))</f>
        <v>1100000</v>
      </c>
      <c r="AK11" s="687"/>
      <c r="AL11" s="687"/>
      <c r="AM11" s="687"/>
      <c r="AN11" s="687">
        <f>IF(ISNA(VLOOKUP(A11,入力シート!$B$43:$BD$60,35,FALSE)),"",VLOOKUP(A11,入力シート!$B$43:$BD$60,35,FALSE))</f>
        <v>100000</v>
      </c>
      <c r="AO11" s="687"/>
      <c r="AP11" s="687"/>
      <c r="AQ11" s="687"/>
    </row>
    <row r="12" spans="1:43" ht="13.5" customHeight="1" x14ac:dyDescent="0.15">
      <c r="A12" s="134">
        <v>2</v>
      </c>
      <c r="D12" s="137" t="str">
        <f>IF(E12="","","②")</f>
        <v>②</v>
      </c>
      <c r="E12" s="690" t="str">
        <f>IF(ISNA(VLOOKUP(A12,入力シート!$B$43:$L$60,3,FALSE)),"",VLOOKUP(A12,入力シート!$B$43:$L$60,3,FALSE))</f>
        <v>換気設備</v>
      </c>
      <c r="F12" s="690"/>
      <c r="G12" s="690"/>
      <c r="H12" s="690"/>
      <c r="I12" s="690"/>
      <c r="J12" s="690"/>
      <c r="K12" s="690"/>
      <c r="L12" s="690"/>
      <c r="M12" s="690"/>
      <c r="N12" s="690"/>
      <c r="O12" s="690"/>
      <c r="P12" s="690"/>
      <c r="Q12" s="691" t="str">
        <f t="shared" si="0"/>
        <v>型番：</v>
      </c>
      <c r="R12" s="691"/>
      <c r="S12" s="691"/>
      <c r="T12" s="692" t="str">
        <f>IF(ISNA(VLOOKUP(A12,入力シート!$B$43:$V$60,17,FALSE)),"",VLOOKUP(A12,入力シート!$B$43:$V$60,17,FALSE))</f>
        <v>XX-XXXX</v>
      </c>
      <c r="U12" s="692"/>
      <c r="V12" s="692"/>
      <c r="W12" s="692"/>
      <c r="X12" s="692"/>
      <c r="Y12" s="693" t="str">
        <f>IF(ISNA(VLOOKUP(A12,入力シート!$B$43:$BF$60,56,FALSE)),"",VLOOKUP(A12,入力シート!$B$43:$BF$60,56,FALSE))</f>
        <v>1台</v>
      </c>
      <c r="Z12" s="693"/>
      <c r="AA12" s="693"/>
      <c r="AB12" s="693"/>
      <c r="AC12" s="693"/>
      <c r="AD12" s="693"/>
      <c r="AE12" s="693"/>
      <c r="AF12" s="693"/>
      <c r="AG12" s="694" t="str">
        <f>IF(A12="","",VLOOKUP(A12,[1]入力シート!A:N,14,FALSE))</f>
        <v/>
      </c>
      <c r="AH12" s="694"/>
      <c r="AI12" s="694"/>
      <c r="AJ12" s="687">
        <f>IF(ISNA(VLOOKUP(A12,入力シート!$B$43:$BD$60,41,FALSE)),"",VLOOKUP(A12,入力シート!$B$43:$BD$60,41,FALSE))</f>
        <v>220000</v>
      </c>
      <c r="AK12" s="687"/>
      <c r="AL12" s="687"/>
      <c r="AM12" s="687"/>
      <c r="AN12" s="687">
        <f>IF(ISNA(VLOOKUP(A12,入力シート!$B$43:$BD$60,35,FALSE)),"",VLOOKUP(A12,入力シート!$B$43:$BD$60,35,FALSE))</f>
        <v>20000</v>
      </c>
      <c r="AO12" s="687"/>
      <c r="AP12" s="687"/>
      <c r="AQ12" s="687"/>
    </row>
    <row r="13" spans="1:43" ht="13.5" customHeight="1" x14ac:dyDescent="0.15">
      <c r="A13" s="134">
        <v>3</v>
      </c>
      <c r="D13" s="137" t="str">
        <f>IF(E13="","","③")</f>
        <v/>
      </c>
      <c r="E13" s="690" t="str">
        <f>IF(ISNA(VLOOKUP(A13,入力シート!$B$43:$L$60,3,FALSE)),"",VLOOKUP(A13,入力シート!$B$43:$L$60,3,FALSE))</f>
        <v/>
      </c>
      <c r="F13" s="690"/>
      <c r="G13" s="690"/>
      <c r="H13" s="690"/>
      <c r="I13" s="690"/>
      <c r="J13" s="690"/>
      <c r="K13" s="690"/>
      <c r="L13" s="690"/>
      <c r="M13" s="690"/>
      <c r="N13" s="690"/>
      <c r="O13" s="690"/>
      <c r="P13" s="690"/>
      <c r="Q13" s="691" t="str">
        <f t="shared" si="0"/>
        <v/>
      </c>
      <c r="R13" s="691"/>
      <c r="S13" s="691"/>
      <c r="T13" s="692" t="str">
        <f>IF(ISNA(VLOOKUP(A13,入力シート!$B$43:$V$60,17,FALSE)),"",VLOOKUP(A13,入力シート!$B$43:$V$60,17,FALSE))</f>
        <v/>
      </c>
      <c r="U13" s="692"/>
      <c r="V13" s="692"/>
      <c r="W13" s="692"/>
      <c r="X13" s="692"/>
      <c r="Y13" s="693" t="str">
        <f>IF(ISNA(VLOOKUP(A13,入力シート!$B$43:$BF$60,56,FALSE)),"",VLOOKUP(A13,入力シート!$B$43:$BF$60,56,FALSE))</f>
        <v/>
      </c>
      <c r="Z13" s="693"/>
      <c r="AA13" s="693"/>
      <c r="AB13" s="693"/>
      <c r="AC13" s="693"/>
      <c r="AD13" s="693"/>
      <c r="AE13" s="693"/>
      <c r="AF13" s="693"/>
      <c r="AG13" s="694" t="str">
        <f>IF(A13="","",VLOOKUP(A13,[1]入力シート!A:N,14,FALSE))</f>
        <v/>
      </c>
      <c r="AH13" s="694"/>
      <c r="AI13" s="694"/>
      <c r="AJ13" s="687" t="str">
        <f>IF(ISNA(VLOOKUP(A13,入力シート!$B$43:$BD$60,41,FALSE)),"",VLOOKUP(A13,入力シート!$B$43:$BD$60,41,FALSE))</f>
        <v/>
      </c>
      <c r="AK13" s="687"/>
      <c r="AL13" s="687"/>
      <c r="AM13" s="687"/>
      <c r="AN13" s="687" t="str">
        <f>IF(ISNA(VLOOKUP(A13,入力シート!$B$43:$BD$60,35,FALSE)),"",VLOOKUP(A13,入力シート!$B$43:$BD$60,35,FALSE))</f>
        <v/>
      </c>
      <c r="AO13" s="687"/>
      <c r="AP13" s="687"/>
      <c r="AQ13" s="687"/>
    </row>
    <row r="14" spans="1:43" ht="13.5" customHeight="1" x14ac:dyDescent="0.15">
      <c r="A14" s="134">
        <v>4</v>
      </c>
      <c r="D14" s="137" t="str">
        <f>IF(E14="","","④")</f>
        <v/>
      </c>
      <c r="E14" s="690" t="str">
        <f>IF(ISNA(VLOOKUP(A14,入力シート!$B$43:$L$60,3,FALSE)),"",VLOOKUP(A14,入力シート!$B$43:$L$60,3,FALSE))</f>
        <v/>
      </c>
      <c r="F14" s="690"/>
      <c r="G14" s="690"/>
      <c r="H14" s="690"/>
      <c r="I14" s="690"/>
      <c r="J14" s="690"/>
      <c r="K14" s="690"/>
      <c r="L14" s="690"/>
      <c r="M14" s="690"/>
      <c r="N14" s="690"/>
      <c r="O14" s="690"/>
      <c r="P14" s="690"/>
      <c r="Q14" s="691" t="str">
        <f t="shared" si="0"/>
        <v/>
      </c>
      <c r="R14" s="691"/>
      <c r="S14" s="691"/>
      <c r="T14" s="692" t="str">
        <f>IF(ISNA(VLOOKUP(A14,入力シート!$B$43:$V$60,17,FALSE)),"",VLOOKUP(A14,入力シート!$B$43:$V$60,17,FALSE))</f>
        <v/>
      </c>
      <c r="U14" s="692"/>
      <c r="V14" s="692"/>
      <c r="W14" s="692"/>
      <c r="X14" s="692"/>
      <c r="Y14" s="693" t="str">
        <f>IF(ISNA(VLOOKUP(A14,入力シート!$B$43:$BF$60,56,FALSE)),"",VLOOKUP(A14,入力シート!$B$43:$BF$60,56,FALSE))</f>
        <v/>
      </c>
      <c r="Z14" s="693"/>
      <c r="AA14" s="693"/>
      <c r="AB14" s="693"/>
      <c r="AC14" s="693"/>
      <c r="AD14" s="693"/>
      <c r="AE14" s="693"/>
      <c r="AF14" s="693"/>
      <c r="AG14" s="694" t="str">
        <f>IF(A14="","",VLOOKUP(A14,[1]入力シート!A:N,14,FALSE))</f>
        <v/>
      </c>
      <c r="AH14" s="694"/>
      <c r="AI14" s="694"/>
      <c r="AJ14" s="687" t="str">
        <f>IF(ISNA(VLOOKUP(A14,入力シート!$B$43:$BD$60,41,FALSE)),"",VLOOKUP(A14,入力シート!$B$43:$BD$60,41,FALSE))</f>
        <v/>
      </c>
      <c r="AK14" s="687"/>
      <c r="AL14" s="687"/>
      <c r="AM14" s="687"/>
      <c r="AN14" s="687" t="str">
        <f>IF(ISNA(VLOOKUP(A14,入力シート!$B$43:$BD$60,35,FALSE)),"",VLOOKUP(A14,入力シート!$B$43:$BD$60,35,FALSE))</f>
        <v/>
      </c>
      <c r="AO14" s="687"/>
      <c r="AP14" s="687"/>
      <c r="AQ14" s="687"/>
    </row>
    <row r="15" spans="1:43" ht="13.5" customHeight="1" x14ac:dyDescent="0.15">
      <c r="A15" s="134">
        <v>5</v>
      </c>
      <c r="D15" s="137" t="str">
        <f>IF(E15="","","⑤")</f>
        <v/>
      </c>
      <c r="E15" s="690" t="str">
        <f>IF(ISNA(VLOOKUP(A15,入力シート!$B$43:$L$60,3,FALSE)),"",VLOOKUP(A15,入力シート!$B$43:$L$60,3,FALSE))</f>
        <v/>
      </c>
      <c r="F15" s="690"/>
      <c r="G15" s="690"/>
      <c r="H15" s="690"/>
      <c r="I15" s="690"/>
      <c r="J15" s="690"/>
      <c r="K15" s="690"/>
      <c r="L15" s="690"/>
      <c r="M15" s="690"/>
      <c r="N15" s="690"/>
      <c r="O15" s="690"/>
      <c r="P15" s="690"/>
      <c r="Q15" s="691" t="str">
        <f t="shared" si="0"/>
        <v/>
      </c>
      <c r="R15" s="691"/>
      <c r="S15" s="691"/>
      <c r="T15" s="692" t="str">
        <f>IF(ISNA(VLOOKUP(A15,入力シート!$B$43:$V$60,17,FALSE)),"",VLOOKUP(A15,入力シート!$B$43:$V$60,17,FALSE))</f>
        <v/>
      </c>
      <c r="U15" s="692"/>
      <c r="V15" s="692"/>
      <c r="W15" s="692"/>
      <c r="X15" s="692"/>
      <c r="Y15" s="693" t="str">
        <f>IF(ISNA(VLOOKUP(A15,入力シート!$B$43:$BF$60,56,FALSE)),"",VLOOKUP(A15,入力シート!$B$43:$BF$60,56,FALSE))</f>
        <v/>
      </c>
      <c r="Z15" s="693"/>
      <c r="AA15" s="693"/>
      <c r="AB15" s="693"/>
      <c r="AC15" s="693"/>
      <c r="AD15" s="693"/>
      <c r="AE15" s="693"/>
      <c r="AF15" s="693"/>
      <c r="AG15" s="694" t="str">
        <f>IF(A15="","",VLOOKUP(A15,[1]入力シート!A:N,14,FALSE))</f>
        <v/>
      </c>
      <c r="AH15" s="694"/>
      <c r="AI15" s="694"/>
      <c r="AJ15" s="687" t="str">
        <f>IF(ISNA(VLOOKUP(A15,入力シート!$B$43:$BD$60,41,FALSE)),"",VLOOKUP(A15,入力シート!$B$43:$BD$60,41,FALSE))</f>
        <v/>
      </c>
      <c r="AK15" s="687"/>
      <c r="AL15" s="687"/>
      <c r="AM15" s="687"/>
      <c r="AN15" s="687" t="str">
        <f>IF(ISNA(VLOOKUP(A15,入力シート!$B$43:$BD$60,35,FALSE)),"",VLOOKUP(A15,入力シート!$B$43:$BD$60,35,FALSE))</f>
        <v/>
      </c>
      <c r="AO15" s="687"/>
      <c r="AP15" s="687"/>
      <c r="AQ15" s="687"/>
    </row>
    <row r="16" spans="1:43" ht="13.5" customHeight="1" x14ac:dyDescent="0.15">
      <c r="A16" s="134">
        <v>6</v>
      </c>
      <c r="D16" s="137" t="str">
        <f>IF(E16="","","⑥")</f>
        <v/>
      </c>
      <c r="E16" s="690" t="str">
        <f>IF(ISNA(VLOOKUP(A16,入力シート!$B$43:$L$60,3,FALSE)),"",VLOOKUP(A16,入力シート!$B$43:$L$60,3,FALSE))</f>
        <v/>
      </c>
      <c r="F16" s="690"/>
      <c r="G16" s="690"/>
      <c r="H16" s="690"/>
      <c r="I16" s="690"/>
      <c r="J16" s="690"/>
      <c r="K16" s="690"/>
      <c r="L16" s="690"/>
      <c r="M16" s="690"/>
      <c r="N16" s="690"/>
      <c r="O16" s="690"/>
      <c r="P16" s="690"/>
      <c r="Q16" s="691" t="str">
        <f t="shared" si="0"/>
        <v/>
      </c>
      <c r="R16" s="691"/>
      <c r="S16" s="691"/>
      <c r="T16" s="692" t="str">
        <f>IF(ISNA(VLOOKUP(A16,入力シート!$B$43:$V$60,17,FALSE)),"",VLOOKUP(A16,入力シート!$B$43:$V$60,17,FALSE))</f>
        <v/>
      </c>
      <c r="U16" s="692"/>
      <c r="V16" s="692"/>
      <c r="W16" s="692"/>
      <c r="X16" s="692"/>
      <c r="Y16" s="693" t="str">
        <f>IF(ISNA(VLOOKUP(A16,入力シート!$B$43:$BF$60,56,FALSE)),"",VLOOKUP(A16,入力シート!$B$43:$BF$60,56,FALSE))</f>
        <v/>
      </c>
      <c r="Z16" s="693"/>
      <c r="AA16" s="693"/>
      <c r="AB16" s="693"/>
      <c r="AC16" s="693"/>
      <c r="AD16" s="693"/>
      <c r="AE16" s="693"/>
      <c r="AF16" s="693"/>
      <c r="AG16" s="694" t="str">
        <f>IF(A16="","",VLOOKUP(A16,[1]入力シート!A:N,14,FALSE))</f>
        <v/>
      </c>
      <c r="AH16" s="694"/>
      <c r="AI16" s="694"/>
      <c r="AJ16" s="687" t="str">
        <f>IF(ISNA(VLOOKUP(A16,入力シート!$B$43:$BD$60,41,FALSE)),"",VLOOKUP(A16,入力シート!$B$43:$BD$60,41,FALSE))</f>
        <v/>
      </c>
      <c r="AK16" s="687"/>
      <c r="AL16" s="687"/>
      <c r="AM16" s="687"/>
      <c r="AN16" s="687" t="str">
        <f>IF(ISNA(VLOOKUP(A16,入力シート!$B$43:$BD$60,35,FALSE)),"",VLOOKUP(A16,入力シート!$B$43:$BD$60,35,FALSE))</f>
        <v/>
      </c>
      <c r="AO16" s="687"/>
      <c r="AP16" s="687"/>
      <c r="AQ16" s="687"/>
    </row>
    <row r="17" spans="1:43" ht="13.5" customHeight="1" x14ac:dyDescent="0.15">
      <c r="A17" s="134">
        <v>7</v>
      </c>
      <c r="D17" s="137" t="str">
        <f>IF(E17="","","⑦")</f>
        <v/>
      </c>
      <c r="E17" s="690" t="str">
        <f>IF(ISNA(VLOOKUP(A17,入力シート!$B$43:$L$60,3,FALSE)),"",VLOOKUP(A17,入力シート!$B$43:$L$60,3,FALSE))</f>
        <v/>
      </c>
      <c r="F17" s="690"/>
      <c r="G17" s="690"/>
      <c r="H17" s="690"/>
      <c r="I17" s="690"/>
      <c r="J17" s="690"/>
      <c r="K17" s="690"/>
      <c r="L17" s="690"/>
      <c r="M17" s="690"/>
      <c r="N17" s="690"/>
      <c r="O17" s="690"/>
      <c r="P17" s="690"/>
      <c r="Q17" s="691" t="str">
        <f t="shared" si="0"/>
        <v/>
      </c>
      <c r="R17" s="691"/>
      <c r="S17" s="691"/>
      <c r="T17" s="692" t="str">
        <f>IF(ISNA(VLOOKUP(A17,入力シート!$B$43:$V$60,17,FALSE)),"",VLOOKUP(A17,入力シート!$B$43:$V$60,17,FALSE))</f>
        <v/>
      </c>
      <c r="U17" s="692"/>
      <c r="V17" s="692"/>
      <c r="W17" s="692"/>
      <c r="X17" s="692"/>
      <c r="Y17" s="693" t="str">
        <f>IF(ISNA(VLOOKUP(A17,入力シート!$B$43:$BF$60,56,FALSE)),"",VLOOKUP(A17,入力シート!$B$43:$BF$60,56,FALSE))</f>
        <v/>
      </c>
      <c r="Z17" s="693"/>
      <c r="AA17" s="693"/>
      <c r="AB17" s="693"/>
      <c r="AC17" s="693"/>
      <c r="AD17" s="693"/>
      <c r="AE17" s="693"/>
      <c r="AF17" s="693"/>
      <c r="AG17" s="694" t="str">
        <f>IF(A17="","",VLOOKUP(A17,[1]入力シート!A:N,14,FALSE))</f>
        <v/>
      </c>
      <c r="AH17" s="694"/>
      <c r="AI17" s="694"/>
      <c r="AJ17" s="687" t="str">
        <f>IF(ISNA(VLOOKUP(A17,入力シート!$B$43:$BD$60,41,FALSE)),"",VLOOKUP(A17,入力シート!$B$43:$BD$60,41,FALSE))</f>
        <v/>
      </c>
      <c r="AK17" s="687"/>
      <c r="AL17" s="687"/>
      <c r="AM17" s="687"/>
      <c r="AN17" s="687" t="str">
        <f>IF(ISNA(VLOOKUP(A17,入力シート!$B$43:$BD$60,35,FALSE)),"",VLOOKUP(A17,入力シート!$B$43:$BD$60,35,FALSE))</f>
        <v/>
      </c>
      <c r="AO17" s="687"/>
      <c r="AP17" s="687"/>
      <c r="AQ17" s="687"/>
    </row>
    <row r="18" spans="1:43" ht="13.5" customHeight="1" x14ac:dyDescent="0.15">
      <c r="A18" s="134">
        <v>8</v>
      </c>
      <c r="D18" s="137" t="str">
        <f>IF(E18="","","⑧")</f>
        <v/>
      </c>
      <c r="E18" s="690" t="str">
        <f>IF(ISNA(VLOOKUP(A18,入力シート!$B$43:$L$60,3,FALSE)),"",VLOOKUP(A18,入力シート!$B$43:$L$60,3,FALSE))</f>
        <v/>
      </c>
      <c r="F18" s="690"/>
      <c r="G18" s="690"/>
      <c r="H18" s="690"/>
      <c r="I18" s="690"/>
      <c r="J18" s="690"/>
      <c r="K18" s="690"/>
      <c r="L18" s="690"/>
      <c r="M18" s="690"/>
      <c r="N18" s="690"/>
      <c r="O18" s="690"/>
      <c r="P18" s="690"/>
      <c r="Q18" s="691" t="str">
        <f t="shared" si="0"/>
        <v/>
      </c>
      <c r="R18" s="691"/>
      <c r="S18" s="691"/>
      <c r="T18" s="692" t="str">
        <f>IF(ISNA(VLOOKUP(A18,入力シート!$B$43:$V$60,17,FALSE)),"",VLOOKUP(A18,入力シート!$B$43:$V$60,17,FALSE))</f>
        <v/>
      </c>
      <c r="U18" s="692"/>
      <c r="V18" s="692"/>
      <c r="W18" s="692"/>
      <c r="X18" s="692"/>
      <c r="Y18" s="693" t="str">
        <f>IF(ISNA(VLOOKUP(A18,入力シート!$B$43:$BF$60,56,FALSE)),"",VLOOKUP(A18,入力シート!$B$43:$BF$60,56,FALSE))</f>
        <v/>
      </c>
      <c r="Z18" s="693"/>
      <c r="AA18" s="693"/>
      <c r="AB18" s="693"/>
      <c r="AC18" s="693"/>
      <c r="AD18" s="693"/>
      <c r="AE18" s="693"/>
      <c r="AF18" s="693"/>
      <c r="AG18" s="694" t="str">
        <f>IF(A18="","",VLOOKUP(A18,[1]入力シート!A:N,14,FALSE))</f>
        <v/>
      </c>
      <c r="AH18" s="694"/>
      <c r="AI18" s="694"/>
      <c r="AJ18" s="687" t="str">
        <f>IF(ISNA(VLOOKUP(A18,入力シート!$B$43:$BD$60,41,FALSE)),"",VLOOKUP(A18,入力シート!$B$43:$BD$60,41,FALSE))</f>
        <v/>
      </c>
      <c r="AK18" s="687"/>
      <c r="AL18" s="687"/>
      <c r="AM18" s="687"/>
      <c r="AN18" s="687" t="str">
        <f>IF(ISNA(VLOOKUP(A18,入力シート!$B$43:$BD$60,35,FALSE)),"",VLOOKUP(A18,入力シート!$B$43:$BD$60,35,FALSE))</f>
        <v/>
      </c>
      <c r="AO18" s="687"/>
      <c r="AP18" s="687"/>
      <c r="AQ18" s="687"/>
    </row>
    <row r="19" spans="1:43" ht="13.5" customHeight="1" x14ac:dyDescent="0.15">
      <c r="A19" s="134">
        <v>9</v>
      </c>
      <c r="D19" s="137" t="str">
        <f>IF(E19="","","⑨")</f>
        <v/>
      </c>
      <c r="E19" s="690" t="str">
        <f>IF(ISNA(VLOOKUP(A19,入力シート!$B$43:$L$60,3,FALSE)),"",VLOOKUP(A19,入力シート!$B$43:$L$60,3,FALSE))</f>
        <v/>
      </c>
      <c r="F19" s="690"/>
      <c r="G19" s="690"/>
      <c r="H19" s="690"/>
      <c r="I19" s="690"/>
      <c r="J19" s="690"/>
      <c r="K19" s="690"/>
      <c r="L19" s="690"/>
      <c r="M19" s="690"/>
      <c r="N19" s="690"/>
      <c r="O19" s="690"/>
      <c r="P19" s="690"/>
      <c r="Q19" s="691" t="str">
        <f t="shared" si="0"/>
        <v/>
      </c>
      <c r="R19" s="691"/>
      <c r="S19" s="691"/>
      <c r="T19" s="692" t="str">
        <f>IF(ISNA(VLOOKUP(A19,入力シート!$B$43:$V$60,17,FALSE)),"",VLOOKUP(A19,入力シート!$B$43:$V$60,17,FALSE))</f>
        <v/>
      </c>
      <c r="U19" s="692"/>
      <c r="V19" s="692"/>
      <c r="W19" s="692"/>
      <c r="X19" s="692"/>
      <c r="Y19" s="693" t="str">
        <f>IF(ISNA(VLOOKUP(A19,入力シート!$B$43:$BF$60,56,FALSE)),"",VLOOKUP(A19,入力シート!$B$43:$BF$60,56,FALSE))</f>
        <v/>
      </c>
      <c r="Z19" s="693"/>
      <c r="AA19" s="693"/>
      <c r="AB19" s="693"/>
      <c r="AC19" s="693"/>
      <c r="AD19" s="693"/>
      <c r="AE19" s="693"/>
      <c r="AF19" s="693"/>
      <c r="AG19" s="694" t="str">
        <f>IF(A19="","",VLOOKUP(A19,[1]入力シート!A:N,14,FALSE))</f>
        <v/>
      </c>
      <c r="AH19" s="694"/>
      <c r="AI19" s="694"/>
      <c r="AJ19" s="687" t="str">
        <f>IF(ISNA(VLOOKUP(A19,入力シート!$B$43:$BD$60,41,FALSE)),"",VLOOKUP(A19,入力シート!$B$43:$BD$60,41,FALSE))</f>
        <v/>
      </c>
      <c r="AK19" s="687"/>
      <c r="AL19" s="687"/>
      <c r="AM19" s="687"/>
      <c r="AN19" s="687" t="str">
        <f>IF(ISNA(VLOOKUP(A19,入力シート!$B$43:$BD$60,35,FALSE)),"",VLOOKUP(A19,入力シート!$B$43:$BD$60,35,FALSE))</f>
        <v/>
      </c>
      <c r="AO19" s="687"/>
      <c r="AP19" s="687"/>
      <c r="AQ19" s="687"/>
    </row>
    <row r="20" spans="1:43" x14ac:dyDescent="0.15">
      <c r="A20" s="134">
        <v>10</v>
      </c>
      <c r="D20" s="137" t="str">
        <f>IF(E20="","","⑩")</f>
        <v/>
      </c>
      <c r="E20" s="690" t="str">
        <f>IF(ISNA(VLOOKUP(A20,入力シート!$B$43:$L$60,3,FALSE)),"",VLOOKUP(A20,入力シート!$B$43:$L$60,3,FALSE))</f>
        <v/>
      </c>
      <c r="F20" s="690"/>
      <c r="G20" s="690"/>
      <c r="H20" s="690"/>
      <c r="I20" s="690"/>
      <c r="J20" s="690"/>
      <c r="K20" s="690"/>
      <c r="L20" s="690"/>
      <c r="M20" s="690"/>
      <c r="N20" s="690"/>
      <c r="O20" s="690"/>
      <c r="P20" s="690"/>
      <c r="Q20" s="691" t="str">
        <f t="shared" si="0"/>
        <v/>
      </c>
      <c r="R20" s="691"/>
      <c r="S20" s="691"/>
      <c r="T20" s="692" t="str">
        <f>IF(ISNA(VLOOKUP(A20,入力シート!$B$43:$V$60,17,FALSE)),"",VLOOKUP(A20,入力シート!$B$43:$V$60,17,FALSE))</f>
        <v/>
      </c>
      <c r="U20" s="692"/>
      <c r="V20" s="692"/>
      <c r="W20" s="692"/>
      <c r="X20" s="692"/>
      <c r="Y20" s="693" t="str">
        <f>IF(ISNA(VLOOKUP(A20,入力シート!$B$43:$BF$60,56,FALSE)),"",VLOOKUP(A20,入力シート!$B$43:$BF$60,56,FALSE))</f>
        <v/>
      </c>
      <c r="Z20" s="693"/>
      <c r="AA20" s="693"/>
      <c r="AB20" s="693"/>
      <c r="AC20" s="693"/>
      <c r="AD20" s="693"/>
      <c r="AE20" s="693"/>
      <c r="AF20" s="693"/>
      <c r="AG20" s="694" t="str">
        <f>IF(A20="","",VLOOKUP(A20,[1]入力シート!A:N,14,FALSE))</f>
        <v/>
      </c>
      <c r="AH20" s="694"/>
      <c r="AI20" s="694"/>
      <c r="AJ20" s="687" t="str">
        <f>IF(ISNA(VLOOKUP(A20,入力シート!$B$43:$BD$60,41,FALSE)),"",VLOOKUP(A20,入力シート!$B$43:$BD$60,41,FALSE))</f>
        <v/>
      </c>
      <c r="AK20" s="687"/>
      <c r="AL20" s="687"/>
      <c r="AM20" s="687"/>
      <c r="AN20" s="687" t="str">
        <f>IF(ISNA(VLOOKUP(A20,入力シート!$B$43:$BD$60,35,FALSE)),"",VLOOKUP(A20,入力シート!$B$43:$BD$60,35,FALSE))</f>
        <v/>
      </c>
      <c r="AO20" s="687"/>
      <c r="AP20" s="687"/>
      <c r="AQ20" s="687"/>
    </row>
    <row r="21" spans="1:43" x14ac:dyDescent="0.15">
      <c r="D21" s="137"/>
      <c r="E21" s="138" t="str">
        <f>IF(A21="","",VLOOKUP(A21,[1]入力シート!A:N,3,FALSE))</f>
        <v/>
      </c>
      <c r="F21" s="138"/>
      <c r="G21" s="138"/>
      <c r="H21" s="138"/>
      <c r="I21" s="138"/>
      <c r="J21" s="138"/>
      <c r="K21" s="138"/>
      <c r="L21" s="138"/>
      <c r="M21" s="138"/>
      <c r="N21" s="138"/>
      <c r="O21" s="138"/>
      <c r="P21" s="138"/>
      <c r="Q21" s="138"/>
      <c r="R21" s="138"/>
      <c r="S21" s="138"/>
      <c r="T21" s="138"/>
      <c r="U21" s="138"/>
      <c r="AG21" s="694" t="str">
        <f>IF(A21="","",VLOOKUP(A21,[1]入力シート!A:N,14,FALSE))</f>
        <v/>
      </c>
      <c r="AH21" s="694"/>
      <c r="AI21" s="694"/>
      <c r="AJ21" s="687" t="str">
        <f>IF(A21="","",VLOOKUP(A21,[1]入力シート!A:N,12,FALSE))</f>
        <v/>
      </c>
      <c r="AK21" s="687"/>
      <c r="AL21" s="687"/>
      <c r="AM21" s="687"/>
      <c r="AN21" s="687" t="str">
        <f>IF(A21="","",VLOOKUP(A21,[1]入力シート!A:N,10,FALSE))</f>
        <v/>
      </c>
      <c r="AO21" s="687"/>
      <c r="AP21" s="687"/>
      <c r="AQ21" s="687"/>
    </row>
    <row r="22" spans="1:43" x14ac:dyDescent="0.15">
      <c r="C22" s="48" t="s">
        <v>182</v>
      </c>
    </row>
    <row r="23" spans="1:43" x14ac:dyDescent="0.15">
      <c r="E23" s="139"/>
      <c r="F23" s="687">
        <f>SUM(AJ11:AM21)</f>
        <v>1320000</v>
      </c>
      <c r="G23" s="687"/>
      <c r="H23" s="687"/>
      <c r="I23" s="687"/>
      <c r="J23" s="687"/>
      <c r="K23" s="687"/>
      <c r="L23" s="687"/>
      <c r="M23" s="687"/>
      <c r="N23" s="48" t="s">
        <v>142</v>
      </c>
      <c r="O23" s="683" t="s">
        <v>183</v>
      </c>
      <c r="P23" s="683"/>
      <c r="Q23" s="683"/>
      <c r="R23" s="683"/>
      <c r="S23" s="683"/>
      <c r="T23" s="683"/>
      <c r="U23" s="683"/>
      <c r="V23" s="688">
        <f>SUM(AN11:AQ21)</f>
        <v>120000</v>
      </c>
      <c r="W23" s="688"/>
      <c r="X23" s="688"/>
      <c r="Y23" s="688"/>
      <c r="Z23" s="688"/>
      <c r="AA23" s="688"/>
      <c r="AD23" s="144"/>
      <c r="AE23" s="144"/>
    </row>
    <row r="24" spans="1:43" x14ac:dyDescent="0.15">
      <c r="E24" s="139"/>
      <c r="F24" s="141"/>
      <c r="G24" s="141"/>
      <c r="H24" s="141"/>
      <c r="I24" s="141"/>
      <c r="J24" s="141"/>
      <c r="K24" s="141"/>
      <c r="L24" s="141"/>
      <c r="M24" s="141"/>
      <c r="V24" s="687"/>
      <c r="W24" s="687"/>
      <c r="X24" s="687"/>
      <c r="Y24" s="687"/>
      <c r="Z24" s="687"/>
      <c r="AA24" s="687"/>
      <c r="AB24" s="141"/>
      <c r="AC24" s="141"/>
      <c r="AD24" s="144"/>
      <c r="AE24" s="144"/>
    </row>
    <row r="25" spans="1:43" x14ac:dyDescent="0.15">
      <c r="C25" s="48" t="s">
        <v>184</v>
      </c>
    </row>
    <row r="26" spans="1:43" x14ac:dyDescent="0.15">
      <c r="F26" s="689">
        <f>IF(ISNA(VLOOKUP(A11,入力シート!$B$43:$BD$60,44,FALSE)),"",VLOOKUP(A11,入力シート!$B$43:$BD$60,44,FALSE))</f>
        <v>44301</v>
      </c>
      <c r="G26" s="689"/>
      <c r="H26" s="689"/>
      <c r="I26" s="689"/>
      <c r="J26" s="689"/>
      <c r="K26" s="689"/>
      <c r="L26" s="689"/>
      <c r="M26" s="689"/>
      <c r="N26" s="689"/>
    </row>
    <row r="27" spans="1:43" s="49" customFormat="1" x14ac:dyDescent="0.15"/>
    <row r="28" spans="1:43" x14ac:dyDescent="0.15">
      <c r="C28" s="48" t="s">
        <v>185</v>
      </c>
    </row>
    <row r="29" spans="1:43" x14ac:dyDescent="0.15">
      <c r="E29" s="137" t="str">
        <f>D11</f>
        <v>①</v>
      </c>
      <c r="F29" s="142"/>
      <c r="G29" s="684" t="str">
        <f>IF(E29="","",入力シート!Q121)</f>
        <v>　○階（○○○○）</v>
      </c>
      <c r="H29" s="684"/>
      <c r="I29" s="684"/>
      <c r="J29" s="684"/>
      <c r="K29" s="684"/>
      <c r="L29" s="684"/>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4"/>
      <c r="AJ29" s="142"/>
    </row>
    <row r="30" spans="1:43" x14ac:dyDescent="0.15">
      <c r="E30" s="137" t="str">
        <f>D12</f>
        <v>②</v>
      </c>
      <c r="F30" s="142"/>
      <c r="G30" s="684" t="str">
        <f>IF(E30="","",入力シート!Q122)</f>
        <v>　○階（○○○○）</v>
      </c>
      <c r="H30" s="684"/>
      <c r="I30" s="684"/>
      <c r="J30" s="684"/>
      <c r="K30" s="684"/>
      <c r="L30" s="684"/>
      <c r="M30" s="684"/>
      <c r="N30" s="684"/>
      <c r="O30" s="684"/>
      <c r="P30" s="684"/>
      <c r="Q30" s="684"/>
      <c r="R30" s="684"/>
      <c r="S30" s="684"/>
      <c r="T30" s="684"/>
      <c r="U30" s="684"/>
      <c r="V30" s="684"/>
      <c r="W30" s="684"/>
      <c r="X30" s="684"/>
      <c r="Y30" s="684"/>
      <c r="Z30" s="684"/>
      <c r="AA30" s="684"/>
      <c r="AB30" s="684"/>
      <c r="AC30" s="684"/>
      <c r="AD30" s="684"/>
      <c r="AE30" s="684"/>
      <c r="AF30" s="684"/>
      <c r="AG30" s="684"/>
      <c r="AH30" s="684"/>
      <c r="AI30" s="684"/>
      <c r="AJ30" s="142"/>
    </row>
    <row r="31" spans="1:43" x14ac:dyDescent="0.15">
      <c r="E31" s="137" t="str">
        <f>D13</f>
        <v/>
      </c>
      <c r="F31" s="142"/>
      <c r="G31" s="684" t="str">
        <f>IF(E31="","",入力シート!Q123)</f>
        <v/>
      </c>
      <c r="H31" s="684"/>
      <c r="I31" s="684"/>
      <c r="J31" s="684"/>
      <c r="K31" s="684"/>
      <c r="L31" s="684"/>
      <c r="M31" s="684"/>
      <c r="N31" s="684"/>
      <c r="O31" s="684"/>
      <c r="P31" s="684"/>
      <c r="Q31" s="684"/>
      <c r="R31" s="684"/>
      <c r="S31" s="684"/>
      <c r="T31" s="684"/>
      <c r="U31" s="684"/>
      <c r="V31" s="684"/>
      <c r="W31" s="684"/>
      <c r="X31" s="684"/>
      <c r="Y31" s="684"/>
      <c r="Z31" s="684"/>
      <c r="AA31" s="684"/>
      <c r="AB31" s="684"/>
      <c r="AC31" s="684"/>
      <c r="AD31" s="684"/>
      <c r="AE31" s="684"/>
      <c r="AF31" s="684"/>
      <c r="AG31" s="684"/>
      <c r="AH31" s="684"/>
      <c r="AI31" s="684"/>
      <c r="AJ31" s="142"/>
    </row>
    <row r="32" spans="1:43" x14ac:dyDescent="0.15">
      <c r="E32" s="137" t="str">
        <f>D14</f>
        <v/>
      </c>
      <c r="F32" s="142"/>
      <c r="G32" s="684" t="str">
        <f>IF(E32="","",入力シート!Q124)</f>
        <v/>
      </c>
      <c r="H32" s="684"/>
      <c r="I32" s="684"/>
      <c r="J32" s="684"/>
      <c r="K32" s="684"/>
      <c r="L32" s="684"/>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142"/>
    </row>
    <row r="33" spans="3:36" s="49" customFormat="1" x14ac:dyDescent="0.15">
      <c r="E33" s="137" t="str">
        <f>D15</f>
        <v/>
      </c>
      <c r="F33" s="142"/>
      <c r="G33" s="684" t="str">
        <f>IF(E33="","",入力シート!Q125)</f>
        <v/>
      </c>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row>
    <row r="35" spans="3:36" x14ac:dyDescent="0.15">
      <c r="C35" s="48" t="s">
        <v>140</v>
      </c>
    </row>
    <row r="36" spans="3:36" x14ac:dyDescent="0.15">
      <c r="E36" s="137" t="str">
        <f>D11</f>
        <v>①</v>
      </c>
      <c r="F36" s="142"/>
      <c r="G36" s="684" t="str">
        <f>IF(E36="","",入力シート!Q129)</f>
        <v>　○○○（株）</v>
      </c>
      <c r="H36" s="684"/>
      <c r="I36" s="684"/>
      <c r="J36" s="684"/>
      <c r="K36" s="684"/>
      <c r="L36" s="684"/>
      <c r="M36" s="684"/>
      <c r="N36" s="684"/>
      <c r="O36" s="684"/>
      <c r="P36" s="684"/>
      <c r="Q36" s="684"/>
      <c r="R36" s="684"/>
      <c r="S36" s="684"/>
      <c r="T36" s="684"/>
      <c r="U36" s="684"/>
      <c r="V36" s="684"/>
      <c r="W36" s="684"/>
      <c r="X36" s="684"/>
      <c r="Y36" s="684"/>
      <c r="Z36" s="684"/>
      <c r="AA36" s="684"/>
      <c r="AB36" s="684"/>
      <c r="AC36" s="684"/>
      <c r="AD36" s="684"/>
      <c r="AE36" s="684"/>
      <c r="AF36" s="684"/>
      <c r="AG36" s="684"/>
      <c r="AH36" s="684"/>
      <c r="AI36" s="684"/>
      <c r="AJ36" s="142"/>
    </row>
    <row r="37" spans="3:36" x14ac:dyDescent="0.15">
      <c r="E37" s="137" t="str">
        <f>D12</f>
        <v>②</v>
      </c>
      <c r="F37" s="142"/>
      <c r="G37" s="684" t="str">
        <f>IF(E37="","",入力シート!Q130)</f>
        <v>　○○○（株）</v>
      </c>
      <c r="H37" s="684"/>
      <c r="I37" s="684"/>
      <c r="J37" s="684"/>
      <c r="K37" s="684"/>
      <c r="L37" s="684"/>
      <c r="M37" s="684"/>
      <c r="N37" s="684"/>
      <c r="O37" s="684"/>
      <c r="P37" s="684"/>
      <c r="Q37" s="684"/>
      <c r="R37" s="684"/>
      <c r="S37" s="684"/>
      <c r="T37" s="684"/>
      <c r="U37" s="684"/>
      <c r="V37" s="684"/>
      <c r="W37" s="684"/>
      <c r="X37" s="684"/>
      <c r="Y37" s="684"/>
      <c r="Z37" s="684"/>
      <c r="AA37" s="684"/>
      <c r="AB37" s="684"/>
      <c r="AC37" s="684"/>
      <c r="AD37" s="684"/>
      <c r="AE37" s="684"/>
      <c r="AF37" s="684"/>
      <c r="AG37" s="684"/>
      <c r="AH37" s="684"/>
      <c r="AI37" s="684"/>
      <c r="AJ37" s="142"/>
    </row>
    <row r="38" spans="3:36" x14ac:dyDescent="0.15">
      <c r="E38" s="137" t="str">
        <f>D13</f>
        <v/>
      </c>
      <c r="F38" s="142"/>
      <c r="G38" s="684" t="str">
        <f>IF(E38="","",入力シート!Q131)</f>
        <v/>
      </c>
      <c r="H38" s="684"/>
      <c r="I38" s="684"/>
      <c r="J38" s="684"/>
      <c r="K38" s="684"/>
      <c r="L38" s="684"/>
      <c r="M38" s="684"/>
      <c r="N38" s="684"/>
      <c r="O38" s="684"/>
      <c r="P38" s="684"/>
      <c r="Q38" s="684"/>
      <c r="R38" s="684"/>
      <c r="S38" s="684"/>
      <c r="T38" s="684"/>
      <c r="U38" s="684"/>
      <c r="V38" s="684"/>
      <c r="W38" s="684"/>
      <c r="X38" s="684"/>
      <c r="Y38" s="684"/>
      <c r="Z38" s="684"/>
      <c r="AA38" s="684"/>
      <c r="AB38" s="684"/>
      <c r="AC38" s="684"/>
      <c r="AD38" s="684"/>
      <c r="AE38" s="684"/>
      <c r="AF38" s="684"/>
      <c r="AG38" s="684"/>
      <c r="AH38" s="684"/>
      <c r="AI38" s="684"/>
      <c r="AJ38" s="142"/>
    </row>
    <row r="39" spans="3:36" x14ac:dyDescent="0.15">
      <c r="E39" s="137" t="str">
        <f>D14</f>
        <v/>
      </c>
      <c r="F39" s="142"/>
      <c r="G39" s="684" t="str">
        <f>IF(E39="","",入力シート!Q132)</f>
        <v/>
      </c>
      <c r="H39" s="684"/>
      <c r="I39" s="684"/>
      <c r="J39" s="684"/>
      <c r="K39" s="684"/>
      <c r="L39" s="684"/>
      <c r="M39" s="684"/>
      <c r="N39" s="684"/>
      <c r="O39" s="684"/>
      <c r="P39" s="684"/>
      <c r="Q39" s="684"/>
      <c r="R39" s="684"/>
      <c r="S39" s="684"/>
      <c r="T39" s="684"/>
      <c r="U39" s="684"/>
      <c r="V39" s="684"/>
      <c r="W39" s="684"/>
      <c r="X39" s="684"/>
      <c r="Y39" s="684"/>
      <c r="Z39" s="684"/>
      <c r="AA39" s="684"/>
      <c r="AB39" s="684"/>
      <c r="AC39" s="684"/>
      <c r="AD39" s="684"/>
      <c r="AE39" s="684"/>
      <c r="AF39" s="684"/>
      <c r="AG39" s="684"/>
      <c r="AH39" s="684"/>
      <c r="AI39" s="684"/>
      <c r="AJ39" s="142"/>
    </row>
    <row r="40" spans="3:36" s="49" customFormat="1" x14ac:dyDescent="0.15">
      <c r="E40" s="137" t="str">
        <f>D15</f>
        <v/>
      </c>
      <c r="F40" s="142"/>
      <c r="G40" s="684" t="str">
        <f>IF(E40="","",入力シート!Q133)</f>
        <v/>
      </c>
      <c r="H40" s="684"/>
      <c r="I40" s="684"/>
      <c r="J40" s="684"/>
      <c r="K40" s="684"/>
      <c r="L40" s="684"/>
      <c r="M40" s="684"/>
      <c r="N40" s="684"/>
      <c r="O40" s="684"/>
      <c r="P40" s="684"/>
      <c r="Q40" s="684"/>
      <c r="R40" s="684"/>
      <c r="S40" s="684"/>
      <c r="T40" s="684"/>
      <c r="U40" s="684"/>
      <c r="V40" s="684"/>
      <c r="W40" s="684"/>
      <c r="X40" s="684"/>
      <c r="Y40" s="684"/>
      <c r="Z40" s="684"/>
      <c r="AA40" s="684"/>
      <c r="AB40" s="684"/>
      <c r="AC40" s="684"/>
      <c r="AD40" s="684"/>
      <c r="AE40" s="684"/>
      <c r="AF40" s="684"/>
      <c r="AG40" s="684"/>
      <c r="AH40" s="684"/>
      <c r="AI40" s="684"/>
    </row>
    <row r="41" spans="3:36" s="49" customFormat="1" x14ac:dyDescent="0.15"/>
    <row r="42" spans="3:36" x14ac:dyDescent="0.15">
      <c r="C42" s="48" t="s">
        <v>78</v>
      </c>
    </row>
    <row r="43" spans="3:36" x14ac:dyDescent="0.15">
      <c r="F43" s="681" t="s">
        <v>25</v>
      </c>
      <c r="G43" s="681"/>
      <c r="H43" s="681"/>
      <c r="I43" s="681"/>
      <c r="J43" s="681"/>
      <c r="K43" s="681"/>
      <c r="L43" s="681"/>
      <c r="M43" s="681"/>
    </row>
    <row r="44" spans="3:36" x14ac:dyDescent="0.15">
      <c r="F44" s="140"/>
      <c r="G44" s="140"/>
      <c r="H44" s="140"/>
      <c r="I44" s="140"/>
      <c r="J44" s="140"/>
      <c r="K44" s="140"/>
      <c r="L44" s="140"/>
      <c r="M44" s="140"/>
    </row>
    <row r="46" spans="3:36" x14ac:dyDescent="0.15">
      <c r="D46" s="685" t="s">
        <v>187</v>
      </c>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row>
    <row r="47" spans="3:36" x14ac:dyDescent="0.15">
      <c r="D47" s="686">
        <f>入力シート!F135</f>
        <v>0</v>
      </c>
      <c r="E47" s="686"/>
      <c r="F47" s="686"/>
      <c r="G47" s="686"/>
      <c r="H47" s="686"/>
      <c r="I47" s="686"/>
      <c r="J47" s="686"/>
      <c r="K47" s="686"/>
      <c r="L47" s="683" t="s">
        <v>188</v>
      </c>
      <c r="M47" s="683"/>
      <c r="N47" s="683"/>
      <c r="O47" s="683"/>
    </row>
    <row r="48" spans="3:36" x14ac:dyDescent="0.15">
      <c r="E48" s="681" t="s">
        <v>101</v>
      </c>
      <c r="F48" s="681"/>
      <c r="G48" s="681"/>
      <c r="H48" s="681"/>
      <c r="I48" s="681"/>
      <c r="J48" s="681"/>
      <c r="K48" s="142"/>
      <c r="L48" s="142"/>
    </row>
    <row r="49" spans="2:35" x14ac:dyDescent="0.15">
      <c r="F49" s="682" t="s">
        <v>189</v>
      </c>
      <c r="G49" s="682"/>
      <c r="H49" s="682"/>
      <c r="I49" s="682"/>
      <c r="J49" s="683">
        <f>入力シート!F136</f>
        <v>0</v>
      </c>
      <c r="K49" s="683"/>
      <c r="L49" s="683"/>
      <c r="M49" s="683"/>
      <c r="N49" s="683"/>
      <c r="O49" s="683"/>
      <c r="P49" s="683"/>
      <c r="Q49" s="133"/>
      <c r="R49" s="133"/>
      <c r="S49" s="133"/>
      <c r="T49" s="682" t="s">
        <v>147</v>
      </c>
      <c r="U49" s="682"/>
      <c r="V49" s="682"/>
      <c r="W49" s="682"/>
      <c r="X49" s="683">
        <f>入力シート!Q136</f>
        <v>0</v>
      </c>
      <c r="Y49" s="683"/>
      <c r="Z49" s="683"/>
      <c r="AA49" s="683"/>
      <c r="AB49" s="683"/>
      <c r="AC49" s="683"/>
      <c r="AD49" s="683"/>
      <c r="AE49" s="683"/>
      <c r="AF49" s="60"/>
      <c r="AG49" s="145"/>
      <c r="AH49" s="145"/>
    </row>
    <row r="50" spans="2:35" x14ac:dyDescent="0.15">
      <c r="F50" s="143"/>
      <c r="G50" s="143"/>
      <c r="H50" s="143"/>
      <c r="I50" s="143"/>
      <c r="T50" s="143"/>
      <c r="U50" s="143"/>
      <c r="V50" s="143"/>
      <c r="W50" s="143"/>
      <c r="AF50" s="12"/>
    </row>
    <row r="51" spans="2:35" x14ac:dyDescent="0.15">
      <c r="F51" s="682" t="s">
        <v>189</v>
      </c>
      <c r="G51" s="682"/>
      <c r="H51" s="682"/>
      <c r="I51" s="682"/>
      <c r="J51" s="683">
        <f>入力シート!F137</f>
        <v>0</v>
      </c>
      <c r="K51" s="683"/>
      <c r="L51" s="683"/>
      <c r="M51" s="683"/>
      <c r="N51" s="683"/>
      <c r="O51" s="683"/>
      <c r="P51" s="683"/>
      <c r="Q51" s="133"/>
      <c r="R51" s="133"/>
      <c r="S51" s="133"/>
      <c r="T51" s="682" t="s">
        <v>147</v>
      </c>
      <c r="U51" s="682"/>
      <c r="V51" s="682"/>
      <c r="W51" s="682"/>
      <c r="X51" s="683">
        <f>入力シート!Q137</f>
        <v>0</v>
      </c>
      <c r="Y51" s="683"/>
      <c r="Z51" s="683"/>
      <c r="AA51" s="683"/>
      <c r="AB51" s="683"/>
      <c r="AC51" s="683"/>
      <c r="AD51" s="683"/>
      <c r="AE51" s="683"/>
      <c r="AF51" s="60"/>
      <c r="AG51" s="145"/>
      <c r="AH51" s="145"/>
    </row>
    <row r="52" spans="2:35" x14ac:dyDescent="0.15">
      <c r="F52" s="143"/>
      <c r="G52" s="143"/>
      <c r="H52" s="143"/>
      <c r="I52" s="143"/>
      <c r="J52" s="133"/>
      <c r="K52" s="133"/>
      <c r="L52" s="133"/>
      <c r="M52" s="133"/>
      <c r="N52" s="133"/>
      <c r="O52" s="133"/>
      <c r="P52" s="133"/>
      <c r="Q52" s="133"/>
      <c r="R52" s="133"/>
      <c r="S52" s="133"/>
      <c r="T52" s="143"/>
      <c r="U52" s="143"/>
      <c r="V52" s="143"/>
      <c r="W52" s="143"/>
      <c r="X52" s="133"/>
      <c r="Y52" s="133"/>
      <c r="Z52" s="133"/>
      <c r="AA52" s="133"/>
      <c r="AB52" s="133"/>
      <c r="AC52" s="133"/>
      <c r="AD52" s="133"/>
      <c r="AE52" s="133"/>
      <c r="AF52" s="145"/>
      <c r="AG52" s="145"/>
      <c r="AH52" s="145"/>
    </row>
    <row r="53" spans="2:35" x14ac:dyDescent="0.15">
      <c r="F53" s="143"/>
      <c r="G53" s="143"/>
      <c r="H53" s="143"/>
      <c r="I53" s="143"/>
      <c r="J53" s="133"/>
      <c r="K53" s="133"/>
      <c r="L53" s="133"/>
      <c r="M53" s="133"/>
      <c r="N53" s="133"/>
      <c r="O53" s="133"/>
      <c r="P53" s="133"/>
      <c r="Q53" s="133"/>
      <c r="R53" s="133"/>
      <c r="S53" s="133"/>
      <c r="T53" s="143"/>
      <c r="U53" s="143"/>
      <c r="V53" s="143"/>
      <c r="W53" s="143"/>
      <c r="X53" s="133"/>
      <c r="Y53" s="133"/>
      <c r="Z53" s="133"/>
      <c r="AA53" s="133"/>
      <c r="AB53" s="133"/>
      <c r="AC53" s="133"/>
      <c r="AD53" s="133"/>
      <c r="AE53" s="133"/>
      <c r="AF53" s="145"/>
      <c r="AG53" s="145"/>
      <c r="AH53" s="145"/>
    </row>
    <row r="54" spans="2:35" x14ac:dyDescent="0.15">
      <c r="F54" s="143"/>
      <c r="G54" s="143"/>
      <c r="H54" s="143"/>
      <c r="I54" s="143"/>
      <c r="J54" s="133"/>
      <c r="K54" s="133"/>
      <c r="L54" s="133"/>
      <c r="M54" s="133"/>
      <c r="N54" s="133"/>
      <c r="O54" s="133"/>
      <c r="P54" s="133"/>
      <c r="Q54" s="133"/>
      <c r="R54" s="133"/>
      <c r="S54" s="133"/>
      <c r="T54" s="143"/>
      <c r="U54" s="143"/>
      <c r="V54" s="143"/>
      <c r="W54" s="143"/>
      <c r="X54" s="133"/>
      <c r="Y54" s="133"/>
      <c r="Z54" s="133"/>
      <c r="AA54" s="133"/>
      <c r="AB54" s="133"/>
      <c r="AC54" s="133"/>
      <c r="AD54" s="133"/>
      <c r="AE54" s="133"/>
      <c r="AF54" s="145"/>
      <c r="AG54" s="145"/>
      <c r="AH54" s="145"/>
    </row>
    <row r="55" spans="2:35" x14ac:dyDescent="0.15">
      <c r="F55" s="143"/>
      <c r="G55" s="143"/>
      <c r="H55" s="143"/>
      <c r="I55" s="143"/>
      <c r="J55" s="133"/>
      <c r="K55" s="133"/>
      <c r="L55" s="133"/>
      <c r="M55" s="133"/>
      <c r="N55" s="133"/>
      <c r="O55" s="133"/>
      <c r="P55" s="133"/>
      <c r="Q55" s="133"/>
      <c r="R55" s="133"/>
      <c r="S55" s="133"/>
      <c r="T55" s="143"/>
      <c r="U55" s="143"/>
      <c r="V55" s="143"/>
      <c r="W55" s="143"/>
      <c r="X55" s="133"/>
      <c r="Y55" s="133"/>
      <c r="Z55" s="133"/>
      <c r="AA55" s="133"/>
      <c r="AB55" s="133"/>
      <c r="AC55" s="133"/>
      <c r="AD55" s="133"/>
      <c r="AE55" s="133"/>
      <c r="AF55" s="145"/>
      <c r="AG55" s="145"/>
      <c r="AH55" s="145"/>
    </row>
    <row r="56" spans="2:35" x14ac:dyDescent="0.15">
      <c r="B56" s="679" t="s">
        <v>82</v>
      </c>
      <c r="C56" s="679"/>
      <c r="D56" s="680" t="s">
        <v>212</v>
      </c>
      <c r="E56" s="680"/>
      <c r="F56" s="680"/>
      <c r="G56" s="680"/>
      <c r="H56" s="680"/>
      <c r="I56" s="680"/>
      <c r="J56" s="680"/>
      <c r="K56" s="680"/>
      <c r="L56" s="680"/>
      <c r="M56" s="680"/>
      <c r="N56" s="680"/>
      <c r="O56" s="680"/>
      <c r="P56" s="680"/>
      <c r="Q56" s="680"/>
      <c r="R56" s="680"/>
      <c r="S56" s="680"/>
      <c r="T56" s="680"/>
      <c r="U56" s="680"/>
      <c r="V56" s="680"/>
      <c r="W56" s="680"/>
      <c r="X56" s="680"/>
      <c r="Y56" s="680"/>
      <c r="Z56" s="680"/>
      <c r="AA56" s="680"/>
      <c r="AB56" s="680"/>
      <c r="AC56" s="680"/>
      <c r="AD56" s="680"/>
      <c r="AE56" s="680"/>
      <c r="AF56" s="680"/>
      <c r="AG56" s="680"/>
      <c r="AH56" s="680"/>
      <c r="AI56" s="680"/>
    </row>
    <row r="57" spans="2:35" x14ac:dyDescent="0.15">
      <c r="B57" s="135"/>
      <c r="C57" s="135"/>
      <c r="D57" s="680"/>
      <c r="E57" s="680"/>
      <c r="F57" s="680"/>
      <c r="G57" s="680"/>
      <c r="H57" s="680"/>
      <c r="I57" s="680"/>
      <c r="J57" s="680"/>
      <c r="K57" s="680"/>
      <c r="L57" s="680"/>
      <c r="M57" s="680"/>
      <c r="N57" s="680"/>
      <c r="O57" s="680"/>
      <c r="P57" s="680"/>
      <c r="Q57" s="680"/>
      <c r="R57" s="680"/>
      <c r="S57" s="680"/>
      <c r="T57" s="680"/>
      <c r="U57" s="680"/>
      <c r="V57" s="680"/>
      <c r="W57" s="680"/>
      <c r="X57" s="680"/>
      <c r="Y57" s="680"/>
      <c r="Z57" s="680"/>
      <c r="AA57" s="680"/>
      <c r="AB57" s="680"/>
      <c r="AC57" s="680"/>
      <c r="AD57" s="680"/>
      <c r="AE57" s="680"/>
      <c r="AF57" s="680"/>
      <c r="AG57" s="680"/>
      <c r="AH57" s="680"/>
      <c r="AI57" s="680"/>
    </row>
    <row r="58" spans="2:35" x14ac:dyDescent="0.15">
      <c r="B58" s="136"/>
      <c r="C58" s="136"/>
      <c r="D58" s="680"/>
      <c r="E58" s="680"/>
      <c r="F58" s="680"/>
      <c r="G58" s="680"/>
      <c r="H58" s="680"/>
      <c r="I58" s="680"/>
      <c r="J58" s="680"/>
      <c r="K58" s="680"/>
      <c r="L58" s="680"/>
      <c r="M58" s="680"/>
      <c r="N58" s="680"/>
      <c r="O58" s="680"/>
      <c r="P58" s="680"/>
      <c r="Q58" s="680"/>
      <c r="R58" s="680"/>
      <c r="S58" s="680"/>
      <c r="T58" s="680"/>
      <c r="U58" s="680"/>
      <c r="V58" s="680"/>
      <c r="W58" s="680"/>
      <c r="X58" s="680"/>
      <c r="Y58" s="680"/>
      <c r="Z58" s="680"/>
      <c r="AA58" s="680"/>
      <c r="AB58" s="680"/>
      <c r="AC58" s="680"/>
      <c r="AD58" s="680"/>
      <c r="AE58" s="680"/>
      <c r="AF58" s="680"/>
      <c r="AG58" s="680"/>
      <c r="AH58" s="680"/>
      <c r="AI58" s="680"/>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B56:C56"/>
    <mergeCell ref="D56:AI58"/>
    <mergeCell ref="E48:J48"/>
    <mergeCell ref="F49:I49"/>
    <mergeCell ref="J49:P49"/>
    <mergeCell ref="T49:W49"/>
    <mergeCell ref="X49:AE49"/>
    <mergeCell ref="F51:I51"/>
    <mergeCell ref="J51:P51"/>
    <mergeCell ref="T51:W51"/>
    <mergeCell ref="X51:AE5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80" zoomScaleNormal="80" zoomScaleSheetLayoutView="100" workbookViewId="0"/>
  </sheetViews>
  <sheetFormatPr defaultColWidth="2.5" defaultRowHeight="13.5" x14ac:dyDescent="0.15"/>
  <cols>
    <col min="1" max="1" width="3.5" style="48" bestFit="1" customWidth="1"/>
    <col min="2" max="16384" width="2.5" style="48"/>
  </cols>
  <sheetData>
    <row r="1" spans="1:43" x14ac:dyDescent="0.15">
      <c r="B1" s="695" t="s">
        <v>98</v>
      </c>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c r="AI1" s="695"/>
    </row>
    <row r="2" spans="1:43" x14ac:dyDescent="0.15">
      <c r="B2" s="695" t="s">
        <v>96</v>
      </c>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695"/>
      <c r="AD2" s="695"/>
      <c r="AE2" s="695"/>
      <c r="AF2" s="695"/>
      <c r="AG2" s="695"/>
      <c r="AH2" s="695"/>
      <c r="AI2" s="695"/>
    </row>
    <row r="6" spans="1:43" ht="22.5" customHeight="1" x14ac:dyDescent="0.15">
      <c r="B6" s="696" t="s">
        <v>179</v>
      </c>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c r="AE6" s="696"/>
      <c r="AF6" s="696"/>
      <c r="AG6" s="696"/>
      <c r="AH6" s="696"/>
      <c r="AI6" s="696"/>
      <c r="AJ6" s="139"/>
    </row>
    <row r="7" spans="1:43" x14ac:dyDescent="0.1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9"/>
    </row>
    <row r="10" spans="1:43" x14ac:dyDescent="0.15">
      <c r="A10" s="133" t="s">
        <v>180</v>
      </c>
      <c r="B10" s="133"/>
      <c r="C10" s="48" t="s">
        <v>10</v>
      </c>
      <c r="AJ10" s="683" t="s">
        <v>28</v>
      </c>
      <c r="AK10" s="683"/>
      <c r="AL10" s="683"/>
      <c r="AM10" s="683"/>
      <c r="AN10" s="683" t="s">
        <v>18</v>
      </c>
      <c r="AO10" s="683"/>
      <c r="AP10" s="683"/>
      <c r="AQ10" s="683"/>
    </row>
    <row r="11" spans="1:43" ht="13.5" customHeight="1" x14ac:dyDescent="0.15">
      <c r="A11" s="134">
        <v>1</v>
      </c>
      <c r="D11" s="137" t="str">
        <f>IF(E11="","","①")</f>
        <v>①</v>
      </c>
      <c r="E11" s="690" t="str">
        <f>IF(ISNA(VLOOKUP(A11,入力シート!$B$43:$L$60,3,FALSE)),"",VLOOKUP(A11,入力シート!$B$43:$L$60,3,FALSE))</f>
        <v>陰圧装置</v>
      </c>
      <c r="F11" s="690"/>
      <c r="G11" s="690"/>
      <c r="H11" s="690"/>
      <c r="I11" s="690"/>
      <c r="J11" s="690"/>
      <c r="K11" s="690"/>
      <c r="L11" s="690"/>
      <c r="M11" s="690"/>
      <c r="N11" s="690"/>
      <c r="O11" s="690"/>
      <c r="P11" s="690"/>
      <c r="Q11" s="691" t="str">
        <f t="shared" ref="Q11:Q20" si="0">IF(OR(E11=0,E11=""),"","型番：")</f>
        <v>型番：</v>
      </c>
      <c r="R11" s="691"/>
      <c r="S11" s="691"/>
      <c r="T11" s="692" t="str">
        <f>IF(ISNA(VLOOKUP(A11,入力シート!$B$43:$V$60,17,FALSE)),"",VLOOKUP(A11,入力シート!$B$43:$V$60,17,FALSE))</f>
        <v>XX-XXXX</v>
      </c>
      <c r="U11" s="692"/>
      <c r="V11" s="692"/>
      <c r="W11" s="692"/>
      <c r="X11" s="692"/>
      <c r="Y11" s="693" t="str">
        <f>IF(ISNA(VLOOKUP(A11,入力シート!$B$43:$BF$60,56,FALSE)),"",VLOOKUP(A11,入力シート!$B$43:$BF$60,56,FALSE))</f>
        <v>1台</v>
      </c>
      <c r="Z11" s="693"/>
      <c r="AA11" s="693"/>
      <c r="AB11" s="693"/>
      <c r="AC11" s="693"/>
      <c r="AD11" s="693"/>
      <c r="AE11" s="693"/>
      <c r="AF11" s="693"/>
      <c r="AG11" s="694" t="str">
        <f>IF(A11="","",VLOOKUP(A11,[1]入力シート!A:N,14,FALSE))</f>
        <v/>
      </c>
      <c r="AH11" s="694"/>
      <c r="AI11" s="694"/>
      <c r="AJ11" s="687">
        <f>IF(ISNA(VLOOKUP(A11,入力シート!$B$43:$BD$60,41,FALSE)),"",VLOOKUP(A11,入力シート!$B$43:$BD$60,41,FALSE))</f>
        <v>1100000</v>
      </c>
      <c r="AK11" s="687"/>
      <c r="AL11" s="687"/>
      <c r="AM11" s="687"/>
      <c r="AN11" s="687">
        <f>IF(ISNA(VLOOKUP(A11,入力シート!$B$43:$BD$60,35,FALSE)),"",VLOOKUP(A11,入力シート!$B$43:$BD$60,35,FALSE))</f>
        <v>100000</v>
      </c>
      <c r="AO11" s="687"/>
      <c r="AP11" s="687"/>
      <c r="AQ11" s="687"/>
    </row>
    <row r="12" spans="1:43" ht="13.5" customHeight="1" x14ac:dyDescent="0.15">
      <c r="A12" s="134">
        <v>2</v>
      </c>
      <c r="D12" s="137" t="str">
        <f>IF(E12="","","②")</f>
        <v>②</v>
      </c>
      <c r="E12" s="690" t="str">
        <f>IF(ISNA(VLOOKUP(A12,入力シート!$B$43:$L$60,3,FALSE)),"",VLOOKUP(A12,入力シート!$B$43:$L$60,3,FALSE))</f>
        <v>換気設備</v>
      </c>
      <c r="F12" s="690"/>
      <c r="G12" s="690"/>
      <c r="H12" s="690"/>
      <c r="I12" s="690"/>
      <c r="J12" s="690"/>
      <c r="K12" s="690"/>
      <c r="L12" s="690"/>
      <c r="M12" s="690"/>
      <c r="N12" s="690"/>
      <c r="O12" s="690"/>
      <c r="P12" s="690"/>
      <c r="Q12" s="691" t="str">
        <f t="shared" si="0"/>
        <v>型番：</v>
      </c>
      <c r="R12" s="691"/>
      <c r="S12" s="691"/>
      <c r="T12" s="692" t="str">
        <f>IF(ISNA(VLOOKUP(A12,入力シート!$B$43:$V$60,17,FALSE)),"",VLOOKUP(A12,入力シート!$B$43:$V$60,17,FALSE))</f>
        <v>XX-XXXX</v>
      </c>
      <c r="U12" s="692"/>
      <c r="V12" s="692"/>
      <c r="W12" s="692"/>
      <c r="X12" s="692"/>
      <c r="Y12" s="693" t="str">
        <f>IF(ISNA(VLOOKUP(A12,入力シート!$B$43:$BF$60,56,FALSE)),"",VLOOKUP(A12,入力シート!$B$43:$BF$60,56,FALSE))</f>
        <v>1台</v>
      </c>
      <c r="Z12" s="693"/>
      <c r="AA12" s="693"/>
      <c r="AB12" s="693"/>
      <c r="AC12" s="693"/>
      <c r="AD12" s="693"/>
      <c r="AE12" s="693"/>
      <c r="AF12" s="693"/>
      <c r="AG12" s="694" t="str">
        <f>IF(A12="","",VLOOKUP(A12,[1]入力シート!A:N,14,FALSE))</f>
        <v/>
      </c>
      <c r="AH12" s="694"/>
      <c r="AI12" s="694"/>
      <c r="AJ12" s="687">
        <f>IF(ISNA(VLOOKUP(A12,入力シート!$B$43:$BD$60,41,FALSE)),"",VLOOKUP(A12,入力シート!$B$43:$BD$60,41,FALSE))</f>
        <v>220000</v>
      </c>
      <c r="AK12" s="687"/>
      <c r="AL12" s="687"/>
      <c r="AM12" s="687"/>
      <c r="AN12" s="687">
        <f>IF(ISNA(VLOOKUP(A12,入力シート!$B$43:$BD$60,35,FALSE)),"",VLOOKUP(A12,入力シート!$B$43:$BD$60,35,FALSE))</f>
        <v>20000</v>
      </c>
      <c r="AO12" s="687"/>
      <c r="AP12" s="687"/>
      <c r="AQ12" s="687"/>
    </row>
    <row r="13" spans="1:43" ht="13.5" customHeight="1" x14ac:dyDescent="0.15">
      <c r="A13" s="134">
        <v>3</v>
      </c>
      <c r="D13" s="137" t="str">
        <f>IF(E13="","","③")</f>
        <v/>
      </c>
      <c r="E13" s="690" t="str">
        <f>IF(ISNA(VLOOKUP(A13,入力シート!$B$43:$L$60,3,FALSE)),"",VLOOKUP(A13,入力シート!$B$43:$L$60,3,FALSE))</f>
        <v/>
      </c>
      <c r="F13" s="690"/>
      <c r="G13" s="690"/>
      <c r="H13" s="690"/>
      <c r="I13" s="690"/>
      <c r="J13" s="690"/>
      <c r="K13" s="690"/>
      <c r="L13" s="690"/>
      <c r="M13" s="690"/>
      <c r="N13" s="690"/>
      <c r="O13" s="690"/>
      <c r="P13" s="690"/>
      <c r="Q13" s="691" t="str">
        <f t="shared" si="0"/>
        <v/>
      </c>
      <c r="R13" s="691"/>
      <c r="S13" s="691"/>
      <c r="T13" s="692" t="str">
        <f>IF(ISNA(VLOOKUP(A13,入力シート!$B$43:$V$60,17,FALSE)),"",VLOOKUP(A13,入力シート!$B$43:$V$60,17,FALSE))</f>
        <v/>
      </c>
      <c r="U13" s="692"/>
      <c r="V13" s="692"/>
      <c r="W13" s="692"/>
      <c r="X13" s="692"/>
      <c r="Y13" s="693" t="str">
        <f>IF(ISNA(VLOOKUP(A13,入力シート!$B$43:$BF$60,56,FALSE)),"",VLOOKUP(A13,入力シート!$B$43:$BF$60,56,FALSE))</f>
        <v/>
      </c>
      <c r="Z13" s="693"/>
      <c r="AA13" s="693"/>
      <c r="AB13" s="693"/>
      <c r="AC13" s="693"/>
      <c r="AD13" s="693"/>
      <c r="AE13" s="693"/>
      <c r="AF13" s="693"/>
      <c r="AG13" s="694" t="str">
        <f>IF(A13="","",VLOOKUP(A13,[1]入力シート!A:N,14,FALSE))</f>
        <v/>
      </c>
      <c r="AH13" s="694"/>
      <c r="AI13" s="694"/>
      <c r="AJ13" s="687" t="str">
        <f>IF(ISNA(VLOOKUP(A13,入力シート!$B$43:$BD$60,41,FALSE)),"",VLOOKUP(A13,入力シート!$B$43:$BD$60,41,FALSE))</f>
        <v/>
      </c>
      <c r="AK13" s="687"/>
      <c r="AL13" s="687"/>
      <c r="AM13" s="687"/>
      <c r="AN13" s="687" t="str">
        <f>IF(ISNA(VLOOKUP(A13,入力シート!$B$43:$BD$60,35,FALSE)),"",VLOOKUP(A13,入力シート!$B$43:$BD$60,35,FALSE))</f>
        <v/>
      </c>
      <c r="AO13" s="687"/>
      <c r="AP13" s="687"/>
      <c r="AQ13" s="687"/>
    </row>
    <row r="14" spans="1:43" ht="13.5" customHeight="1" x14ac:dyDescent="0.15">
      <c r="A14" s="134">
        <v>4</v>
      </c>
      <c r="D14" s="137" t="str">
        <f>IF(E14="","","④")</f>
        <v/>
      </c>
      <c r="E14" s="690" t="str">
        <f>IF(ISNA(VLOOKUP(A14,入力シート!$B$43:$L$60,3,FALSE)),"",VLOOKUP(A14,入力シート!$B$43:$L$60,3,FALSE))</f>
        <v/>
      </c>
      <c r="F14" s="690"/>
      <c r="G14" s="690"/>
      <c r="H14" s="690"/>
      <c r="I14" s="690"/>
      <c r="J14" s="690"/>
      <c r="K14" s="690"/>
      <c r="L14" s="690"/>
      <c r="M14" s="690"/>
      <c r="N14" s="690"/>
      <c r="O14" s="690"/>
      <c r="P14" s="690"/>
      <c r="Q14" s="691" t="str">
        <f t="shared" si="0"/>
        <v/>
      </c>
      <c r="R14" s="691"/>
      <c r="S14" s="691"/>
      <c r="T14" s="692" t="str">
        <f>IF(ISNA(VLOOKUP(A14,入力シート!$B$43:$V$60,17,FALSE)),"",VLOOKUP(A14,入力シート!$B$43:$V$60,17,FALSE))</f>
        <v/>
      </c>
      <c r="U14" s="692"/>
      <c r="V14" s="692"/>
      <c r="W14" s="692"/>
      <c r="X14" s="692"/>
      <c r="Y14" s="693" t="str">
        <f>IF(ISNA(VLOOKUP(A14,入力シート!$B$43:$BF$60,56,FALSE)),"",VLOOKUP(A14,入力シート!$B$43:$BF$60,56,FALSE))</f>
        <v/>
      </c>
      <c r="Z14" s="693"/>
      <c r="AA14" s="693"/>
      <c r="AB14" s="693"/>
      <c r="AC14" s="693"/>
      <c r="AD14" s="693"/>
      <c r="AE14" s="693"/>
      <c r="AF14" s="693"/>
      <c r="AG14" s="694" t="str">
        <f>IF(A14="","",VLOOKUP(A14,[1]入力シート!A:N,14,FALSE))</f>
        <v/>
      </c>
      <c r="AH14" s="694"/>
      <c r="AI14" s="694"/>
      <c r="AJ14" s="687" t="str">
        <f>IF(ISNA(VLOOKUP(A14,入力シート!$B$43:$BD$60,41,FALSE)),"",VLOOKUP(A14,入力シート!$B$43:$BD$60,41,FALSE))</f>
        <v/>
      </c>
      <c r="AK14" s="687"/>
      <c r="AL14" s="687"/>
      <c r="AM14" s="687"/>
      <c r="AN14" s="687" t="str">
        <f>IF(ISNA(VLOOKUP(A14,入力シート!$B$43:$BD$60,35,FALSE)),"",VLOOKUP(A14,入力シート!$B$43:$BD$60,35,FALSE))</f>
        <v/>
      </c>
      <c r="AO14" s="687"/>
      <c r="AP14" s="687"/>
      <c r="AQ14" s="687"/>
    </row>
    <row r="15" spans="1:43" ht="13.5" customHeight="1" x14ac:dyDescent="0.15">
      <c r="A15" s="134">
        <v>5</v>
      </c>
      <c r="D15" s="137" t="str">
        <f>IF(E15="","","⑤")</f>
        <v/>
      </c>
      <c r="E15" s="690" t="str">
        <f>IF(ISNA(VLOOKUP(A15,入力シート!$B$43:$L$60,3,FALSE)),"",VLOOKUP(A15,入力シート!$B$43:$L$60,3,FALSE))</f>
        <v/>
      </c>
      <c r="F15" s="690"/>
      <c r="G15" s="690"/>
      <c r="H15" s="690"/>
      <c r="I15" s="690"/>
      <c r="J15" s="690"/>
      <c r="K15" s="690"/>
      <c r="L15" s="690"/>
      <c r="M15" s="690"/>
      <c r="N15" s="690"/>
      <c r="O15" s="690"/>
      <c r="P15" s="690"/>
      <c r="Q15" s="691" t="str">
        <f t="shared" si="0"/>
        <v/>
      </c>
      <c r="R15" s="691"/>
      <c r="S15" s="691"/>
      <c r="T15" s="692" t="str">
        <f>IF(ISNA(VLOOKUP(A15,入力シート!$B$43:$V$60,17,FALSE)),"",VLOOKUP(A15,入力シート!$B$43:$V$60,17,FALSE))</f>
        <v/>
      </c>
      <c r="U15" s="692"/>
      <c r="V15" s="692"/>
      <c r="W15" s="692"/>
      <c r="X15" s="692"/>
      <c r="Y15" s="693" t="str">
        <f>IF(ISNA(VLOOKUP(A15,入力シート!$B$43:$BF$60,56,FALSE)),"",VLOOKUP(A15,入力シート!$B$43:$BF$60,56,FALSE))</f>
        <v/>
      </c>
      <c r="Z15" s="693"/>
      <c r="AA15" s="693"/>
      <c r="AB15" s="693"/>
      <c r="AC15" s="693"/>
      <c r="AD15" s="693"/>
      <c r="AE15" s="693"/>
      <c r="AF15" s="693"/>
      <c r="AG15" s="694" t="str">
        <f>IF(A15="","",VLOOKUP(A15,[1]入力シート!A:N,14,FALSE))</f>
        <v/>
      </c>
      <c r="AH15" s="694"/>
      <c r="AI15" s="694"/>
      <c r="AJ15" s="687" t="str">
        <f>IF(ISNA(VLOOKUP(A15,入力シート!$B$43:$BD$60,41,FALSE)),"",VLOOKUP(A15,入力シート!$B$43:$BD$60,41,FALSE))</f>
        <v/>
      </c>
      <c r="AK15" s="687"/>
      <c r="AL15" s="687"/>
      <c r="AM15" s="687"/>
      <c r="AN15" s="687" t="str">
        <f>IF(ISNA(VLOOKUP(A15,入力シート!$B$43:$BD$60,35,FALSE)),"",VLOOKUP(A15,入力シート!$B$43:$BD$60,35,FALSE))</f>
        <v/>
      </c>
      <c r="AO15" s="687"/>
      <c r="AP15" s="687"/>
      <c r="AQ15" s="687"/>
    </row>
    <row r="16" spans="1:43" ht="13.5" customHeight="1" x14ac:dyDescent="0.15">
      <c r="A16" s="134">
        <v>6</v>
      </c>
      <c r="D16" s="137" t="str">
        <f>IF(E16="","","⑥")</f>
        <v/>
      </c>
      <c r="E16" s="690" t="str">
        <f>IF(ISNA(VLOOKUP(A16,入力シート!$B$43:$L$60,3,FALSE)),"",VLOOKUP(A16,入力シート!$B$43:$L$60,3,FALSE))</f>
        <v/>
      </c>
      <c r="F16" s="690"/>
      <c r="G16" s="690"/>
      <c r="H16" s="690"/>
      <c r="I16" s="690"/>
      <c r="J16" s="690"/>
      <c r="K16" s="690"/>
      <c r="L16" s="690"/>
      <c r="M16" s="690"/>
      <c r="N16" s="690"/>
      <c r="O16" s="690"/>
      <c r="P16" s="690"/>
      <c r="Q16" s="691" t="str">
        <f t="shared" si="0"/>
        <v/>
      </c>
      <c r="R16" s="691"/>
      <c r="S16" s="691"/>
      <c r="T16" s="692" t="str">
        <f>IF(ISNA(VLOOKUP(A16,入力シート!$B$43:$V$60,17,FALSE)),"",VLOOKUP(A16,入力シート!$B$43:$V$60,17,FALSE))</f>
        <v/>
      </c>
      <c r="U16" s="692"/>
      <c r="V16" s="692"/>
      <c r="W16" s="692"/>
      <c r="X16" s="692"/>
      <c r="Y16" s="693" t="str">
        <f>IF(ISNA(VLOOKUP(A16,入力シート!$B$43:$BF$60,56,FALSE)),"",VLOOKUP(A16,入力シート!$B$43:$BF$60,56,FALSE))</f>
        <v/>
      </c>
      <c r="Z16" s="693"/>
      <c r="AA16" s="693"/>
      <c r="AB16" s="693"/>
      <c r="AC16" s="693"/>
      <c r="AD16" s="693"/>
      <c r="AE16" s="693"/>
      <c r="AF16" s="693"/>
      <c r="AG16" s="694" t="str">
        <f>IF(A16="","",VLOOKUP(A16,[1]入力シート!A:N,14,FALSE))</f>
        <v/>
      </c>
      <c r="AH16" s="694"/>
      <c r="AI16" s="694"/>
      <c r="AJ16" s="687" t="str">
        <f>IF(ISNA(VLOOKUP(A16,入力シート!$B$43:$BD$60,41,FALSE)),"",VLOOKUP(A16,入力シート!$B$43:$BD$60,41,FALSE))</f>
        <v/>
      </c>
      <c r="AK16" s="687"/>
      <c r="AL16" s="687"/>
      <c r="AM16" s="687"/>
      <c r="AN16" s="687" t="str">
        <f>IF(ISNA(VLOOKUP(A16,入力シート!$B$43:$BD$60,35,FALSE)),"",VLOOKUP(A16,入力シート!$B$43:$BD$60,35,FALSE))</f>
        <v/>
      </c>
      <c r="AO16" s="687"/>
      <c r="AP16" s="687"/>
      <c r="AQ16" s="687"/>
    </row>
    <row r="17" spans="1:43" ht="13.5" customHeight="1" x14ac:dyDescent="0.15">
      <c r="A17" s="134">
        <v>7</v>
      </c>
      <c r="D17" s="137" t="str">
        <f>IF(E17="","","⑦")</f>
        <v/>
      </c>
      <c r="E17" s="690" t="str">
        <f>IF(ISNA(VLOOKUP(A17,入力シート!$B$43:$L$60,3,FALSE)),"",VLOOKUP(A17,入力シート!$B$43:$L$60,3,FALSE))</f>
        <v/>
      </c>
      <c r="F17" s="690"/>
      <c r="G17" s="690"/>
      <c r="H17" s="690"/>
      <c r="I17" s="690"/>
      <c r="J17" s="690"/>
      <c r="K17" s="690"/>
      <c r="L17" s="690"/>
      <c r="M17" s="690"/>
      <c r="N17" s="690"/>
      <c r="O17" s="690"/>
      <c r="P17" s="690"/>
      <c r="Q17" s="691" t="str">
        <f t="shared" si="0"/>
        <v/>
      </c>
      <c r="R17" s="691"/>
      <c r="S17" s="691"/>
      <c r="T17" s="692" t="str">
        <f>IF(ISNA(VLOOKUP(A17,入力シート!$B$43:$V$60,17,FALSE)),"",VLOOKUP(A17,入力シート!$B$43:$V$60,17,FALSE))</f>
        <v/>
      </c>
      <c r="U17" s="692"/>
      <c r="V17" s="692"/>
      <c r="W17" s="692"/>
      <c r="X17" s="692"/>
      <c r="Y17" s="693" t="str">
        <f>IF(ISNA(VLOOKUP(A17,入力シート!$B$43:$BF$60,56,FALSE)),"",VLOOKUP(A17,入力シート!$B$43:$BF$60,56,FALSE))</f>
        <v/>
      </c>
      <c r="Z17" s="693"/>
      <c r="AA17" s="693"/>
      <c r="AB17" s="693"/>
      <c r="AC17" s="693"/>
      <c r="AD17" s="693"/>
      <c r="AE17" s="693"/>
      <c r="AF17" s="693"/>
      <c r="AG17" s="694" t="str">
        <f>IF(A17="","",VLOOKUP(A17,[1]入力シート!A:N,14,FALSE))</f>
        <v/>
      </c>
      <c r="AH17" s="694"/>
      <c r="AI17" s="694"/>
      <c r="AJ17" s="687" t="str">
        <f>IF(ISNA(VLOOKUP(A17,入力シート!$B$43:$BD$60,41,FALSE)),"",VLOOKUP(A17,入力シート!$B$43:$BD$60,41,FALSE))</f>
        <v/>
      </c>
      <c r="AK17" s="687"/>
      <c r="AL17" s="687"/>
      <c r="AM17" s="687"/>
      <c r="AN17" s="687" t="str">
        <f>IF(ISNA(VLOOKUP(A17,入力シート!$B$43:$BD$60,35,FALSE)),"",VLOOKUP(A17,入力シート!$B$43:$BD$60,35,FALSE))</f>
        <v/>
      </c>
      <c r="AO17" s="687"/>
      <c r="AP17" s="687"/>
      <c r="AQ17" s="687"/>
    </row>
    <row r="18" spans="1:43" ht="13.5" customHeight="1" x14ac:dyDescent="0.15">
      <c r="A18" s="134">
        <v>8</v>
      </c>
      <c r="D18" s="137" t="str">
        <f>IF(E18="","","⑧")</f>
        <v/>
      </c>
      <c r="E18" s="690" t="str">
        <f>IF(ISNA(VLOOKUP(A18,入力シート!$B$43:$L$60,3,FALSE)),"",VLOOKUP(A18,入力シート!$B$43:$L$60,3,FALSE))</f>
        <v/>
      </c>
      <c r="F18" s="690"/>
      <c r="G18" s="690"/>
      <c r="H18" s="690"/>
      <c r="I18" s="690"/>
      <c r="J18" s="690"/>
      <c r="K18" s="690"/>
      <c r="L18" s="690"/>
      <c r="M18" s="690"/>
      <c r="N18" s="690"/>
      <c r="O18" s="690"/>
      <c r="P18" s="690"/>
      <c r="Q18" s="691" t="str">
        <f t="shared" si="0"/>
        <v/>
      </c>
      <c r="R18" s="691"/>
      <c r="S18" s="691"/>
      <c r="T18" s="692" t="str">
        <f>IF(ISNA(VLOOKUP(A18,入力シート!$B$43:$V$60,17,FALSE)),"",VLOOKUP(A18,入力シート!$B$43:$V$60,17,FALSE))</f>
        <v/>
      </c>
      <c r="U18" s="692"/>
      <c r="V18" s="692"/>
      <c r="W18" s="692"/>
      <c r="X18" s="692"/>
      <c r="Y18" s="693" t="str">
        <f>IF(ISNA(VLOOKUP(A18,入力シート!$B$43:$BF$60,56,FALSE)),"",VLOOKUP(A18,入力シート!$B$43:$BF$60,56,FALSE))</f>
        <v/>
      </c>
      <c r="Z18" s="693"/>
      <c r="AA18" s="693"/>
      <c r="AB18" s="693"/>
      <c r="AC18" s="693"/>
      <c r="AD18" s="693"/>
      <c r="AE18" s="693"/>
      <c r="AF18" s="693"/>
      <c r="AG18" s="694" t="str">
        <f>IF(A18="","",VLOOKUP(A18,[1]入力シート!A:N,14,FALSE))</f>
        <v/>
      </c>
      <c r="AH18" s="694"/>
      <c r="AI18" s="694"/>
      <c r="AJ18" s="687" t="str">
        <f>IF(ISNA(VLOOKUP(A18,入力シート!$B$43:$BD$60,41,FALSE)),"",VLOOKUP(A18,入力シート!$B$43:$BD$60,41,FALSE))</f>
        <v/>
      </c>
      <c r="AK18" s="687"/>
      <c r="AL18" s="687"/>
      <c r="AM18" s="687"/>
      <c r="AN18" s="687" t="str">
        <f>IF(ISNA(VLOOKUP(A18,入力シート!$B$43:$BD$60,35,FALSE)),"",VLOOKUP(A18,入力シート!$B$43:$BD$60,35,FALSE))</f>
        <v/>
      </c>
      <c r="AO18" s="687"/>
      <c r="AP18" s="687"/>
      <c r="AQ18" s="687"/>
    </row>
    <row r="19" spans="1:43" ht="13.5" customHeight="1" x14ac:dyDescent="0.15">
      <c r="A19" s="134">
        <v>9</v>
      </c>
      <c r="D19" s="137" t="str">
        <f>IF(E19="","","⑨")</f>
        <v/>
      </c>
      <c r="E19" s="690" t="str">
        <f>IF(ISNA(VLOOKUP(A19,入力シート!$B$43:$L$60,3,FALSE)),"",VLOOKUP(A19,入力シート!$B$43:$L$60,3,FALSE))</f>
        <v/>
      </c>
      <c r="F19" s="690"/>
      <c r="G19" s="690"/>
      <c r="H19" s="690"/>
      <c r="I19" s="690"/>
      <c r="J19" s="690"/>
      <c r="K19" s="690"/>
      <c r="L19" s="690"/>
      <c r="M19" s="690"/>
      <c r="N19" s="690"/>
      <c r="O19" s="690"/>
      <c r="P19" s="690"/>
      <c r="Q19" s="691" t="str">
        <f t="shared" si="0"/>
        <v/>
      </c>
      <c r="R19" s="691"/>
      <c r="S19" s="691"/>
      <c r="T19" s="692" t="str">
        <f>IF(ISNA(VLOOKUP(A19,入力シート!$B$43:$V$60,17,FALSE)),"",VLOOKUP(A19,入力シート!$B$43:$V$60,17,FALSE))</f>
        <v/>
      </c>
      <c r="U19" s="692"/>
      <c r="V19" s="692"/>
      <c r="W19" s="692"/>
      <c r="X19" s="692"/>
      <c r="Y19" s="693" t="str">
        <f>IF(ISNA(VLOOKUP(A19,入力シート!$B$43:$BF$60,56,FALSE)),"",VLOOKUP(A19,入力シート!$B$43:$BF$60,56,FALSE))</f>
        <v/>
      </c>
      <c r="Z19" s="693"/>
      <c r="AA19" s="693"/>
      <c r="AB19" s="693"/>
      <c r="AC19" s="693"/>
      <c r="AD19" s="693"/>
      <c r="AE19" s="693"/>
      <c r="AF19" s="693"/>
      <c r="AG19" s="694" t="str">
        <f>IF(A19="","",VLOOKUP(A19,[1]入力シート!A:N,14,FALSE))</f>
        <v/>
      </c>
      <c r="AH19" s="694"/>
      <c r="AI19" s="694"/>
      <c r="AJ19" s="687" t="str">
        <f>IF(ISNA(VLOOKUP(A19,入力シート!$B$43:$BD$60,41,FALSE)),"",VLOOKUP(A19,入力シート!$B$43:$BD$60,41,FALSE))</f>
        <v/>
      </c>
      <c r="AK19" s="687"/>
      <c r="AL19" s="687"/>
      <c r="AM19" s="687"/>
      <c r="AN19" s="687" t="str">
        <f>IF(ISNA(VLOOKUP(A19,入力シート!$B$43:$BD$60,35,FALSE)),"",VLOOKUP(A19,入力シート!$B$43:$BD$60,35,FALSE))</f>
        <v/>
      </c>
      <c r="AO19" s="687"/>
      <c r="AP19" s="687"/>
      <c r="AQ19" s="687"/>
    </row>
    <row r="20" spans="1:43" x14ac:dyDescent="0.15">
      <c r="A20" s="134">
        <v>10</v>
      </c>
      <c r="D20" s="137" t="str">
        <f>IF(E20="","","⑩")</f>
        <v/>
      </c>
      <c r="E20" s="690" t="str">
        <f>IF(ISNA(VLOOKUP(A20,入力シート!$B$43:$L$60,3,FALSE)),"",VLOOKUP(A20,入力シート!$B$43:$L$60,3,FALSE))</f>
        <v/>
      </c>
      <c r="F20" s="690"/>
      <c r="G20" s="690"/>
      <c r="H20" s="690"/>
      <c r="I20" s="690"/>
      <c r="J20" s="690"/>
      <c r="K20" s="690"/>
      <c r="L20" s="690"/>
      <c r="M20" s="690"/>
      <c r="N20" s="690"/>
      <c r="O20" s="690"/>
      <c r="P20" s="690"/>
      <c r="Q20" s="691" t="str">
        <f t="shared" si="0"/>
        <v/>
      </c>
      <c r="R20" s="691"/>
      <c r="S20" s="691"/>
      <c r="T20" s="692" t="str">
        <f>IF(ISNA(VLOOKUP(A20,入力シート!$B$43:$V$60,17,FALSE)),"",VLOOKUP(A20,入力シート!$B$43:$V$60,17,FALSE))</f>
        <v/>
      </c>
      <c r="U20" s="692"/>
      <c r="V20" s="692"/>
      <c r="W20" s="692"/>
      <c r="X20" s="692"/>
      <c r="Y20" s="693" t="str">
        <f>IF(ISNA(VLOOKUP(A20,入力シート!$B$43:$BF$60,56,FALSE)),"",VLOOKUP(A20,入力シート!$B$43:$BF$60,56,FALSE))</f>
        <v/>
      </c>
      <c r="Z20" s="693"/>
      <c r="AA20" s="693"/>
      <c r="AB20" s="693"/>
      <c r="AC20" s="693"/>
      <c r="AD20" s="693"/>
      <c r="AE20" s="693"/>
      <c r="AF20" s="693"/>
      <c r="AG20" s="694" t="str">
        <f>IF(A20="","",VLOOKUP(A20,[1]入力シート!A:N,14,FALSE))</f>
        <v/>
      </c>
      <c r="AH20" s="694"/>
      <c r="AI20" s="694"/>
      <c r="AJ20" s="687" t="str">
        <f>IF(ISNA(VLOOKUP(A20,入力シート!$B$43:$BD$60,41,FALSE)),"",VLOOKUP(A20,入力シート!$B$43:$BD$60,41,FALSE))</f>
        <v/>
      </c>
      <c r="AK20" s="687"/>
      <c r="AL20" s="687"/>
      <c r="AM20" s="687"/>
      <c r="AN20" s="687" t="str">
        <f>IF(ISNA(VLOOKUP(A20,入力シート!$B$43:$BD$60,35,FALSE)),"",VLOOKUP(A20,入力シート!$B$43:$BD$60,35,FALSE))</f>
        <v/>
      </c>
      <c r="AO20" s="687"/>
      <c r="AP20" s="687"/>
      <c r="AQ20" s="687"/>
    </row>
    <row r="21" spans="1:43" x14ac:dyDescent="0.15">
      <c r="D21" s="137"/>
      <c r="E21" s="138" t="str">
        <f>IF(A21="","",VLOOKUP(A21,[1]入力シート!A:N,3,FALSE))</f>
        <v/>
      </c>
      <c r="F21" s="138"/>
      <c r="G21" s="138"/>
      <c r="H21" s="138"/>
      <c r="I21" s="138"/>
      <c r="J21" s="138"/>
      <c r="K21" s="138"/>
      <c r="L21" s="138"/>
      <c r="M21" s="138"/>
      <c r="N21" s="138"/>
      <c r="O21" s="138"/>
      <c r="P21" s="138"/>
      <c r="Q21" s="138"/>
      <c r="R21" s="138"/>
      <c r="S21" s="138"/>
      <c r="T21" s="138"/>
      <c r="U21" s="138"/>
      <c r="AG21" s="694" t="str">
        <f>IF(A21="","",VLOOKUP(A21,[1]入力シート!A:N,14,FALSE))</f>
        <v/>
      </c>
      <c r="AH21" s="694"/>
      <c r="AI21" s="694"/>
      <c r="AJ21" s="687" t="str">
        <f>IF(A21="","",VLOOKUP(A21,[1]入力シート!A:N,12,FALSE))</f>
        <v/>
      </c>
      <c r="AK21" s="687"/>
      <c r="AL21" s="687"/>
      <c r="AM21" s="687"/>
      <c r="AN21" s="687" t="str">
        <f>IF(A21="","",VLOOKUP(A21,[1]入力シート!A:N,10,FALSE))</f>
        <v/>
      </c>
      <c r="AO21" s="687"/>
      <c r="AP21" s="687"/>
      <c r="AQ21" s="687"/>
    </row>
    <row r="22" spans="1:43" x14ac:dyDescent="0.15">
      <c r="C22" s="48" t="s">
        <v>182</v>
      </c>
    </row>
    <row r="23" spans="1:43" x14ac:dyDescent="0.15">
      <c r="E23" s="139"/>
      <c r="F23" s="687">
        <f>SUM(AJ11:AM21)</f>
        <v>1320000</v>
      </c>
      <c r="G23" s="687"/>
      <c r="H23" s="687"/>
      <c r="I23" s="687"/>
      <c r="J23" s="687"/>
      <c r="K23" s="687"/>
      <c r="L23" s="687"/>
      <c r="M23" s="687"/>
      <c r="N23" s="48" t="s">
        <v>142</v>
      </c>
      <c r="O23" s="683" t="s">
        <v>183</v>
      </c>
      <c r="P23" s="683"/>
      <c r="Q23" s="683"/>
      <c r="R23" s="683"/>
      <c r="S23" s="683"/>
      <c r="T23" s="683"/>
      <c r="U23" s="683"/>
      <c r="V23" s="688">
        <f>SUM(AN11:AQ21)</f>
        <v>120000</v>
      </c>
      <c r="W23" s="688"/>
      <c r="X23" s="688"/>
      <c r="Y23" s="688"/>
      <c r="Z23" s="688"/>
      <c r="AA23" s="688"/>
      <c r="AD23" s="144"/>
      <c r="AE23" s="144"/>
    </row>
    <row r="24" spans="1:43" x14ac:dyDescent="0.15">
      <c r="E24" s="139"/>
      <c r="F24" s="141"/>
      <c r="G24" s="141"/>
      <c r="H24" s="141"/>
      <c r="I24" s="141"/>
      <c r="J24" s="141"/>
      <c r="K24" s="141"/>
      <c r="L24" s="141"/>
      <c r="M24" s="141"/>
      <c r="V24" s="687"/>
      <c r="W24" s="687"/>
      <c r="X24" s="687"/>
      <c r="Y24" s="687"/>
      <c r="Z24" s="687"/>
      <c r="AA24" s="687"/>
      <c r="AB24" s="141"/>
      <c r="AC24" s="141"/>
      <c r="AD24" s="144"/>
      <c r="AE24" s="144"/>
    </row>
    <row r="25" spans="1:43" x14ac:dyDescent="0.15">
      <c r="C25" s="48" t="s">
        <v>184</v>
      </c>
    </row>
    <row r="26" spans="1:43" x14ac:dyDescent="0.15">
      <c r="F26" s="697"/>
      <c r="G26" s="697"/>
      <c r="H26" s="697"/>
      <c r="I26" s="697"/>
      <c r="J26" s="697"/>
      <c r="K26" s="697"/>
      <c r="L26" s="697"/>
      <c r="M26" s="697"/>
      <c r="N26" s="697"/>
    </row>
    <row r="27" spans="1:43" s="49" customFormat="1" x14ac:dyDescent="0.15"/>
    <row r="28" spans="1:43" x14ac:dyDescent="0.15">
      <c r="C28" s="48" t="s">
        <v>185</v>
      </c>
    </row>
    <row r="29" spans="1:43" x14ac:dyDescent="0.15">
      <c r="E29" s="137" t="str">
        <f>D11</f>
        <v>①</v>
      </c>
      <c r="F29" s="142"/>
      <c r="G29" s="684" t="str">
        <f>IF(E29="","",入力シート!Q142)</f>
        <v>　○階（○○○○）</v>
      </c>
      <c r="H29" s="684"/>
      <c r="I29" s="684"/>
      <c r="J29" s="684"/>
      <c r="K29" s="684"/>
      <c r="L29" s="684"/>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4"/>
      <c r="AJ29" s="142"/>
    </row>
    <row r="30" spans="1:43" x14ac:dyDescent="0.15">
      <c r="E30" s="137" t="str">
        <f>D12</f>
        <v>②</v>
      </c>
      <c r="F30" s="142"/>
      <c r="G30" s="684" t="str">
        <f>IF(E30="","",入力シート!Q143)</f>
        <v>　○階（○○○○）</v>
      </c>
      <c r="H30" s="684"/>
      <c r="I30" s="684"/>
      <c r="J30" s="684"/>
      <c r="K30" s="684"/>
      <c r="L30" s="684"/>
      <c r="M30" s="684"/>
      <c r="N30" s="684"/>
      <c r="O30" s="684"/>
      <c r="P30" s="684"/>
      <c r="Q30" s="684"/>
      <c r="R30" s="684"/>
      <c r="S30" s="684"/>
      <c r="T30" s="684"/>
      <c r="U30" s="684"/>
      <c r="V30" s="684"/>
      <c r="W30" s="684"/>
      <c r="X30" s="684"/>
      <c r="Y30" s="684"/>
      <c r="Z30" s="684"/>
      <c r="AA30" s="684"/>
      <c r="AB30" s="684"/>
      <c r="AC30" s="684"/>
      <c r="AD30" s="684"/>
      <c r="AE30" s="684"/>
      <c r="AF30" s="684"/>
      <c r="AG30" s="684"/>
      <c r="AH30" s="684"/>
      <c r="AI30" s="684"/>
      <c r="AJ30" s="142"/>
    </row>
    <row r="31" spans="1:43" x14ac:dyDescent="0.15">
      <c r="E31" s="137" t="str">
        <f>D13</f>
        <v/>
      </c>
      <c r="F31" s="142"/>
      <c r="G31" s="684" t="str">
        <f>IF(E31="","",入力シート!Q144)</f>
        <v/>
      </c>
      <c r="H31" s="684"/>
      <c r="I31" s="684"/>
      <c r="J31" s="684"/>
      <c r="K31" s="684"/>
      <c r="L31" s="684"/>
      <c r="M31" s="684"/>
      <c r="N31" s="684"/>
      <c r="O31" s="684"/>
      <c r="P31" s="684"/>
      <c r="Q31" s="684"/>
      <c r="R31" s="684"/>
      <c r="S31" s="684"/>
      <c r="T31" s="684"/>
      <c r="U31" s="684"/>
      <c r="V31" s="684"/>
      <c r="W31" s="684"/>
      <c r="X31" s="684"/>
      <c r="Y31" s="684"/>
      <c r="Z31" s="684"/>
      <c r="AA31" s="684"/>
      <c r="AB31" s="684"/>
      <c r="AC31" s="684"/>
      <c r="AD31" s="684"/>
      <c r="AE31" s="684"/>
      <c r="AF31" s="684"/>
      <c r="AG31" s="684"/>
      <c r="AH31" s="684"/>
      <c r="AI31" s="684"/>
      <c r="AJ31" s="142"/>
    </row>
    <row r="32" spans="1:43" x14ac:dyDescent="0.15">
      <c r="E32" s="137" t="str">
        <f>D14</f>
        <v/>
      </c>
      <c r="F32" s="142"/>
      <c r="G32" s="684" t="str">
        <f>IF(E32="","",入力シート!Q145)</f>
        <v/>
      </c>
      <c r="H32" s="684"/>
      <c r="I32" s="684"/>
      <c r="J32" s="684"/>
      <c r="K32" s="684"/>
      <c r="L32" s="684"/>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142"/>
    </row>
    <row r="33" spans="3:36" s="49" customFormat="1" x14ac:dyDescent="0.15">
      <c r="E33" s="137" t="str">
        <f>D15</f>
        <v/>
      </c>
      <c r="F33" s="142"/>
      <c r="G33" s="684" t="str">
        <f>IF(E33="","",入力シート!Q146)</f>
        <v/>
      </c>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row>
    <row r="35" spans="3:36" x14ac:dyDescent="0.15">
      <c r="C35" s="48" t="s">
        <v>140</v>
      </c>
    </row>
    <row r="36" spans="3:36" x14ac:dyDescent="0.15">
      <c r="E36" s="137" t="str">
        <f>D11</f>
        <v>①</v>
      </c>
      <c r="F36" s="142"/>
      <c r="G36" s="684" t="str">
        <f>IF(E36="","",入力シート!Q150)</f>
        <v>　○○○（株）</v>
      </c>
      <c r="H36" s="684"/>
      <c r="I36" s="684"/>
      <c r="J36" s="684"/>
      <c r="K36" s="684"/>
      <c r="L36" s="684"/>
      <c r="M36" s="684"/>
      <c r="N36" s="684"/>
      <c r="O36" s="684"/>
      <c r="P36" s="684"/>
      <c r="Q36" s="684"/>
      <c r="R36" s="684"/>
      <c r="S36" s="684"/>
      <c r="T36" s="684"/>
      <c r="U36" s="684"/>
      <c r="V36" s="684"/>
      <c r="W36" s="684"/>
      <c r="X36" s="684"/>
      <c r="Y36" s="684"/>
      <c r="Z36" s="684"/>
      <c r="AA36" s="684"/>
      <c r="AB36" s="684"/>
      <c r="AC36" s="684"/>
      <c r="AD36" s="684"/>
      <c r="AE36" s="684"/>
      <c r="AF36" s="684"/>
      <c r="AG36" s="684"/>
      <c r="AH36" s="684"/>
      <c r="AI36" s="684"/>
      <c r="AJ36" s="142"/>
    </row>
    <row r="37" spans="3:36" x14ac:dyDescent="0.15">
      <c r="E37" s="137" t="str">
        <f>D12</f>
        <v>②</v>
      </c>
      <c r="F37" s="142"/>
      <c r="G37" s="684" t="str">
        <f>IF(E37="","",入力シート!Q151)</f>
        <v>　○○○（株）</v>
      </c>
      <c r="H37" s="684"/>
      <c r="I37" s="684"/>
      <c r="J37" s="684"/>
      <c r="K37" s="684"/>
      <c r="L37" s="684"/>
      <c r="M37" s="684"/>
      <c r="N37" s="684"/>
      <c r="O37" s="684"/>
      <c r="P37" s="684"/>
      <c r="Q37" s="684"/>
      <c r="R37" s="684"/>
      <c r="S37" s="684"/>
      <c r="T37" s="684"/>
      <c r="U37" s="684"/>
      <c r="V37" s="684"/>
      <c r="W37" s="684"/>
      <c r="X37" s="684"/>
      <c r="Y37" s="684"/>
      <c r="Z37" s="684"/>
      <c r="AA37" s="684"/>
      <c r="AB37" s="684"/>
      <c r="AC37" s="684"/>
      <c r="AD37" s="684"/>
      <c r="AE37" s="684"/>
      <c r="AF37" s="684"/>
      <c r="AG37" s="684"/>
      <c r="AH37" s="684"/>
      <c r="AI37" s="684"/>
      <c r="AJ37" s="142"/>
    </row>
    <row r="38" spans="3:36" x14ac:dyDescent="0.15">
      <c r="E38" s="137" t="str">
        <f>D13</f>
        <v/>
      </c>
      <c r="F38" s="142"/>
      <c r="G38" s="684" t="str">
        <f>IF(E38="","",入力シート!Q152)</f>
        <v/>
      </c>
      <c r="H38" s="684"/>
      <c r="I38" s="684"/>
      <c r="J38" s="684"/>
      <c r="K38" s="684"/>
      <c r="L38" s="684"/>
      <c r="M38" s="684"/>
      <c r="N38" s="684"/>
      <c r="O38" s="684"/>
      <c r="P38" s="684"/>
      <c r="Q38" s="684"/>
      <c r="R38" s="684"/>
      <c r="S38" s="684"/>
      <c r="T38" s="684"/>
      <c r="U38" s="684"/>
      <c r="V38" s="684"/>
      <c r="W38" s="684"/>
      <c r="X38" s="684"/>
      <c r="Y38" s="684"/>
      <c r="Z38" s="684"/>
      <c r="AA38" s="684"/>
      <c r="AB38" s="684"/>
      <c r="AC38" s="684"/>
      <c r="AD38" s="684"/>
      <c r="AE38" s="684"/>
      <c r="AF38" s="684"/>
      <c r="AG38" s="684"/>
      <c r="AH38" s="684"/>
      <c r="AI38" s="684"/>
      <c r="AJ38" s="142"/>
    </row>
    <row r="39" spans="3:36" x14ac:dyDescent="0.15">
      <c r="E39" s="137" t="str">
        <f>D14</f>
        <v/>
      </c>
      <c r="F39" s="142"/>
      <c r="G39" s="684" t="str">
        <f>IF(E39="","",入力シート!Q153)</f>
        <v/>
      </c>
      <c r="H39" s="684"/>
      <c r="I39" s="684"/>
      <c r="J39" s="684"/>
      <c r="K39" s="684"/>
      <c r="L39" s="684"/>
      <c r="M39" s="684"/>
      <c r="N39" s="684"/>
      <c r="O39" s="684"/>
      <c r="P39" s="684"/>
      <c r="Q39" s="684"/>
      <c r="R39" s="684"/>
      <c r="S39" s="684"/>
      <c r="T39" s="684"/>
      <c r="U39" s="684"/>
      <c r="V39" s="684"/>
      <c r="W39" s="684"/>
      <c r="X39" s="684"/>
      <c r="Y39" s="684"/>
      <c r="Z39" s="684"/>
      <c r="AA39" s="684"/>
      <c r="AB39" s="684"/>
      <c r="AC39" s="684"/>
      <c r="AD39" s="684"/>
      <c r="AE39" s="684"/>
      <c r="AF39" s="684"/>
      <c r="AG39" s="684"/>
      <c r="AH39" s="684"/>
      <c r="AI39" s="684"/>
      <c r="AJ39" s="142"/>
    </row>
    <row r="40" spans="3:36" s="49" customFormat="1" x14ac:dyDescent="0.15">
      <c r="E40" s="137" t="str">
        <f>D15</f>
        <v/>
      </c>
      <c r="F40" s="142"/>
      <c r="G40" s="684" t="str">
        <f>IF(E40="","",入力シート!Q154)</f>
        <v/>
      </c>
      <c r="H40" s="684"/>
      <c r="I40" s="684"/>
      <c r="J40" s="684"/>
      <c r="K40" s="684"/>
      <c r="L40" s="684"/>
      <c r="M40" s="684"/>
      <c r="N40" s="684"/>
      <c r="O40" s="684"/>
      <c r="P40" s="684"/>
      <c r="Q40" s="684"/>
      <c r="R40" s="684"/>
      <c r="S40" s="684"/>
      <c r="T40" s="684"/>
      <c r="U40" s="684"/>
      <c r="V40" s="684"/>
      <c r="W40" s="684"/>
      <c r="X40" s="684"/>
      <c r="Y40" s="684"/>
      <c r="Z40" s="684"/>
      <c r="AA40" s="684"/>
      <c r="AB40" s="684"/>
      <c r="AC40" s="684"/>
      <c r="AD40" s="684"/>
      <c r="AE40" s="684"/>
      <c r="AF40" s="684"/>
      <c r="AG40" s="684"/>
      <c r="AH40" s="684"/>
      <c r="AI40" s="684"/>
    </row>
    <row r="41" spans="3:36" s="49" customFormat="1" x14ac:dyDescent="0.15"/>
    <row r="42" spans="3:36" x14ac:dyDescent="0.15">
      <c r="C42" s="48" t="s">
        <v>78</v>
      </c>
    </row>
    <row r="43" spans="3:36" x14ac:dyDescent="0.15">
      <c r="F43" s="681" t="s">
        <v>25</v>
      </c>
      <c r="G43" s="681"/>
      <c r="H43" s="681"/>
      <c r="I43" s="681"/>
      <c r="J43" s="681"/>
      <c r="K43" s="681"/>
      <c r="L43" s="681"/>
      <c r="M43" s="681"/>
    </row>
    <row r="44" spans="3:36" x14ac:dyDescent="0.15">
      <c r="F44" s="140"/>
      <c r="G44" s="140"/>
      <c r="H44" s="140"/>
      <c r="I44" s="140"/>
      <c r="J44" s="140"/>
      <c r="K44" s="140"/>
      <c r="L44" s="140"/>
      <c r="M44" s="140"/>
    </row>
    <row r="46" spans="3:36" x14ac:dyDescent="0.15">
      <c r="D46" s="685" t="s">
        <v>187</v>
      </c>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row>
    <row r="47" spans="3:36" x14ac:dyDescent="0.15">
      <c r="D47" s="686">
        <f>入力シート!F156</f>
        <v>0</v>
      </c>
      <c r="E47" s="686"/>
      <c r="F47" s="686"/>
      <c r="G47" s="686"/>
      <c r="H47" s="686"/>
      <c r="I47" s="686"/>
      <c r="J47" s="686"/>
      <c r="K47" s="686"/>
      <c r="L47" s="683" t="s">
        <v>188</v>
      </c>
      <c r="M47" s="683"/>
      <c r="N47" s="683"/>
      <c r="O47" s="683"/>
    </row>
    <row r="48" spans="3:36" x14ac:dyDescent="0.15">
      <c r="E48" s="681" t="s">
        <v>101</v>
      </c>
      <c r="F48" s="681"/>
      <c r="G48" s="681"/>
      <c r="H48" s="681"/>
      <c r="I48" s="681"/>
      <c r="J48" s="681"/>
      <c r="K48" s="142"/>
      <c r="L48" s="142"/>
    </row>
    <row r="49" spans="2:35" x14ac:dyDescent="0.15">
      <c r="F49" s="682" t="s">
        <v>189</v>
      </c>
      <c r="G49" s="682"/>
      <c r="H49" s="682"/>
      <c r="I49" s="682"/>
      <c r="J49" s="683">
        <f>入力シート!F157</f>
        <v>0</v>
      </c>
      <c r="K49" s="683"/>
      <c r="L49" s="683"/>
      <c r="M49" s="683"/>
      <c r="N49" s="683"/>
      <c r="O49" s="683"/>
      <c r="P49" s="683"/>
      <c r="Q49" s="133"/>
      <c r="R49" s="133"/>
      <c r="S49" s="133"/>
      <c r="T49" s="682" t="s">
        <v>147</v>
      </c>
      <c r="U49" s="682"/>
      <c r="V49" s="682"/>
      <c r="W49" s="682"/>
      <c r="X49" s="683">
        <f>入力シート!Q157</f>
        <v>0</v>
      </c>
      <c r="Y49" s="683"/>
      <c r="Z49" s="683"/>
      <c r="AA49" s="683"/>
      <c r="AB49" s="683"/>
      <c r="AC49" s="683"/>
      <c r="AD49" s="683"/>
      <c r="AE49" s="683"/>
      <c r="AF49" s="60"/>
      <c r="AG49" s="145"/>
      <c r="AH49" s="145"/>
    </row>
    <row r="50" spans="2:35" x14ac:dyDescent="0.15">
      <c r="F50" s="143"/>
      <c r="G50" s="143"/>
      <c r="H50" s="143"/>
      <c r="I50" s="143"/>
      <c r="T50" s="143"/>
      <c r="U50" s="143"/>
      <c r="V50" s="143"/>
      <c r="W50" s="143"/>
      <c r="AF50" s="12"/>
    </row>
    <row r="51" spans="2:35" x14ac:dyDescent="0.15">
      <c r="F51" s="682" t="s">
        <v>189</v>
      </c>
      <c r="G51" s="682"/>
      <c r="H51" s="682"/>
      <c r="I51" s="682"/>
      <c r="J51" s="683">
        <f>入力シート!F158</f>
        <v>0</v>
      </c>
      <c r="K51" s="683"/>
      <c r="L51" s="683"/>
      <c r="M51" s="683"/>
      <c r="N51" s="683"/>
      <c r="O51" s="683"/>
      <c r="P51" s="683"/>
      <c r="Q51" s="133"/>
      <c r="R51" s="133"/>
      <c r="S51" s="133"/>
      <c r="T51" s="682" t="s">
        <v>147</v>
      </c>
      <c r="U51" s="682"/>
      <c r="V51" s="682"/>
      <c r="W51" s="682"/>
      <c r="X51" s="683">
        <f>入力シート!Q158</f>
        <v>0</v>
      </c>
      <c r="Y51" s="683"/>
      <c r="Z51" s="683"/>
      <c r="AA51" s="683"/>
      <c r="AB51" s="683"/>
      <c r="AC51" s="683"/>
      <c r="AD51" s="683"/>
      <c r="AE51" s="683"/>
      <c r="AF51" s="60"/>
      <c r="AG51" s="145"/>
      <c r="AH51" s="145"/>
    </row>
    <row r="52" spans="2:35" x14ac:dyDescent="0.15">
      <c r="F52" s="143"/>
      <c r="G52" s="143"/>
      <c r="H52" s="143"/>
      <c r="I52" s="143"/>
      <c r="J52" s="133"/>
      <c r="K52" s="133"/>
      <c r="L52" s="133"/>
      <c r="M52" s="133"/>
      <c r="N52" s="133"/>
      <c r="O52" s="133"/>
      <c r="P52" s="133"/>
      <c r="Q52" s="133"/>
      <c r="R52" s="133"/>
      <c r="S52" s="133"/>
      <c r="T52" s="143"/>
      <c r="U52" s="143"/>
      <c r="V52" s="143"/>
      <c r="W52" s="143"/>
      <c r="X52" s="133"/>
      <c r="Y52" s="133"/>
      <c r="Z52" s="133"/>
      <c r="AA52" s="133"/>
      <c r="AB52" s="133"/>
      <c r="AC52" s="133"/>
      <c r="AD52" s="133"/>
      <c r="AE52" s="133"/>
      <c r="AF52" s="145"/>
      <c r="AG52" s="145"/>
      <c r="AH52" s="145"/>
    </row>
    <row r="53" spans="2:35" x14ac:dyDescent="0.15">
      <c r="F53" s="143"/>
      <c r="G53" s="143"/>
      <c r="H53" s="143"/>
      <c r="I53" s="143"/>
      <c r="J53" s="133"/>
      <c r="K53" s="133"/>
      <c r="L53" s="133"/>
      <c r="M53" s="133"/>
      <c r="N53" s="133"/>
      <c r="O53" s="133"/>
      <c r="P53" s="133"/>
      <c r="Q53" s="133"/>
      <c r="R53" s="133"/>
      <c r="S53" s="133"/>
      <c r="T53" s="143"/>
      <c r="U53" s="143"/>
      <c r="V53" s="143"/>
      <c r="W53" s="143"/>
      <c r="X53" s="133"/>
      <c r="Y53" s="133"/>
      <c r="Z53" s="133"/>
      <c r="AA53" s="133"/>
      <c r="AB53" s="133"/>
      <c r="AC53" s="133"/>
      <c r="AD53" s="133"/>
      <c r="AE53" s="133"/>
      <c r="AF53" s="145"/>
      <c r="AG53" s="145"/>
      <c r="AH53" s="145"/>
    </row>
    <row r="54" spans="2:35" x14ac:dyDescent="0.15">
      <c r="F54" s="143"/>
      <c r="G54" s="143"/>
      <c r="H54" s="143"/>
      <c r="I54" s="143"/>
      <c r="J54" s="133"/>
      <c r="K54" s="133"/>
      <c r="L54" s="133"/>
      <c r="M54" s="133"/>
      <c r="N54" s="133"/>
      <c r="O54" s="133"/>
      <c r="P54" s="133"/>
      <c r="Q54" s="133"/>
      <c r="R54" s="133"/>
      <c r="S54" s="133"/>
      <c r="T54" s="143"/>
      <c r="U54" s="143"/>
      <c r="V54" s="143"/>
      <c r="W54" s="143"/>
      <c r="X54" s="133"/>
      <c r="Y54" s="133"/>
      <c r="Z54" s="133"/>
      <c r="AA54" s="133"/>
      <c r="AB54" s="133"/>
      <c r="AC54" s="133"/>
      <c r="AD54" s="133"/>
      <c r="AE54" s="133"/>
      <c r="AF54" s="145"/>
      <c r="AG54" s="145"/>
      <c r="AH54" s="145"/>
    </row>
    <row r="55" spans="2:35" x14ac:dyDescent="0.15">
      <c r="F55" s="143"/>
      <c r="G55" s="143"/>
      <c r="H55" s="143"/>
      <c r="I55" s="143"/>
      <c r="J55" s="133"/>
      <c r="K55" s="133"/>
      <c r="L55" s="133"/>
      <c r="M55" s="133"/>
      <c r="N55" s="133"/>
      <c r="O55" s="133"/>
      <c r="P55" s="133"/>
      <c r="Q55" s="133"/>
      <c r="R55" s="133"/>
      <c r="S55" s="133"/>
      <c r="T55" s="143"/>
      <c r="U55" s="143"/>
      <c r="V55" s="143"/>
      <c r="W55" s="143"/>
      <c r="X55" s="133"/>
      <c r="Y55" s="133"/>
      <c r="Z55" s="133"/>
      <c r="AA55" s="133"/>
      <c r="AB55" s="133"/>
      <c r="AC55" s="133"/>
      <c r="AD55" s="133"/>
      <c r="AE55" s="133"/>
      <c r="AF55" s="145"/>
      <c r="AG55" s="145"/>
      <c r="AH55" s="145"/>
    </row>
    <row r="56" spans="2:35" x14ac:dyDescent="0.15">
      <c r="B56" s="679" t="s">
        <v>82</v>
      </c>
      <c r="C56" s="679"/>
      <c r="D56" s="680" t="s">
        <v>212</v>
      </c>
      <c r="E56" s="680"/>
      <c r="F56" s="680"/>
      <c r="G56" s="680"/>
      <c r="H56" s="680"/>
      <c r="I56" s="680"/>
      <c r="J56" s="680"/>
      <c r="K56" s="680"/>
      <c r="L56" s="680"/>
      <c r="M56" s="680"/>
      <c r="N56" s="680"/>
      <c r="O56" s="680"/>
      <c r="P56" s="680"/>
      <c r="Q56" s="680"/>
      <c r="R56" s="680"/>
      <c r="S56" s="680"/>
      <c r="T56" s="680"/>
      <c r="U56" s="680"/>
      <c r="V56" s="680"/>
      <c r="W56" s="680"/>
      <c r="X56" s="680"/>
      <c r="Y56" s="680"/>
      <c r="Z56" s="680"/>
      <c r="AA56" s="680"/>
      <c r="AB56" s="680"/>
      <c r="AC56" s="680"/>
      <c r="AD56" s="680"/>
      <c r="AE56" s="680"/>
      <c r="AF56" s="680"/>
      <c r="AG56" s="680"/>
      <c r="AH56" s="680"/>
      <c r="AI56" s="680"/>
    </row>
    <row r="57" spans="2:35" x14ac:dyDescent="0.15">
      <c r="B57" s="135"/>
      <c r="C57" s="135"/>
      <c r="D57" s="680"/>
      <c r="E57" s="680"/>
      <c r="F57" s="680"/>
      <c r="G57" s="680"/>
      <c r="H57" s="680"/>
      <c r="I57" s="680"/>
      <c r="J57" s="680"/>
      <c r="K57" s="680"/>
      <c r="L57" s="680"/>
      <c r="M57" s="680"/>
      <c r="N57" s="680"/>
      <c r="O57" s="680"/>
      <c r="P57" s="680"/>
      <c r="Q57" s="680"/>
      <c r="R57" s="680"/>
      <c r="S57" s="680"/>
      <c r="T57" s="680"/>
      <c r="U57" s="680"/>
      <c r="V57" s="680"/>
      <c r="W57" s="680"/>
      <c r="X57" s="680"/>
      <c r="Y57" s="680"/>
      <c r="Z57" s="680"/>
      <c r="AA57" s="680"/>
      <c r="AB57" s="680"/>
      <c r="AC57" s="680"/>
      <c r="AD57" s="680"/>
      <c r="AE57" s="680"/>
      <c r="AF57" s="680"/>
      <c r="AG57" s="680"/>
      <c r="AH57" s="680"/>
      <c r="AI57" s="680"/>
    </row>
    <row r="58" spans="2:35" x14ac:dyDescent="0.15">
      <c r="B58" s="136"/>
      <c r="C58" s="136"/>
      <c r="D58" s="680"/>
      <c r="E58" s="680"/>
      <c r="F58" s="680"/>
      <c r="G58" s="680"/>
      <c r="H58" s="680"/>
      <c r="I58" s="680"/>
      <c r="J58" s="680"/>
      <c r="K58" s="680"/>
      <c r="L58" s="680"/>
      <c r="M58" s="680"/>
      <c r="N58" s="680"/>
      <c r="O58" s="680"/>
      <c r="P58" s="680"/>
      <c r="Q58" s="680"/>
      <c r="R58" s="680"/>
      <c r="S58" s="680"/>
      <c r="T58" s="680"/>
      <c r="U58" s="680"/>
      <c r="V58" s="680"/>
      <c r="W58" s="680"/>
      <c r="X58" s="680"/>
      <c r="Y58" s="680"/>
      <c r="Z58" s="680"/>
      <c r="AA58" s="680"/>
      <c r="AB58" s="680"/>
      <c r="AC58" s="680"/>
      <c r="AD58" s="680"/>
      <c r="AE58" s="680"/>
      <c r="AF58" s="680"/>
      <c r="AG58" s="680"/>
      <c r="AH58" s="680"/>
      <c r="AI58" s="680"/>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B56:C56"/>
    <mergeCell ref="D56:AI58"/>
    <mergeCell ref="E48:J48"/>
    <mergeCell ref="F49:I49"/>
    <mergeCell ref="J49:P49"/>
    <mergeCell ref="T49:W49"/>
    <mergeCell ref="X49:AE49"/>
    <mergeCell ref="F51:I51"/>
    <mergeCell ref="J51:P51"/>
    <mergeCell ref="T51:W51"/>
    <mergeCell ref="X51:AE5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交付申請書</vt:lpstr>
      <vt:lpstr>別紙</vt:lpstr>
      <vt:lpstr>請求書</vt:lpstr>
      <vt:lpstr>国庫金振込依頼書（様式）</vt:lpstr>
      <vt:lpstr>検収調書（検収日ごとに作成）A</vt:lpstr>
      <vt:lpstr>検収調書（検収日ごとに作成）B</vt:lpstr>
      <vt:lpstr>'検収調書（検収日ごとに作成）A'!Print_Area</vt:lpstr>
      <vt:lpstr>'検収調書（検収日ごとに作成）B'!Print_Area</vt:lpstr>
      <vt:lpstr>交付申請書!Print_Area</vt:lpstr>
      <vt:lpstr>'国庫金振込依頼書（様式）'!Print_Area</vt:lpstr>
      <vt:lpstr>請求書!Print_Area</vt:lpstr>
      <vt:lpstr>入力シート!Print_Area</vt:lpstr>
      <vt:lpstr>別紙!Print_Area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2020-12-14T10:09:51Z</cp:lastPrinted>
  <dcterms:created xsi:type="dcterms:W3CDTF">2013-05-08T02:57:49Z</dcterms:created>
  <dcterms:modified xsi:type="dcterms:W3CDTF">2021-04-06T01:39:46Z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2021-03-26T08:18:26Z</vt:filetime>
  </property>
</Properties>
</file>