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4_広報活動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2" r:id="rId2"/>
    <sheet name="別紙" sheetId="1" r:id="rId3"/>
  </sheets>
  <definedNames>
    <definedName name="_xlnm.Print_Area" localSheetId="1">交付申請書!$A$1:$AI$37</definedName>
    <definedName name="_xlnm.Print_Area" localSheetId="0">入力シート!$A$1:$BF$105</definedName>
    <definedName name="_xlnm.Print_Area" localSheetId="2">別紙!$B$1:$BB$50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" i="2" l="1"/>
  <c r="AU50" i="1"/>
  <c r="AP50" i="1"/>
  <c r="AK50" i="1"/>
  <c r="AC50" i="1"/>
  <c r="X50" i="1"/>
  <c r="S50" i="1"/>
  <c r="K50" i="1"/>
  <c r="AU49" i="1"/>
  <c r="AP49" i="1"/>
  <c r="AK49" i="1"/>
  <c r="AC49" i="1"/>
  <c r="X49" i="1"/>
  <c r="S49" i="1"/>
  <c r="K49" i="1"/>
  <c r="K47" i="1"/>
  <c r="K46" i="1"/>
  <c r="AS42" i="1"/>
  <c r="AL42" i="1"/>
  <c r="Q42" i="1"/>
  <c r="AL39" i="1"/>
  <c r="Q38" i="1"/>
  <c r="Q37" i="1"/>
  <c r="Q36" i="1"/>
  <c r="AZ28" i="1"/>
  <c r="AU28" i="1"/>
  <c r="AP28" i="1"/>
  <c r="AF28" i="1"/>
  <c r="AA28" i="1"/>
  <c r="U28" i="1"/>
  <c r="P28" i="1"/>
  <c r="D28" i="1"/>
  <c r="AS27" i="1"/>
  <c r="AA27" i="1"/>
  <c r="P27" i="1"/>
  <c r="AF22" i="1"/>
  <c r="AB22" i="1"/>
  <c r="X22" i="1"/>
  <c r="M22" i="1"/>
  <c r="AX21" i="1"/>
  <c r="AU21" i="1"/>
  <c r="AQ21" i="1"/>
  <c r="AN21" i="1"/>
  <c r="AN20" i="1"/>
  <c r="AJ20" i="1"/>
  <c r="AB20" i="1"/>
  <c r="X20" i="1"/>
  <c r="V20" i="1"/>
  <c r="U20" i="1"/>
  <c r="Q20" i="1"/>
  <c r="M20" i="1"/>
  <c r="D20" i="1"/>
  <c r="AN19" i="1"/>
  <c r="AJ19" i="1"/>
  <c r="AB19" i="1"/>
  <c r="X19" i="1"/>
  <c r="V19" i="1"/>
  <c r="U19" i="1"/>
  <c r="Q19" i="1"/>
  <c r="M19" i="1"/>
  <c r="D19" i="1"/>
  <c r="AJ18" i="1"/>
  <c r="AB18" i="1"/>
  <c r="X18" i="1"/>
  <c r="V18" i="1"/>
  <c r="U18" i="1"/>
  <c r="Q18" i="1"/>
  <c r="D18" i="1"/>
  <c r="AJ17" i="1"/>
  <c r="AV16" i="1"/>
  <c r="AS16" i="1"/>
  <c r="AN16" i="1"/>
  <c r="AJ16" i="1"/>
  <c r="AB16" i="1"/>
  <c r="X16" i="1"/>
  <c r="V16" i="1"/>
  <c r="U16" i="1"/>
  <c r="Q16" i="1"/>
  <c r="M16" i="1"/>
  <c r="D16" i="1"/>
  <c r="AV15" i="1"/>
  <c r="AS15" i="1"/>
  <c r="AN15" i="1"/>
  <c r="AJ15" i="1"/>
  <c r="AB15" i="1"/>
  <c r="X15" i="1"/>
  <c r="V15" i="1"/>
  <c r="U15" i="1"/>
  <c r="Q15" i="1"/>
  <c r="M15" i="1"/>
  <c r="D15" i="1"/>
  <c r="AJ14" i="1"/>
  <c r="AB14" i="1"/>
  <c r="X14" i="1"/>
  <c r="D14" i="1"/>
  <c r="D13" i="1"/>
  <c r="AV12" i="1"/>
  <c r="AS12" i="1"/>
  <c r="AN12" i="1"/>
  <c r="AJ12" i="1"/>
  <c r="AB12" i="1"/>
  <c r="X12" i="1"/>
  <c r="V12" i="1"/>
  <c r="U12" i="1"/>
  <c r="Q12" i="1"/>
  <c r="M12" i="1"/>
  <c r="D12" i="1"/>
  <c r="D11" i="1"/>
  <c r="AX10" i="1"/>
  <c r="AU10" i="1"/>
  <c r="AQ10" i="1"/>
  <c r="AN10" i="1"/>
  <c r="O31" i="2"/>
  <c r="U14" i="2"/>
  <c r="U12" i="2"/>
  <c r="U11" i="2"/>
  <c r="Z3" i="2"/>
  <c r="E101" i="13"/>
  <c r="E100" i="13"/>
  <c r="E99" i="13"/>
  <c r="E98" i="13"/>
  <c r="E97" i="13"/>
  <c r="E93" i="13"/>
  <c r="E92" i="13"/>
  <c r="E91" i="13"/>
  <c r="E90" i="13"/>
  <c r="E89" i="13"/>
  <c r="E80" i="13"/>
  <c r="E79" i="13"/>
  <c r="E78" i="13"/>
  <c r="E77" i="13"/>
  <c r="E76" i="13"/>
  <c r="E72" i="13"/>
  <c r="E71" i="13"/>
  <c r="E70" i="13"/>
  <c r="E69" i="13"/>
  <c r="E68" i="13"/>
  <c r="AF56" i="13"/>
  <c r="AB56" i="13"/>
  <c r="AF55" i="13"/>
  <c r="AB55" i="13"/>
  <c r="D50" i="13"/>
  <c r="D49" i="13"/>
  <c r="BE45" i="13"/>
  <c r="BB45" i="13"/>
  <c r="AV45" i="13"/>
  <c r="AS45" i="13"/>
  <c r="AP45" i="13"/>
  <c r="AM45" i="13"/>
  <c r="AJ45" i="13"/>
  <c r="AG45" i="13"/>
  <c r="AD45" i="13"/>
  <c r="BE44" i="13"/>
  <c r="BB44" i="13"/>
  <c r="AV44" i="13"/>
  <c r="AS44" i="13"/>
  <c r="AP44" i="13"/>
  <c r="AM44" i="13"/>
  <c r="AJ44" i="13"/>
  <c r="AG44" i="13"/>
  <c r="AD44" i="13"/>
  <c r="BE43" i="13"/>
  <c r="BB43" i="13"/>
  <c r="AV43" i="13"/>
  <c r="AS43" i="13"/>
  <c r="AP43" i="13"/>
  <c r="AM43" i="13"/>
  <c r="AJ43" i="13"/>
  <c r="AG43" i="13"/>
  <c r="AD43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</calcChain>
</file>

<file path=xl/sharedStrings.xml><?xml version="1.0" encoding="utf-8"?>
<sst xmlns="http://schemas.openxmlformats.org/spreadsheetml/2006/main" count="305" uniqueCount="186">
  <si>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</si>
  <si>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</si>
  <si>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</si>
  <si>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単位</t>
    <rPh sb="0" eb="2">
      <t>タンイ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</si>
  <si>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</si>
  <si>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日</t>
    <rPh sb="0" eb="1">
      <t>ニチ</t>
    </rPh>
    <phoneticPr fontId="2"/>
  </si>
  <si>
    <t>税込金額</t>
    <rPh sb="0" eb="2">
      <t>ゼイコ</t>
    </rPh>
    <rPh sb="2" eb="4">
      <t>キンガク</t>
    </rPh>
    <phoneticPr fontId="2"/>
  </si>
  <si>
    <t>税抜金額</t>
    <rPh sb="0" eb="2">
      <t>ゼイヌ</t>
    </rPh>
    <rPh sb="2" eb="4">
      <t>キンガク</t>
    </rPh>
    <phoneticPr fontId="2"/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</si>
  <si>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</si>
  <si>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</si>
  <si>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</si>
  <si>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</si>
  <si>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</si>
  <si>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予算額</t>
    <rPh sb="0" eb="3">
      <t>ヨサンガク</t>
    </rPh>
    <phoneticPr fontId="2"/>
  </si>
  <si>
    <t>金額</t>
    <rPh sb="0" eb="2">
      <t>キンガク</t>
    </rPh>
    <phoneticPr fontId="2"/>
  </si>
  <si>
    <t>分類</t>
    <rPh sb="0" eb="2">
      <t>ブンルイ</t>
    </rPh>
    <phoneticPr fontId="2"/>
  </si>
  <si>
    <t>制作費</t>
    <rPh sb="0" eb="3">
      <t>セイサクヒ</t>
    </rPh>
    <phoneticPr fontId="2"/>
  </si>
  <si>
    <t>収入の部</t>
    <rPh sb="0" eb="2">
      <t>シュウニュウ</t>
    </rPh>
    <rPh sb="3" eb="4">
      <t>ブ</t>
    </rPh>
    <phoneticPr fontId="2"/>
  </si>
  <si>
    <t>（別紙）</t>
  </si>
  <si>
    <t>FAX番号</t>
    <rPh sb="3" eb="5">
      <t>バンゴウ</t>
    </rPh>
    <phoneticPr fontId="2"/>
  </si>
  <si>
    <t>　(2) 申請者の資産及び負債に関する事項</t>
  </si>
  <si>
    <t>自己負担額</t>
    <rPh sb="0" eb="2">
      <t>ジコ</t>
    </rPh>
    <rPh sb="2" eb="4">
      <t>フタン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</si>
  <si>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</si>
  <si>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配布場所：</t>
    <rPh sb="0" eb="4">
      <t>ハイフバショ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</si>
  <si>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</si>
  <si>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</si>
  <si>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</si>
  <si>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</si>
  <si>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</si>
  <si>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</si>
  <si>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</si>
  <si>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</si>
  <si>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科目</t>
    <rPh sb="0" eb="2">
      <t>カモク</t>
    </rPh>
    <phoneticPr fontId="2"/>
  </si>
  <si>
    <t>延べ人数</t>
    <rPh sb="0" eb="1">
      <t>ノ</t>
    </rPh>
    <rPh sb="2" eb="4">
      <t>ニンズウ</t>
    </rPh>
    <phoneticPr fontId="2"/>
  </si>
  <si>
    <t>支出合計（B)</t>
    <rPh sb="0" eb="2">
      <t>シシュツ</t>
    </rPh>
    <rPh sb="2" eb="4">
      <t>ゴウケイ</t>
    </rPh>
    <phoneticPr fontId="2"/>
  </si>
  <si>
    <t>自己負担額</t>
    <rPh sb="0" eb="2">
      <t>ジコ</t>
    </rPh>
    <rPh sb="2" eb="5">
      <t>フタンガク</t>
    </rPh>
    <phoneticPr fontId="2"/>
  </si>
  <si>
    <t>　短期入所プラン作成費</t>
    <rPh sb="1" eb="4">
      <t>タンキイリ</t>
    </rPh>
    <rPh sb="4" eb="5">
      <t>ショ</t>
    </rPh>
    <rPh sb="8" eb="11">
      <t>サクセイヒ</t>
    </rPh>
    <phoneticPr fontId="2"/>
  </si>
  <si>
    <t>受注者名</t>
    <rPh sb="0" eb="3">
      <t>ジュチュウシャ</t>
    </rPh>
    <rPh sb="3" eb="4">
      <t>メイ</t>
    </rPh>
    <phoneticPr fontId="2"/>
  </si>
  <si>
    <t>その他</t>
    <rPh sb="2" eb="3">
      <t>タ</t>
    </rPh>
    <phoneticPr fontId="2"/>
  </si>
  <si>
    <t>収入合計（A)</t>
    <rPh sb="0" eb="2">
      <t>シュウニュウ</t>
    </rPh>
    <rPh sb="2" eb="4">
      <t>ゴウケイ</t>
    </rPh>
    <phoneticPr fontId="2"/>
  </si>
  <si>
    <t>活動期間</t>
    <rPh sb="0" eb="2">
      <t>カツドウ</t>
    </rPh>
    <rPh sb="2" eb="4">
      <t>キカン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</si>
  <si>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</si>
  <si>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</si>
  <si>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</si>
  <si>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</si>
  <si>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</si>
  <si>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</si>
  <si>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～</t>
  </si>
  <si>
    <t>担当者②</t>
    <rPh sb="0" eb="3">
      <t>タントウシャ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</si>
  <si>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</si>
  <si>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</si>
  <si>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</si>
  <si>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</si>
  <si>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リヨウ</t>
    </rPh>
    <rPh sb="14" eb="15">
      <t>モノ</t>
    </rPh>
    <rPh sb="17" eb="19">
      <t>タンキ</t>
    </rPh>
    <rPh sb="19" eb="20">
      <t>イリ</t>
    </rPh>
    <rPh sb="20" eb="21">
      <t>ショ</t>
    </rPh>
    <rPh sb="21" eb="23">
      <t>ウケイレ</t>
    </rPh>
    <rPh sb="23" eb="25">
      <t>ジョウキョウ</t>
    </rPh>
    <phoneticPr fontId="2"/>
  </si>
  <si>
    <t>氏名</t>
    <rPh sb="0" eb="2">
      <t>シメイ</t>
    </rPh>
    <phoneticPr fontId="2"/>
  </si>
  <si>
    <t>）</t>
  </si>
  <si>
    <t>国 土 交 通 大 臣　殿</t>
  </si>
  <si>
    <t>申請者</t>
  </si>
  <si>
    <t>3.　補助金交付申請額</t>
  </si>
  <si>
    <t>金</t>
  </si>
  <si>
    <t>4.　添付書類</t>
  </si>
  <si>
    <t>　(1) 申請者の営む主な事業及びその内容</t>
  </si>
  <si>
    <t>脊髄損傷</t>
    <rPh sb="0" eb="4">
      <t>セキズイソンショウ</t>
    </rPh>
    <phoneticPr fontId="2"/>
  </si>
  <si>
    <t>ﾌﾘｶﾞﾅ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</si>
  <si>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</si>
  <si>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旅費</t>
    <rPh sb="0" eb="2">
      <t>リョヒ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</si>
  <si>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</si>
  <si>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</si>
  <si>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文書番号</t>
    <rPh sb="0" eb="2">
      <t>ブンショ</t>
    </rPh>
    <rPh sb="2" eb="4">
      <t>バンゴウ</t>
    </rPh>
    <phoneticPr fontId="2"/>
  </si>
  <si>
    <t>（※）備考欄の記載内容</t>
    <rPh sb="3" eb="5">
      <t>ビコウ</t>
    </rPh>
    <rPh sb="5" eb="6">
      <t>ラン</t>
    </rPh>
    <rPh sb="7" eb="9">
      <t>キサイ</t>
    </rPh>
    <rPh sb="9" eb="11">
      <t>ナイヨウ</t>
    </rPh>
    <phoneticPr fontId="2"/>
  </si>
  <si>
    <t>申請日</t>
    <rPh sb="0" eb="3">
      <t>シンセイビ</t>
    </rPh>
    <phoneticPr fontId="2"/>
  </si>
  <si>
    <t>②</t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</si>
  <si>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</si>
  <si>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</si>
  <si>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</si>
  <si>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</si>
  <si>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</si>
  <si>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</si>
  <si>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</si>
  <si>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</si>
  <si>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</si>
  <si>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補助金又は自己負担以外での収入がある場合はその金額</t>
  </si>
  <si>
    <t>ﾄｳｷｮｳﾄﾁﾖﾀﾞｸｶｽﾐｶﾞｾｷ</t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</si>
  <si>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</si>
  <si>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</si>
  <si>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</si>
  <si>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</si>
  <si>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区分</t>
    <rPh sb="0" eb="2">
      <t>クブン</t>
    </rPh>
    <phoneticPr fontId="2"/>
  </si>
  <si>
    <t>訪問者</t>
    <rPh sb="0" eb="3">
      <t>ホウモンシャ</t>
    </rPh>
    <phoneticPr fontId="2"/>
  </si>
  <si>
    <t>○○○(株)</t>
    <rPh sb="3" eb="6">
      <t>カブ</t>
    </rPh>
    <phoneticPr fontId="2"/>
  </si>
  <si>
    <t>合計</t>
    <rPh sb="0" eb="2">
      <t>ゴウケイ</t>
    </rPh>
    <phoneticPr fontId="2"/>
  </si>
  <si>
    <t>病院負担額合計</t>
    <rPh sb="0" eb="7">
      <t>ビョウインフタンガクゴウケイ</t>
    </rPh>
    <phoneticPr fontId="2"/>
  </si>
  <si>
    <t>式</t>
    <rPh sb="0" eb="1">
      <t>シキ</t>
    </rPh>
    <phoneticPr fontId="2"/>
  </si>
  <si>
    <t>（３）利用促進等事務費　③広報活動費</t>
    <rPh sb="3" eb="5">
      <t>リヨウ</t>
    </rPh>
    <rPh sb="5" eb="7">
      <t>ソクシン</t>
    </rPh>
    <rPh sb="7" eb="8">
      <t>トウ</t>
    </rPh>
    <rPh sb="8" eb="11">
      <t>ジムヒ</t>
    </rPh>
    <rPh sb="13" eb="15">
      <t>コウホウ</t>
    </rPh>
    <rPh sb="15" eb="18">
      <t>カツドウヒ</t>
    </rPh>
    <phoneticPr fontId="2"/>
  </si>
  <si>
    <t>活動内容</t>
    <rPh sb="0" eb="2">
      <t>カツドウ</t>
    </rPh>
    <rPh sb="2" eb="4">
      <t>ナイヨウ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</si>
  <si>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</si>
  <si>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受注社名</t>
    <rPh sb="0" eb="2">
      <t>ジュチュウ</t>
    </rPh>
    <rPh sb="3" eb="4">
      <t>メイ</t>
    </rPh>
    <phoneticPr fontId="2"/>
  </si>
  <si>
    <t>成果物の名称</t>
    <rPh sb="0" eb="3">
      <t>セイカブツ</t>
    </rPh>
    <rPh sb="4" eb="6">
      <t>メイショウ</t>
    </rPh>
    <phoneticPr fontId="2"/>
  </si>
  <si>
    <t>納品日</t>
    <rPh sb="0" eb="2">
      <t>ノウヒン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</si>
  <si>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</si>
  <si>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部</t>
    <rPh sb="0" eb="1">
      <t>ブ</t>
    </rPh>
    <phoneticPr fontId="2"/>
  </si>
  <si>
    <t>在宅重度後遺障害者(利用者)の短期入所受入状況</t>
    <rPh sb="10" eb="12">
      <t>リヨウ</t>
    </rPh>
    <rPh sb="18" eb="19">
      <t>ショ</t>
    </rPh>
    <phoneticPr fontId="2"/>
  </si>
  <si>
    <t>配布場所・掲載場所の別</t>
    <rPh sb="0" eb="2">
      <t>ハイフ</t>
    </rPh>
    <rPh sb="2" eb="4">
      <t>バショ</t>
    </rPh>
    <rPh sb="5" eb="7">
      <t>ケイサイ</t>
    </rPh>
    <rPh sb="7" eb="9">
      <t>バショ</t>
    </rPh>
    <rPh sb="10" eb="11">
      <t>ベツ</t>
    </rPh>
    <phoneticPr fontId="2"/>
  </si>
  <si>
    <t>具体的内容</t>
    <rPh sb="0" eb="3">
      <t>グタイテキ</t>
    </rPh>
    <rPh sb="3" eb="5">
      <t>ナイヨウ</t>
    </rPh>
    <phoneticPr fontId="2"/>
  </si>
  <si>
    <t>http://XXX.co.jp</t>
  </si>
  <si>
    <t>別紙一覧表のとおり</t>
    <rPh sb="0" eb="2">
      <t>ベッシ</t>
    </rPh>
    <rPh sb="2" eb="5">
      <t>イチランヒョウ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</si>
  <si>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</si>
  <si>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費用の別</t>
    <rPh sb="0" eb="2">
      <t>ヒヨウ</t>
    </rPh>
    <rPh sb="3" eb="4">
      <t>ベツ</t>
    </rPh>
    <phoneticPr fontId="2"/>
  </si>
  <si>
    <t>○○病院のご案内</t>
    <rPh sb="2" eb="4">
      <t>ビョウイン</t>
    </rPh>
    <rPh sb="6" eb="8">
      <t>アンナイ</t>
    </rPh>
    <phoneticPr fontId="2"/>
  </si>
  <si>
    <t>掲載内容のとおり</t>
    <rPh sb="0" eb="2">
      <t>ケイサイ</t>
    </rPh>
    <rPh sb="2" eb="4">
      <t>ナイヨウ</t>
    </rPh>
    <phoneticPr fontId="2"/>
  </si>
  <si>
    <t>短期入所受入を含むパンフレットの作製</t>
    <rPh sb="0" eb="2">
      <t>タンキ</t>
    </rPh>
    <rPh sb="2" eb="3">
      <t>イリ</t>
    </rPh>
    <rPh sb="3" eb="4">
      <t>ショ</t>
    </rPh>
    <rPh sb="4" eb="6">
      <t>ウケイレ</t>
    </rPh>
    <rPh sb="7" eb="8">
      <t>フク</t>
    </rPh>
    <rPh sb="16" eb="18">
      <t>サクセイ</t>
    </rPh>
    <phoneticPr fontId="2"/>
  </si>
  <si>
    <t>A</t>
  </si>
  <si>
    <t>B</t>
  </si>
  <si>
    <t>C</t>
  </si>
  <si>
    <t>D</t>
  </si>
  <si>
    <t>E</t>
  </si>
  <si>
    <t>計</t>
    <rPh sb="0" eb="1">
      <t>ケイ</t>
    </rPh>
    <phoneticPr fontId="2"/>
  </si>
  <si>
    <t>発送費</t>
    <rPh sb="0" eb="3">
      <t>ハッソウヒ</t>
    </rPh>
    <phoneticPr fontId="2"/>
  </si>
  <si>
    <t>掲載場所：</t>
    <rPh sb="0" eb="2">
      <t>ケイサイ</t>
    </rPh>
    <rPh sb="2" eb="4">
      <t>バショ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</si>
  <si>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</si>
  <si>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</si>
  <si>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</si>
  <si>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</si>
  <si>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</si>
  <si>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</si>
  <si>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</si>
  <si>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</si>
  <si>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</si>
  <si>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</si>
  <si>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</si>
  <si>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</si>
  <si>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第１の３号様式（第４条第２項関係）</t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</si>
  <si>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</si>
  <si>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</si>
  <si>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</si>
  <si>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</si>
  <si>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</si>
  <si>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</si>
  <si>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補助金申請額</t>
    <rPh sb="0" eb="3">
      <t>ホジョキン</t>
    </rPh>
    <rPh sb="3" eb="6">
      <t>シンセイガク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</si>
  <si>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</si>
  <si>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</si>
  <si>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</si>
  <si>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</si>
  <si>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</si>
  <si>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自動車事故対策費補助金交付申請書</t>
  </si>
  <si>
    <t>③広報活動費</t>
  </si>
  <si>
    <t>　　　　　　　　　（短期入所協力事業）計画・経費所要額調書兼収支予算書のとおり</t>
    <rPh sb="13" eb="14">
      <t>ショ</t>
    </rPh>
    <rPh sb="19" eb="21">
      <t>ケイカク</t>
    </rPh>
    <rPh sb="22" eb="24">
      <t>ケイヒ</t>
    </rPh>
    <rPh sb="24" eb="26">
      <t>ショヨウ</t>
    </rPh>
    <rPh sb="26" eb="27">
      <t>ガク</t>
    </rPh>
    <rPh sb="27" eb="28">
      <t>ツキ</t>
    </rPh>
    <rPh sb="29" eb="30">
      <t>ケン</t>
    </rPh>
    <rPh sb="32" eb="34">
      <t>ヨサン</t>
    </rPh>
    <phoneticPr fontId="2"/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</si>
  <si>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</si>
  <si>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　ロ　訪問広報活動を行った場合</t>
  </si>
  <si>
    <t>看護師</t>
    <rPh sb="0" eb="3">
      <t>カンゴシ</t>
    </rPh>
    <phoneticPr fontId="2"/>
  </si>
  <si>
    <t>MSW</t>
  </si>
  <si>
    <t>補助金申請額</t>
    <rPh sb="0" eb="6">
      <t>ホジョキンシンセイガク</t>
    </rPh>
    <phoneticPr fontId="2"/>
  </si>
  <si>
    <t>①</t>
  </si>
  <si>
    <t>　○階（○○○○）</t>
    <rPh sb="2" eb="3">
      <t>カイ</t>
    </rPh>
    <phoneticPr fontId="2"/>
  </si>
  <si>
    <t>③</t>
  </si>
  <si>
    <t>1.　補助対象事業の内容　　別紙　令和３年度自動車事故医療体制整備事業</t>
    <rPh sb="17" eb="19">
      <t>レイワ</t>
    </rPh>
    <phoneticPr fontId="2"/>
  </si>
  <si>
    <t>④</t>
  </si>
  <si>
    <t>　○○○（株）</t>
    <rPh sb="4" eb="7">
      <t>カブ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</si>
  <si>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</si>
  <si>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</si>
  <si>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</si>
  <si>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</si>
  <si>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</si>
  <si>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</si>
  <si>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</si>
  <si>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財源区分</t>
    <rPh sb="0" eb="2">
      <t>ザイゲン</t>
    </rPh>
    <rPh sb="2" eb="4">
      <t>クブン</t>
    </rPh>
    <phoneticPr fontId="2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</si>
  <si>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</si>
  <si>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補助対象経費（見込み）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</si>
  <si>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イ　パンフレット、冊子、webページ等を作製して広報活動を行う場合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1" eb="33">
      <t>バアイ</t>
    </rPh>
    <phoneticPr fontId="2"/>
  </si>
  <si>
    <t>ロ　関係機関等に訪問して広報活動を行う場合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19" eb="21">
      <t>バアイ</t>
    </rPh>
    <phoneticPr fontId="2"/>
  </si>
  <si>
    <t>社会福祉法人国交会 自動車苑</t>
    <rPh sb="0" eb="2">
      <t>シャカイ</t>
    </rPh>
    <rPh sb="2" eb="4">
      <t>フクシ</t>
    </rPh>
    <rPh sb="4" eb="6">
      <t>ホウジン</t>
    </rPh>
    <rPh sb="10" eb="13">
      <t>ジドウシャ</t>
    </rPh>
    <rPh sb="13" eb="14">
      <t>エン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</si>
  <si>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2">
      <t>ジドウ</t>
    </rPh>
    <rPh sb="12" eb="13">
      <t>クルマ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</si>
  <si>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ｼｬｶｲﾌｸｼﾎｳｼﾞﾝｺｯｺｳｶｲ ｼﾞﾄﾞｳｼｬｴﾝ ﾘｼﾞﾁｮｳ ｺｸﾄﾞ ﾀﾛｳ</t>
  </si>
  <si>
    <t>入所開始日</t>
    <rPh sb="0" eb="1">
      <t>イリ</t>
    </rPh>
    <rPh sb="1" eb="2">
      <t>ショ</t>
    </rPh>
    <rPh sb="2" eb="5">
      <t>カイシビ</t>
    </rPh>
    <phoneticPr fontId="2"/>
  </si>
  <si>
    <t>入所終了日</t>
    <rPh sb="0" eb="1">
      <t>イリ</t>
    </rPh>
    <rPh sb="1" eb="2">
      <t>ショ</t>
    </rPh>
    <rPh sb="2" eb="5">
      <t>シュウリョウビ</t>
    </rPh>
    <phoneticPr fontId="2"/>
  </si>
  <si>
    <t>短期入所受入に関するHP構築</t>
    <rPh sb="0" eb="2">
      <t>タンキ</t>
    </rPh>
    <rPh sb="2" eb="3">
      <t>イリ</t>
    </rPh>
    <rPh sb="3" eb="4">
      <t>ショ</t>
    </rPh>
    <rPh sb="4" eb="6">
      <t>ウケイレ</t>
    </rPh>
    <rPh sb="7" eb="8">
      <t>カン</t>
    </rPh>
    <rPh sb="12" eb="14">
      <t>コウチク</t>
    </rPh>
    <phoneticPr fontId="2"/>
  </si>
  <si>
    <t>　　　　　　　　　（短期入所協力事業）計画・経費所要額調書兼収支予算書のとおり</t>
    <rPh sb="13" eb="14">
      <t>ショ</t>
    </rPh>
    <rPh sb="19" eb="21">
      <t>ケイカク</t>
    </rPh>
    <rPh sb="22" eb="24">
      <t>ケイヒ</t>
    </rPh>
    <rPh sb="24" eb="27">
      <t>ショヨウガク</t>
    </rPh>
    <rPh sb="27" eb="29">
      <t>チョウショ</t>
    </rPh>
    <rPh sb="29" eb="30">
      <t>ケン</t>
    </rPh>
    <rPh sb="32" eb="34">
      <t>ヨサン</t>
    </rPh>
    <phoneticPr fontId="2"/>
  </si>
  <si>
    <t>短期入所受入期間</t>
    <rPh sb="3" eb="4">
      <t>ショ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</si>
  <si>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</si>
  <si>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</si>
  <si>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協力事業))の交付を受けたいので、補助金等に係る予算の執行の適正化に関する法律(昭和30年法律第179号)第５条の規定に基づき、別紙関係書類を添えて申請します。</t>
    </r>
    <rPh sb="1" eb="3">
      <t>レイワ</t>
    </rPh>
    <rPh sb="35" eb="36">
      <t>ショ</t>
    </rPh>
    <rPh sb="100" eb="106">
      <t>ベッシカンケイショルイ</t>
    </rPh>
    <rPh sb="107" eb="108">
      <t>ソ</t>
    </rPh>
    <rPh sb="110" eb="112">
      <t>シンセイ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</si>
  <si>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</si>
  <si>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令和３年度自動車事故医療体制整備事業（短期入所協力事業（利用促進等事務費））計画・経費所要額調書兼収支予算書</t>
    <rPh sb="22" eb="23">
      <t>ショ</t>
    </rPh>
    <rPh sb="28" eb="36">
      <t>リヨウソクシントウジムヒ</t>
    </rPh>
    <rPh sb="38" eb="40">
      <t>ケイカク</t>
    </rPh>
    <rPh sb="43" eb="46">
      <t>ショヨウガク</t>
    </rPh>
    <rPh sb="46" eb="48">
      <t>チョウショ</t>
    </rPh>
    <rPh sb="48" eb="49">
      <t>ケン</t>
    </rPh>
    <rPh sb="51" eb="53">
      <t>ヨサン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</si>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</sst>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176" formatCode="#,##0&quot;円&quot;"/>
    <numFmt numFmtId="177" formatCode="[$-411]ggge&quot;年&quot;m&quot;月&quot;d&quot;日&quot;;\-;\-;@"/>
    <numFmt numFmtId="178" formatCode="ggge&quot;年&quot;m&quot;月&quot;"/>
    <numFmt numFmtId="179" formatCode="ggge&quot;年&quot;m&quot;月&quot;d&quot;日&quot;"/>
    <numFmt numFmtId="180" formatCode="gggyy&quot;年&quot;m&quot;月&quot;"/>
    <numFmt numFmtId="181" formatCode="gggyy&quot;年&quot;m&quot;月&quot;d&quot;日&quot;"/>
    <numFmt numFmtId="182" formatCode="gyy\.m\.d"/>
  </numFmts>
  <fonts count="29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176" fontId="10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38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19" fillId="0" borderId="13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9" fillId="0" borderId="40" xfId="0" applyNumberFormat="1" applyFont="1" applyFill="1" applyBorder="1" applyAlignment="1" applyProtection="1">
      <alignment vertical="center" shrinkToFit="1"/>
    </xf>
    <xf numFmtId="0" fontId="19" fillId="0" borderId="18" xfId="0" applyNumberFormat="1" applyFont="1" applyFill="1" applyBorder="1" applyAlignment="1" applyProtection="1">
      <alignment vertical="center" shrinkToFit="1"/>
    </xf>
    <xf numFmtId="0" fontId="24" fillId="0" borderId="47" xfId="0" applyFont="1" applyFill="1" applyBorder="1" applyAlignment="1">
      <alignment vertical="center"/>
    </xf>
    <xf numFmtId="0" fontId="19" fillId="0" borderId="40" xfId="0" applyNumberFormat="1" applyFont="1" applyFill="1" applyBorder="1" applyAlignment="1" applyProtection="1">
      <alignment vertical="center"/>
    </xf>
    <xf numFmtId="0" fontId="19" fillId="0" borderId="18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43" xfId="0" applyFont="1" applyFill="1" applyBorder="1" applyAlignment="1">
      <alignment vertical="center"/>
    </xf>
    <xf numFmtId="0" fontId="19" fillId="0" borderId="4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24" fillId="0" borderId="18" xfId="0" applyFont="1" applyFill="1" applyBorder="1">
      <alignment vertical="center"/>
    </xf>
    <xf numFmtId="0" fontId="21" fillId="0" borderId="1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21" fillId="0" borderId="53" xfId="0" applyFont="1" applyFill="1" applyBorder="1" applyAlignment="1">
      <alignment vertical="center"/>
    </xf>
    <xf numFmtId="0" fontId="22" fillId="0" borderId="52" xfId="0" applyFont="1" applyFill="1" applyBorder="1" applyAlignment="1">
      <alignment vertical="center" shrinkToFit="1"/>
    </xf>
    <xf numFmtId="0" fontId="24" fillId="0" borderId="24" xfId="0" applyFont="1" applyFill="1" applyBorder="1">
      <alignment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4" xfId="0" applyNumberFormat="1" applyFont="1" applyFill="1" applyBorder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20" xfId="0" applyNumberFormat="1" applyFon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shrinkToFit="1"/>
    </xf>
    <xf numFmtId="177" fontId="7" fillId="2" borderId="7" xfId="0" applyNumberFormat="1" applyFont="1" applyFill="1" applyBorder="1" applyAlignment="1" applyProtection="1">
      <alignment horizontal="center" vertical="center" shrinkToFit="1"/>
    </xf>
    <xf numFmtId="177" fontId="7" fillId="2" borderId="11" xfId="0" applyNumberFormat="1" applyFont="1" applyFill="1" applyBorder="1" applyAlignment="1" applyProtection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7" xfId="0" applyNumberFormat="1" applyFont="1" applyFill="1" applyBorder="1" applyAlignment="1">
      <alignment horizontal="center" vertical="center" shrinkToFit="1"/>
    </xf>
    <xf numFmtId="177" fontId="7" fillId="2" borderId="1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177" fontId="7" fillId="2" borderId="9" xfId="0" applyNumberFormat="1" applyFont="1" applyFill="1" applyBorder="1" applyAlignment="1" applyProtection="1">
      <alignment horizontal="center" vertical="center" shrinkToFit="1"/>
    </xf>
    <xf numFmtId="177" fontId="7" fillId="2" borderId="18" xfId="0" applyNumberFormat="1" applyFont="1" applyFill="1" applyBorder="1" applyAlignment="1" applyProtection="1">
      <alignment horizontal="center" vertical="center" shrinkToFit="1"/>
    </xf>
    <xf numFmtId="177" fontId="7" fillId="2" borderId="21" xfId="0" applyNumberFormat="1" applyFont="1" applyFill="1" applyBorder="1" applyAlignment="1" applyProtection="1">
      <alignment horizontal="center" vertical="center" shrinkToFit="1"/>
    </xf>
    <xf numFmtId="0" fontId="7" fillId="2" borderId="9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21" xfId="0" applyNumberFormat="1" applyFont="1" applyFill="1" applyBorder="1" applyAlignment="1" applyProtection="1">
      <alignment horizontal="center" vertical="center" shrinkToFit="1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21" xfId="0" applyNumberFormat="1" applyFont="1" applyFill="1" applyBorder="1" applyAlignment="1" applyProtection="1">
      <alignment horizontal="center" vertical="center" shrinkToFi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38" fontId="3" fillId="2" borderId="1" xfId="2" applyFont="1" applyFill="1" applyBorder="1" applyAlignment="1">
      <alignment horizontal="center" vertical="center" shrinkToFit="1"/>
    </xf>
    <xf numFmtId="38" fontId="3" fillId="2" borderId="11" xfId="2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2" fontId="7" fillId="2" borderId="1" xfId="0" applyNumberFormat="1" applyFont="1" applyFill="1" applyBorder="1" applyAlignment="1">
      <alignment horizontal="right" vertical="center" shrinkToFit="1"/>
    </xf>
    <xf numFmtId="42" fontId="7" fillId="2" borderId="7" xfId="0" applyNumberFormat="1" applyFont="1" applyFill="1" applyBorder="1" applyAlignment="1">
      <alignment horizontal="right" vertical="center" shrinkToFit="1"/>
    </xf>
    <xf numFmtId="42" fontId="7" fillId="2" borderId="11" xfId="0" applyNumberFormat="1" applyFont="1" applyFill="1" applyBorder="1" applyAlignment="1">
      <alignment horizontal="right" vertical="center" shrinkToFit="1"/>
    </xf>
    <xf numFmtId="42" fontId="7" fillId="0" borderId="1" xfId="0" applyNumberFormat="1" applyFont="1" applyBorder="1" applyAlignment="1">
      <alignment horizontal="right" vertical="center" shrinkToFit="1"/>
    </xf>
    <xf numFmtId="42" fontId="7" fillId="0" borderId="7" xfId="0" applyNumberFormat="1" applyFont="1" applyBorder="1" applyAlignment="1">
      <alignment horizontal="right" vertical="center" shrinkToFit="1"/>
    </xf>
    <xf numFmtId="42" fontId="7" fillId="0" borderId="11" xfId="0" applyNumberFormat="1" applyFont="1" applyBorder="1" applyAlignment="1">
      <alignment horizontal="right" vertical="center" shrinkToFit="1"/>
    </xf>
    <xf numFmtId="42" fontId="7" fillId="2" borderId="1" xfId="0" applyNumberFormat="1" applyFont="1" applyFill="1" applyBorder="1" applyAlignment="1">
      <alignment horizontal="center" vertical="center" shrinkToFit="1"/>
    </xf>
    <xf numFmtId="42" fontId="7" fillId="2" borderId="7" xfId="0" applyNumberFormat="1" applyFont="1" applyFill="1" applyBorder="1" applyAlignment="1">
      <alignment horizontal="center" vertical="center" shrinkToFit="1"/>
    </xf>
    <xf numFmtId="42" fontId="7" fillId="2" borderId="11" xfId="0" applyNumberFormat="1" applyFont="1" applyFill="1" applyBorder="1" applyAlignment="1">
      <alignment horizontal="center" vertical="center" shrinkToFit="1"/>
    </xf>
    <xf numFmtId="182" fontId="7" fillId="2" borderId="1" xfId="0" applyNumberFormat="1" applyFont="1" applyFill="1" applyBorder="1" applyAlignment="1">
      <alignment horizontal="center" vertical="center" shrinkToFit="1"/>
    </xf>
    <xf numFmtId="182" fontId="7" fillId="2" borderId="7" xfId="0" applyNumberFormat="1" applyFont="1" applyFill="1" applyBorder="1" applyAlignment="1">
      <alignment horizontal="center" vertical="center" shrinkToFit="1"/>
    </xf>
    <xf numFmtId="182" fontId="7" fillId="2" borderId="11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180" fontId="3" fillId="0" borderId="7" xfId="0" applyNumberFormat="1" applyFont="1" applyBorder="1" applyAlignment="1">
      <alignment horizontal="center" vertical="center" shrinkToFit="1"/>
    </xf>
    <xf numFmtId="180" fontId="3" fillId="0" borderId="1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9" fillId="2" borderId="1" xfId="3" applyFill="1" applyBorder="1" applyAlignment="1">
      <alignment horizontal="center" vertical="center"/>
    </xf>
    <xf numFmtId="0" fontId="9" fillId="2" borderId="7" xfId="3" applyFill="1" applyBorder="1" applyAlignment="1">
      <alignment horizontal="center" vertical="center"/>
    </xf>
    <xf numFmtId="0" fontId="9" fillId="2" borderId="11" xfId="3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7" xfId="0" applyNumberFormat="1" applyFont="1" applyFill="1" applyBorder="1" applyAlignment="1">
      <alignment horizontal="right" vertical="center"/>
    </xf>
    <xf numFmtId="42" fontId="3" fillId="2" borderId="11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7" xfId="0" applyNumberFormat="1" applyFont="1" applyBorder="1" applyAlignment="1">
      <alignment horizontal="center" vertical="center"/>
    </xf>
    <xf numFmtId="42" fontId="3" fillId="0" borderId="11" xfId="0" applyNumberFormat="1" applyFont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9" fontId="3" fillId="2" borderId="16" xfId="0" applyNumberFormat="1" applyFont="1" applyFill="1" applyBorder="1" applyAlignment="1">
      <alignment horizontal="center" vertical="center"/>
    </xf>
    <xf numFmtId="179" fontId="3" fillId="2" borderId="2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right" vertical="center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7" fontId="13" fillId="0" borderId="0" xfId="0" applyNumberFormat="1" applyFont="1" applyFill="1" applyBorder="1" applyAlignment="1" applyProtection="1">
      <alignment horizontal="distributed" vertical="center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2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1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42" fontId="22" fillId="0" borderId="0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 applyAlignment="1">
      <alignment horizontal="center" vertical="center" shrinkToFit="1"/>
    </xf>
    <xf numFmtId="42" fontId="22" fillId="0" borderId="52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43" xfId="0" applyFont="1" applyFill="1" applyBorder="1" applyAlignment="1">
      <alignment horizontal="left" vertical="center" shrinkToFit="1"/>
    </xf>
    <xf numFmtId="42" fontId="22" fillId="0" borderId="47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43" xfId="0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left" vertical="center"/>
    </xf>
    <xf numFmtId="0" fontId="22" fillId="0" borderId="40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42" fontId="22" fillId="0" borderId="46" xfId="0" applyNumberFormat="1" applyFont="1" applyFill="1" applyBorder="1" applyAlignment="1">
      <alignment horizontal="right" vertical="center"/>
    </xf>
    <xf numFmtId="42" fontId="22" fillId="0" borderId="40" xfId="0" applyNumberFormat="1" applyFont="1" applyFill="1" applyBorder="1" applyAlignment="1">
      <alignment horizontal="right" vertical="center"/>
    </xf>
    <xf numFmtId="42" fontId="22" fillId="0" borderId="42" xfId="0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left" vertical="center"/>
    </xf>
    <xf numFmtId="0" fontId="24" fillId="0" borderId="40" xfId="0" applyFont="1" applyFill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right" vertical="center"/>
    </xf>
    <xf numFmtId="0" fontId="24" fillId="0" borderId="42" xfId="0" applyFont="1" applyFill="1" applyBorder="1" applyAlignment="1">
      <alignment horizontal="right" vertical="center"/>
    </xf>
    <xf numFmtId="178" fontId="22" fillId="0" borderId="47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/>
    </xf>
    <xf numFmtId="178" fontId="22" fillId="0" borderId="43" xfId="0" applyNumberFormat="1" applyFont="1" applyFill="1" applyBorder="1" applyAlignment="1">
      <alignment horizontal="center" vertical="center"/>
    </xf>
    <xf numFmtId="42" fontId="22" fillId="0" borderId="47" xfId="0" applyNumberFormat="1" applyFont="1" applyFill="1" applyBorder="1" applyAlignment="1">
      <alignment horizontal="center" vertical="center"/>
    </xf>
    <xf numFmtId="4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left" vertical="center" shrinkToFit="1"/>
    </xf>
    <xf numFmtId="0" fontId="22" fillId="0" borderId="4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47" xfId="0" applyFont="1" applyFill="1" applyBorder="1" applyAlignment="1">
      <alignment horizontal="left" vertical="center" shrinkToFit="1"/>
    </xf>
    <xf numFmtId="42" fontId="22" fillId="0" borderId="65" xfId="0" applyNumberFormat="1" applyFont="1" applyFill="1" applyBorder="1" applyAlignment="1">
      <alignment horizontal="righ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3" fillId="0" borderId="39" xfId="0" applyFont="1" applyFill="1" applyBorder="1" applyAlignment="1">
      <alignment horizontal="center" vertical="top" wrapText="1"/>
    </xf>
    <xf numFmtId="0" fontId="23" fillId="0" borderId="41" xfId="0" applyFont="1" applyFill="1" applyBorder="1" applyAlignment="1">
      <alignment horizontal="center" vertical="top" wrapText="1"/>
    </xf>
    <xf numFmtId="0" fontId="23" fillId="0" borderId="44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/>
    </xf>
    <xf numFmtId="42" fontId="22" fillId="0" borderId="41" xfId="0" applyNumberFormat="1" applyFont="1" applyFill="1" applyBorder="1" applyAlignment="1">
      <alignment horizontal="center" vertical="center"/>
    </xf>
    <xf numFmtId="42" fontId="22" fillId="0" borderId="44" xfId="0" applyNumberFormat="1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6" fillId="0" borderId="41" xfId="0" applyFont="1" applyFill="1" applyBorder="1" applyAlignment="1">
      <alignment horizontal="right" vertical="center"/>
    </xf>
    <xf numFmtId="0" fontId="26" fillId="0" borderId="44" xfId="0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2" fillId="0" borderId="41" xfId="0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1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right" vertical="center"/>
    </xf>
    <xf numFmtId="0" fontId="19" fillId="0" borderId="12" xfId="0" applyNumberFormat="1" applyFont="1" applyFill="1" applyBorder="1" applyAlignment="1" applyProtection="1">
      <alignment horizontal="center" vertical="center" shrinkToFit="1"/>
    </xf>
    <xf numFmtId="0" fontId="19" fillId="0" borderId="17" xfId="0" applyNumberFormat="1" applyFont="1" applyFill="1" applyBorder="1" applyAlignment="1" applyProtection="1">
      <alignment horizontal="center" vertical="center" shrinkToFit="1"/>
    </xf>
    <xf numFmtId="0" fontId="19" fillId="0" borderId="20" xfId="0" applyNumberFormat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17" xfId="0" applyNumberFormat="1" applyFont="1" applyFill="1" applyBorder="1" applyAlignment="1" applyProtection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177" fontId="19" fillId="0" borderId="37" xfId="0" applyNumberFormat="1" applyFont="1" applyFill="1" applyBorder="1" applyAlignment="1" applyProtection="1">
      <alignment horizontal="center" vertical="center" shrinkToFit="1"/>
    </xf>
    <xf numFmtId="177" fontId="19" fillId="0" borderId="40" xfId="0" applyNumberFormat="1" applyFont="1" applyFill="1" applyBorder="1" applyAlignment="1" applyProtection="1">
      <alignment horizontal="center" vertical="center" shrinkToFit="1"/>
    </xf>
    <xf numFmtId="0" fontId="19" fillId="0" borderId="40" xfId="0" applyNumberFormat="1" applyFont="1" applyFill="1" applyBorder="1" applyAlignment="1" applyProtection="1">
      <alignment horizontal="center" vertical="center"/>
    </xf>
    <xf numFmtId="0" fontId="19" fillId="0" borderId="42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left" vertical="center"/>
    </xf>
    <xf numFmtId="0" fontId="19" fillId="0" borderId="40" xfId="0" applyNumberFormat="1" applyFont="1" applyFill="1" applyBorder="1" applyAlignment="1" applyProtection="1">
      <alignment horizontal="left" vertical="center"/>
    </xf>
    <xf numFmtId="0" fontId="19" fillId="0" borderId="40" xfId="0" applyNumberFormat="1" applyFont="1" applyFill="1" applyBorder="1" applyAlignment="1" applyProtection="1">
      <alignment horizontal="right" vertical="center" shrinkToFit="1"/>
    </xf>
    <xf numFmtId="177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21" xfId="0" applyNumberFormat="1" applyFont="1" applyFill="1" applyBorder="1" applyAlignment="1" applyProtection="1">
      <alignment horizontal="center" vertical="center" shrinkToFit="1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right" vertical="center"/>
    </xf>
    <xf numFmtId="0" fontId="19" fillId="0" borderId="18" xfId="0" applyNumberFormat="1" applyFont="1" applyFill="1" applyBorder="1" applyAlignment="1" applyProtection="1">
      <alignment horizontal="righ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42" fontId="21" fillId="0" borderId="18" xfId="0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right" vertical="center"/>
    </xf>
    <xf numFmtId="0" fontId="21" fillId="0" borderId="24" xfId="0" applyFont="1" applyFill="1" applyBorder="1" applyAlignment="1">
      <alignment horizontal="right" vertical="center"/>
    </xf>
    <xf numFmtId="42" fontId="21" fillId="0" borderId="24" xfId="0" applyNumberFormat="1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</cellXfs>
  <cellStyles count="4">
    <cellStyle name="ハイパーリンク" xfId="3" builtinId="8"/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xxx.co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I107"/>
  <sheetViews>
    <sheetView tabSelected="1" view="pageBreakPreview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57" t="s">
        <v>76</v>
      </c>
      <c r="AB2" s="57"/>
      <c r="AC2" s="57"/>
      <c r="AD2" s="57"/>
      <c r="AE2" s="57"/>
      <c r="AF2" s="57"/>
      <c r="AG2" s="58" t="s">
        <v>134</v>
      </c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</row>
    <row r="3" spans="2:55" x14ac:dyDescent="0.15">
      <c r="B3" s="59" t="s">
        <v>68</v>
      </c>
      <c r="C3" s="60"/>
      <c r="D3" s="60"/>
      <c r="E3" s="61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  <c r="AA3" s="57" t="s">
        <v>77</v>
      </c>
      <c r="AB3" s="57"/>
      <c r="AC3" s="57"/>
      <c r="AD3" s="57"/>
      <c r="AE3" s="57" t="s">
        <v>72</v>
      </c>
      <c r="AF3" s="57"/>
      <c r="AG3" s="58" t="s">
        <v>139</v>
      </c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</row>
    <row r="4" spans="2:55" x14ac:dyDescent="0.15">
      <c r="B4" s="59" t="s">
        <v>70</v>
      </c>
      <c r="C4" s="60"/>
      <c r="D4" s="60"/>
      <c r="E4" s="61"/>
      <c r="F4" s="65">
        <v>44408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4"/>
      <c r="AA4" s="57"/>
      <c r="AB4" s="57"/>
      <c r="AC4" s="57"/>
      <c r="AD4" s="57"/>
      <c r="AE4" s="57" t="s">
        <v>63</v>
      </c>
      <c r="AF4" s="57"/>
      <c r="AG4" s="66" t="s">
        <v>82</v>
      </c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</row>
    <row r="5" spans="2:55" x14ac:dyDescent="0.15">
      <c r="B5" s="59" t="s">
        <v>72</v>
      </c>
      <c r="C5" s="60"/>
      <c r="D5" s="60"/>
      <c r="E5" s="61"/>
      <c r="F5" s="62" t="s">
        <v>139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4"/>
      <c r="AA5" s="57" t="s">
        <v>78</v>
      </c>
      <c r="AB5" s="57"/>
      <c r="AC5" s="57"/>
      <c r="AD5" s="57"/>
      <c r="AE5" s="57" t="s">
        <v>54</v>
      </c>
      <c r="AF5" s="57"/>
      <c r="AG5" s="58" t="s">
        <v>171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</row>
    <row r="6" spans="2:55" x14ac:dyDescent="0.15">
      <c r="B6" s="59" t="s">
        <v>73</v>
      </c>
      <c r="C6" s="60"/>
      <c r="D6" s="60"/>
      <c r="E6" s="61"/>
      <c r="F6" s="62" t="s">
        <v>170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4"/>
      <c r="AA6" s="57"/>
      <c r="AB6" s="57"/>
      <c r="AC6" s="57"/>
      <c r="AD6" s="57"/>
      <c r="AE6" s="57" t="s">
        <v>63</v>
      </c>
      <c r="AF6" s="57"/>
      <c r="AG6" s="66" t="s">
        <v>172</v>
      </c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</row>
    <row r="7" spans="2:55" x14ac:dyDescent="0.15">
      <c r="B7" s="57" t="s">
        <v>75</v>
      </c>
      <c r="C7" s="57"/>
      <c r="D7" s="57"/>
      <c r="E7" s="57"/>
      <c r="F7" s="58" t="s">
        <v>140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AA7" s="57" t="s">
        <v>79</v>
      </c>
      <c r="AB7" s="57"/>
      <c r="AC7" s="57"/>
      <c r="AD7" s="57"/>
      <c r="AE7" s="57"/>
      <c r="AF7" s="57"/>
      <c r="AG7" s="58" t="s">
        <v>29</v>
      </c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</row>
    <row r="8" spans="2:55" x14ac:dyDescent="0.15">
      <c r="B8" s="67"/>
      <c r="C8" s="67"/>
      <c r="D8" s="67"/>
      <c r="E8" s="67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AA8" s="57" t="s">
        <v>80</v>
      </c>
      <c r="AB8" s="57"/>
      <c r="AC8" s="57"/>
      <c r="AD8" s="57"/>
      <c r="AE8" s="57"/>
      <c r="AF8" s="57"/>
      <c r="AG8" s="58" t="s">
        <v>141</v>
      </c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</row>
    <row r="9" spans="2:55" x14ac:dyDescent="0.15">
      <c r="AA9" s="57" t="s">
        <v>66</v>
      </c>
      <c r="AB9" s="57"/>
      <c r="AC9" s="57"/>
      <c r="AD9" s="57"/>
      <c r="AE9" s="57"/>
      <c r="AF9" s="57"/>
      <c r="AG9" s="58" t="s">
        <v>128</v>
      </c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</row>
    <row r="10" spans="2:55" x14ac:dyDescent="0.15">
      <c r="AA10" s="57" t="s">
        <v>67</v>
      </c>
      <c r="AB10" s="57"/>
      <c r="AC10" s="57"/>
      <c r="AD10" s="57"/>
      <c r="AE10" s="57"/>
      <c r="AF10" s="57"/>
      <c r="AG10" s="58">
        <v>123456</v>
      </c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</row>
    <row r="12" spans="2:55" x14ac:dyDescent="0.15">
      <c r="B12" s="69" t="s">
        <v>121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70" t="s">
        <v>142</v>
      </c>
      <c r="U12" s="70"/>
      <c r="V12" s="70"/>
      <c r="W12" s="70"/>
      <c r="X12" s="70"/>
      <c r="BC12" s="1" t="s">
        <v>143</v>
      </c>
    </row>
    <row r="13" spans="2:55" x14ac:dyDescent="0.15">
      <c r="B13" s="69" t="s">
        <v>81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71"/>
      <c r="U13" s="71"/>
      <c r="V13" s="71"/>
      <c r="W13" s="71"/>
      <c r="X13" s="71"/>
      <c r="BC13" s="1" t="s">
        <v>142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101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72" t="s">
        <v>85</v>
      </c>
      <c r="D17" s="73"/>
      <c r="E17" s="74"/>
      <c r="F17" s="73" t="s">
        <v>173</v>
      </c>
      <c r="G17" s="73"/>
      <c r="H17" s="73"/>
      <c r="I17" s="74"/>
      <c r="J17" s="73" t="s">
        <v>174</v>
      </c>
      <c r="K17" s="73"/>
      <c r="L17" s="73"/>
      <c r="M17" s="74"/>
      <c r="N17" s="75" t="s">
        <v>50</v>
      </c>
      <c r="O17" s="76"/>
      <c r="P17" s="75" t="s">
        <v>87</v>
      </c>
      <c r="Q17" s="77"/>
      <c r="R17" s="78"/>
    </row>
    <row r="18" spans="2:29" x14ac:dyDescent="0.15">
      <c r="B18" s="9">
        <v>1</v>
      </c>
      <c r="C18" s="79" t="s">
        <v>111</v>
      </c>
      <c r="D18" s="80"/>
      <c r="E18" s="81"/>
      <c r="F18" s="82">
        <v>44296</v>
      </c>
      <c r="G18" s="83"/>
      <c r="H18" s="83"/>
      <c r="I18" s="84"/>
      <c r="J18" s="82">
        <v>44309</v>
      </c>
      <c r="K18" s="83"/>
      <c r="L18" s="83"/>
      <c r="M18" s="84"/>
      <c r="N18" s="85">
        <f t="shared" ref="N18:N37" si="0">IF(F18="","",J18-F18+1)</f>
        <v>14</v>
      </c>
      <c r="O18" s="86"/>
      <c r="P18" s="87" t="s">
        <v>119</v>
      </c>
      <c r="Q18" s="88"/>
      <c r="R18" s="89"/>
    </row>
    <row r="19" spans="2:29" x14ac:dyDescent="0.15">
      <c r="B19" s="9">
        <v>2</v>
      </c>
      <c r="C19" s="79" t="s">
        <v>112</v>
      </c>
      <c r="D19" s="80"/>
      <c r="E19" s="81"/>
      <c r="F19" s="82">
        <v>44301</v>
      </c>
      <c r="G19" s="83"/>
      <c r="H19" s="83"/>
      <c r="I19" s="84"/>
      <c r="J19" s="82">
        <v>44306</v>
      </c>
      <c r="K19" s="83"/>
      <c r="L19" s="83"/>
      <c r="M19" s="84"/>
      <c r="N19" s="85">
        <f t="shared" si="0"/>
        <v>6</v>
      </c>
      <c r="O19" s="86"/>
      <c r="P19" s="87" t="s">
        <v>119</v>
      </c>
      <c r="Q19" s="88"/>
      <c r="R19" s="89"/>
    </row>
    <row r="20" spans="2:29" x14ac:dyDescent="0.15">
      <c r="B20" s="9">
        <v>3</v>
      </c>
      <c r="C20" s="79" t="s">
        <v>113</v>
      </c>
      <c r="D20" s="80"/>
      <c r="E20" s="81"/>
      <c r="F20" s="82">
        <v>44321</v>
      </c>
      <c r="G20" s="83"/>
      <c r="H20" s="83"/>
      <c r="I20" s="84"/>
      <c r="J20" s="82">
        <v>44331</v>
      </c>
      <c r="K20" s="83"/>
      <c r="L20" s="83"/>
      <c r="M20" s="84"/>
      <c r="N20" s="85">
        <f t="shared" si="0"/>
        <v>11</v>
      </c>
      <c r="O20" s="86"/>
      <c r="P20" s="87" t="s">
        <v>120</v>
      </c>
      <c r="Q20" s="88"/>
      <c r="R20" s="89"/>
    </row>
    <row r="21" spans="2:29" x14ac:dyDescent="0.15">
      <c r="B21" s="9">
        <v>4</v>
      </c>
      <c r="C21" s="79" t="s">
        <v>111</v>
      </c>
      <c r="D21" s="80"/>
      <c r="E21" s="81"/>
      <c r="F21" s="82">
        <v>44326</v>
      </c>
      <c r="G21" s="83"/>
      <c r="H21" s="83"/>
      <c r="I21" s="84"/>
      <c r="J21" s="82">
        <v>44339</v>
      </c>
      <c r="K21" s="83"/>
      <c r="L21" s="83"/>
      <c r="M21" s="84"/>
      <c r="N21" s="85">
        <f t="shared" si="0"/>
        <v>14</v>
      </c>
      <c r="O21" s="86"/>
      <c r="P21" s="87" t="s">
        <v>119</v>
      </c>
      <c r="Q21" s="88"/>
      <c r="R21" s="89"/>
    </row>
    <row r="22" spans="2:29" x14ac:dyDescent="0.15">
      <c r="B22" s="9">
        <v>5</v>
      </c>
      <c r="C22" s="79" t="s">
        <v>113</v>
      </c>
      <c r="D22" s="80"/>
      <c r="E22" s="81"/>
      <c r="F22" s="82">
        <v>44352</v>
      </c>
      <c r="G22" s="83"/>
      <c r="H22" s="83"/>
      <c r="I22" s="84"/>
      <c r="J22" s="82">
        <v>44357</v>
      </c>
      <c r="K22" s="83"/>
      <c r="L22" s="83"/>
      <c r="M22" s="84"/>
      <c r="N22" s="85">
        <f t="shared" si="0"/>
        <v>6</v>
      </c>
      <c r="O22" s="86"/>
      <c r="P22" s="87" t="s">
        <v>120</v>
      </c>
      <c r="Q22" s="88"/>
      <c r="R22" s="89"/>
    </row>
    <row r="23" spans="2:29" x14ac:dyDescent="0.15">
      <c r="B23" s="9">
        <v>6</v>
      </c>
      <c r="C23" s="79" t="s">
        <v>111</v>
      </c>
      <c r="D23" s="80"/>
      <c r="E23" s="81"/>
      <c r="F23" s="82">
        <v>44357</v>
      </c>
      <c r="G23" s="83"/>
      <c r="H23" s="83"/>
      <c r="I23" s="84"/>
      <c r="J23" s="82">
        <v>44370</v>
      </c>
      <c r="K23" s="83"/>
      <c r="L23" s="83"/>
      <c r="M23" s="84"/>
      <c r="N23" s="85">
        <f t="shared" si="0"/>
        <v>14</v>
      </c>
      <c r="O23" s="86"/>
      <c r="P23" s="87" t="s">
        <v>119</v>
      </c>
      <c r="Q23" s="88"/>
      <c r="R23" s="89"/>
    </row>
    <row r="24" spans="2:29" x14ac:dyDescent="0.15">
      <c r="B24" s="9">
        <v>7</v>
      </c>
      <c r="C24" s="79" t="s">
        <v>114</v>
      </c>
      <c r="D24" s="80"/>
      <c r="E24" s="81"/>
      <c r="F24" s="82">
        <v>44362</v>
      </c>
      <c r="G24" s="83"/>
      <c r="H24" s="83"/>
      <c r="I24" s="84"/>
      <c r="J24" s="82">
        <v>44364</v>
      </c>
      <c r="K24" s="83"/>
      <c r="L24" s="83"/>
      <c r="M24" s="84"/>
      <c r="N24" s="85">
        <f t="shared" si="0"/>
        <v>3</v>
      </c>
      <c r="O24" s="86"/>
      <c r="P24" s="87" t="s">
        <v>120</v>
      </c>
      <c r="Q24" s="88"/>
      <c r="R24" s="89"/>
    </row>
    <row r="25" spans="2:29" x14ac:dyDescent="0.15">
      <c r="B25" s="9">
        <v>8</v>
      </c>
      <c r="C25" s="79" t="s">
        <v>115</v>
      </c>
      <c r="D25" s="80"/>
      <c r="E25" s="81"/>
      <c r="F25" s="82">
        <v>44367</v>
      </c>
      <c r="G25" s="83"/>
      <c r="H25" s="83"/>
      <c r="I25" s="84"/>
      <c r="J25" s="82">
        <v>44378</v>
      </c>
      <c r="K25" s="83"/>
      <c r="L25" s="83"/>
      <c r="M25" s="84"/>
      <c r="N25" s="85">
        <f t="shared" si="0"/>
        <v>12</v>
      </c>
      <c r="O25" s="86"/>
      <c r="P25" s="87" t="s">
        <v>119</v>
      </c>
      <c r="Q25" s="88"/>
      <c r="R25" s="89"/>
    </row>
    <row r="26" spans="2:29" x14ac:dyDescent="0.15">
      <c r="B26" s="9">
        <v>9</v>
      </c>
      <c r="C26" s="79" t="s">
        <v>113</v>
      </c>
      <c r="D26" s="80"/>
      <c r="E26" s="81"/>
      <c r="F26" s="82">
        <v>44382</v>
      </c>
      <c r="G26" s="83"/>
      <c r="H26" s="83"/>
      <c r="I26" s="84"/>
      <c r="J26" s="82">
        <v>44387</v>
      </c>
      <c r="K26" s="83"/>
      <c r="L26" s="83"/>
      <c r="M26" s="84"/>
      <c r="N26" s="85">
        <f t="shared" si="0"/>
        <v>6</v>
      </c>
      <c r="O26" s="86"/>
      <c r="P26" s="87" t="s">
        <v>120</v>
      </c>
      <c r="Q26" s="88"/>
      <c r="R26" s="89"/>
    </row>
    <row r="27" spans="2:29" x14ac:dyDescent="0.15">
      <c r="B27" s="9">
        <v>10</v>
      </c>
      <c r="C27" s="79"/>
      <c r="D27" s="80"/>
      <c r="E27" s="81"/>
      <c r="F27" s="79"/>
      <c r="G27" s="80"/>
      <c r="H27" s="80"/>
      <c r="I27" s="81"/>
      <c r="J27" s="79"/>
      <c r="K27" s="80"/>
      <c r="L27" s="80"/>
      <c r="M27" s="81"/>
      <c r="N27" s="85" t="str">
        <f t="shared" si="0"/>
        <v/>
      </c>
      <c r="O27" s="86"/>
      <c r="P27" s="87"/>
      <c r="Q27" s="88"/>
      <c r="R27" s="89"/>
    </row>
    <row r="28" spans="2:29" x14ac:dyDescent="0.15">
      <c r="B28" s="9">
        <v>11</v>
      </c>
      <c r="C28" s="79"/>
      <c r="D28" s="80"/>
      <c r="E28" s="81"/>
      <c r="F28" s="79"/>
      <c r="G28" s="80"/>
      <c r="H28" s="80"/>
      <c r="I28" s="81"/>
      <c r="J28" s="79"/>
      <c r="K28" s="80"/>
      <c r="L28" s="80"/>
      <c r="M28" s="81"/>
      <c r="N28" s="85" t="str">
        <f t="shared" si="0"/>
        <v/>
      </c>
      <c r="O28" s="86"/>
      <c r="P28" s="87"/>
      <c r="Q28" s="88"/>
      <c r="R28" s="89"/>
    </row>
    <row r="29" spans="2:29" x14ac:dyDescent="0.15">
      <c r="B29" s="9">
        <v>12</v>
      </c>
      <c r="C29" s="79"/>
      <c r="D29" s="80"/>
      <c r="E29" s="81"/>
      <c r="F29" s="79"/>
      <c r="G29" s="80"/>
      <c r="H29" s="80"/>
      <c r="I29" s="81"/>
      <c r="J29" s="79"/>
      <c r="K29" s="80"/>
      <c r="L29" s="80"/>
      <c r="M29" s="81"/>
      <c r="N29" s="85" t="str">
        <f t="shared" si="0"/>
        <v/>
      </c>
      <c r="O29" s="86"/>
      <c r="P29" s="87"/>
      <c r="Q29" s="88"/>
      <c r="R29" s="89"/>
    </row>
    <row r="30" spans="2:29" x14ac:dyDescent="0.15">
      <c r="B30" s="9">
        <v>13</v>
      </c>
      <c r="C30" s="79"/>
      <c r="D30" s="80"/>
      <c r="E30" s="81"/>
      <c r="F30" s="79"/>
      <c r="G30" s="80"/>
      <c r="H30" s="80"/>
      <c r="I30" s="81"/>
      <c r="J30" s="79"/>
      <c r="K30" s="80"/>
      <c r="L30" s="80"/>
      <c r="M30" s="81"/>
      <c r="N30" s="85" t="str">
        <f t="shared" si="0"/>
        <v/>
      </c>
      <c r="O30" s="86"/>
      <c r="P30" s="87"/>
      <c r="Q30" s="88"/>
      <c r="R30" s="89"/>
      <c r="U30" s="57" t="s">
        <v>87</v>
      </c>
      <c r="V30" s="57"/>
      <c r="W30" s="57"/>
      <c r="X30" s="57" t="s">
        <v>33</v>
      </c>
      <c r="Y30" s="57"/>
      <c r="Z30" s="57"/>
      <c r="AA30" s="57" t="s">
        <v>135</v>
      </c>
      <c r="AB30" s="57"/>
      <c r="AC30" s="57"/>
    </row>
    <row r="31" spans="2:29" x14ac:dyDescent="0.15">
      <c r="B31" s="9">
        <v>14</v>
      </c>
      <c r="C31" s="79"/>
      <c r="D31" s="80"/>
      <c r="E31" s="81"/>
      <c r="F31" s="79"/>
      <c r="G31" s="80"/>
      <c r="H31" s="80"/>
      <c r="I31" s="81"/>
      <c r="J31" s="79"/>
      <c r="K31" s="80"/>
      <c r="L31" s="80"/>
      <c r="M31" s="81"/>
      <c r="N31" s="85" t="str">
        <f t="shared" si="0"/>
        <v/>
      </c>
      <c r="O31" s="86"/>
      <c r="P31" s="87"/>
      <c r="Q31" s="88"/>
      <c r="R31" s="89"/>
      <c r="U31" s="17" t="s">
        <v>119</v>
      </c>
      <c r="V31" s="17"/>
      <c r="W31" s="17"/>
      <c r="X31" s="90">
        <f>COUNTIF(P18:R37,"脳損傷")</f>
        <v>5</v>
      </c>
      <c r="Y31" s="90"/>
      <c r="Z31" s="90"/>
      <c r="AA31" s="90">
        <f>SUMIF(P18:R37,"脳損傷",N18:O37)</f>
        <v>60</v>
      </c>
      <c r="AB31" s="90"/>
      <c r="AC31" s="90"/>
    </row>
    <row r="32" spans="2:29" x14ac:dyDescent="0.15">
      <c r="B32" s="9">
        <v>15</v>
      </c>
      <c r="C32" s="79"/>
      <c r="D32" s="80"/>
      <c r="E32" s="81"/>
      <c r="F32" s="79"/>
      <c r="G32" s="80"/>
      <c r="H32" s="80"/>
      <c r="I32" s="81"/>
      <c r="J32" s="79"/>
      <c r="K32" s="80"/>
      <c r="L32" s="80"/>
      <c r="M32" s="81"/>
      <c r="N32" s="85" t="str">
        <f t="shared" si="0"/>
        <v/>
      </c>
      <c r="O32" s="86"/>
      <c r="P32" s="87"/>
      <c r="Q32" s="88"/>
      <c r="R32" s="89"/>
      <c r="U32" s="17" t="s">
        <v>120</v>
      </c>
      <c r="V32" s="17"/>
      <c r="W32" s="17"/>
      <c r="X32" s="90">
        <f>COUNTIF(P18:R37,"脊髄損傷")</f>
        <v>4</v>
      </c>
      <c r="Y32" s="90"/>
      <c r="Z32" s="90"/>
      <c r="AA32" s="90">
        <f>SUMIF(P18:R37,"脊髄損傷",N18:O37)</f>
        <v>26</v>
      </c>
      <c r="AB32" s="90"/>
      <c r="AC32" s="90"/>
    </row>
    <row r="33" spans="2:61" x14ac:dyDescent="0.15">
      <c r="B33" s="9">
        <v>16</v>
      </c>
      <c r="C33" s="79"/>
      <c r="D33" s="80"/>
      <c r="E33" s="81"/>
      <c r="F33" s="79"/>
      <c r="G33" s="80"/>
      <c r="H33" s="80"/>
      <c r="I33" s="81"/>
      <c r="J33" s="79"/>
      <c r="K33" s="80"/>
      <c r="L33" s="80"/>
      <c r="M33" s="81"/>
      <c r="N33" s="85" t="str">
        <f t="shared" si="0"/>
        <v/>
      </c>
      <c r="O33" s="86"/>
      <c r="P33" s="87"/>
      <c r="Q33" s="88"/>
      <c r="R33" s="89"/>
      <c r="U33" s="17" t="s">
        <v>38</v>
      </c>
      <c r="V33" s="17"/>
      <c r="W33" s="17"/>
      <c r="X33" s="90">
        <f>COUNTIF(P18:R37,"その他")</f>
        <v>0</v>
      </c>
      <c r="Y33" s="90"/>
      <c r="Z33" s="90"/>
      <c r="AA33" s="90">
        <f>SUMIF(P18:R37,"その他",N18:O37)</f>
        <v>0</v>
      </c>
      <c r="AB33" s="90"/>
      <c r="AC33" s="90"/>
    </row>
    <row r="34" spans="2:61" x14ac:dyDescent="0.15">
      <c r="B34" s="9">
        <v>17</v>
      </c>
      <c r="C34" s="79"/>
      <c r="D34" s="80"/>
      <c r="E34" s="81"/>
      <c r="F34" s="79"/>
      <c r="G34" s="80"/>
      <c r="H34" s="80"/>
      <c r="I34" s="81"/>
      <c r="J34" s="79"/>
      <c r="K34" s="80"/>
      <c r="L34" s="80"/>
      <c r="M34" s="81"/>
      <c r="N34" s="85" t="str">
        <f t="shared" si="0"/>
        <v/>
      </c>
      <c r="O34" s="86"/>
      <c r="P34" s="87"/>
      <c r="Q34" s="88"/>
      <c r="R34" s="89"/>
    </row>
    <row r="35" spans="2:61" x14ac:dyDescent="0.15">
      <c r="B35" s="9">
        <v>18</v>
      </c>
      <c r="C35" s="79"/>
      <c r="D35" s="80"/>
      <c r="E35" s="81"/>
      <c r="F35" s="79"/>
      <c r="G35" s="80"/>
      <c r="H35" s="80"/>
      <c r="I35" s="81"/>
      <c r="J35" s="79"/>
      <c r="K35" s="80"/>
      <c r="L35" s="80"/>
      <c r="M35" s="81"/>
      <c r="N35" s="85" t="str">
        <f t="shared" si="0"/>
        <v/>
      </c>
      <c r="O35" s="86"/>
      <c r="P35" s="87"/>
      <c r="Q35" s="88"/>
      <c r="R35" s="89"/>
      <c r="U35" s="91" t="s">
        <v>74</v>
      </c>
      <c r="V35" s="92"/>
      <c r="W35" s="92"/>
      <c r="X35" s="92"/>
      <c r="Y35" s="92"/>
      <c r="Z35" s="92"/>
      <c r="AA35" s="92"/>
      <c r="AB35" s="93"/>
      <c r="AC35" s="94" t="s">
        <v>90</v>
      </c>
      <c r="AD35" s="95"/>
      <c r="AE35" s="96"/>
      <c r="AF35" s="97"/>
      <c r="AG35" s="97"/>
      <c r="AH35" s="97"/>
      <c r="AI35" s="95" t="s">
        <v>136</v>
      </c>
      <c r="AJ35" s="95"/>
      <c r="AK35" s="98"/>
    </row>
    <row r="36" spans="2:61" x14ac:dyDescent="0.15">
      <c r="B36" s="9">
        <v>19</v>
      </c>
      <c r="C36" s="79"/>
      <c r="D36" s="80"/>
      <c r="E36" s="81"/>
      <c r="F36" s="79"/>
      <c r="G36" s="80"/>
      <c r="H36" s="80"/>
      <c r="I36" s="81"/>
      <c r="J36" s="79"/>
      <c r="K36" s="80"/>
      <c r="L36" s="80"/>
      <c r="M36" s="81"/>
      <c r="N36" s="85" t="str">
        <f t="shared" si="0"/>
        <v/>
      </c>
      <c r="O36" s="86"/>
      <c r="P36" s="87"/>
      <c r="Q36" s="88"/>
      <c r="R36" s="89"/>
      <c r="U36" s="2"/>
      <c r="AC36" s="99" t="s">
        <v>132</v>
      </c>
      <c r="AD36" s="100"/>
      <c r="AE36" s="101"/>
      <c r="AF36" s="102"/>
      <c r="AG36" s="102"/>
      <c r="AH36" s="102"/>
      <c r="AI36" s="100" t="s">
        <v>136</v>
      </c>
      <c r="AJ36" s="100"/>
      <c r="AK36" s="103"/>
    </row>
    <row r="37" spans="2:61" x14ac:dyDescent="0.15">
      <c r="B37" s="10">
        <v>20</v>
      </c>
      <c r="C37" s="104"/>
      <c r="D37" s="105"/>
      <c r="E37" s="106"/>
      <c r="F37" s="107"/>
      <c r="G37" s="108"/>
      <c r="H37" s="108"/>
      <c r="I37" s="109"/>
      <c r="J37" s="107"/>
      <c r="K37" s="108"/>
      <c r="L37" s="108"/>
      <c r="M37" s="109"/>
      <c r="N37" s="110" t="str">
        <f t="shared" si="0"/>
        <v/>
      </c>
      <c r="O37" s="111"/>
      <c r="P37" s="112"/>
      <c r="Q37" s="113"/>
      <c r="R37" s="114"/>
      <c r="U37" s="2"/>
      <c r="AC37" s="115" t="s">
        <v>62</v>
      </c>
      <c r="AD37" s="116"/>
      <c r="AE37" s="117"/>
      <c r="AF37" s="118"/>
      <c r="AG37" s="118"/>
      <c r="AH37" s="118"/>
      <c r="AI37" s="116" t="s">
        <v>136</v>
      </c>
      <c r="AJ37" s="116"/>
      <c r="AK37" s="119"/>
    </row>
    <row r="38" spans="2:61" x14ac:dyDescent="0.15">
      <c r="B38" s="10" t="s">
        <v>116</v>
      </c>
      <c r="C38" s="120">
        <f>COUNTA(C18:E37)</f>
        <v>9</v>
      </c>
      <c r="D38" s="121"/>
      <c r="E38" s="122"/>
      <c r="F38" s="120"/>
      <c r="G38" s="121"/>
      <c r="H38" s="121"/>
      <c r="I38" s="122"/>
      <c r="J38" s="120"/>
      <c r="K38" s="121"/>
      <c r="L38" s="121"/>
      <c r="M38" s="122"/>
      <c r="N38" s="123">
        <f>SUM(N18:O37)</f>
        <v>86</v>
      </c>
      <c r="O38" s="124"/>
      <c r="P38" s="123"/>
      <c r="Q38" s="125"/>
      <c r="R38" s="126"/>
      <c r="AC38" s="127" t="s">
        <v>38</v>
      </c>
      <c r="AD38" s="128"/>
      <c r="AE38" s="129"/>
      <c r="AF38" s="130"/>
      <c r="AG38" s="130"/>
      <c r="AH38" s="130"/>
      <c r="AI38" s="128" t="s">
        <v>136</v>
      </c>
      <c r="AJ38" s="128"/>
      <c r="AK38" s="131"/>
    </row>
    <row r="39" spans="2:61" x14ac:dyDescent="0.15">
      <c r="B39" s="11">
        <v>1</v>
      </c>
      <c r="C39" s="13">
        <v>2</v>
      </c>
      <c r="D39" s="11">
        <v>3</v>
      </c>
      <c r="E39" s="13">
        <v>4</v>
      </c>
      <c r="F39" s="11">
        <v>5</v>
      </c>
      <c r="G39" s="13">
        <v>6</v>
      </c>
      <c r="H39" s="11">
        <v>7</v>
      </c>
      <c r="I39" s="13">
        <v>8</v>
      </c>
      <c r="J39" s="11">
        <v>9</v>
      </c>
      <c r="K39" s="13">
        <v>10</v>
      </c>
      <c r="L39" s="11">
        <v>11</v>
      </c>
      <c r="M39" s="13">
        <v>12</v>
      </c>
      <c r="N39" s="11">
        <v>13</v>
      </c>
      <c r="O39" s="13">
        <v>14</v>
      </c>
      <c r="P39" s="11">
        <v>15</v>
      </c>
      <c r="Q39" s="13">
        <v>16</v>
      </c>
      <c r="R39" s="11">
        <v>17</v>
      </c>
      <c r="S39" s="13">
        <v>18</v>
      </c>
      <c r="T39" s="11">
        <v>19</v>
      </c>
      <c r="U39" s="13">
        <v>20</v>
      </c>
      <c r="V39" s="11">
        <v>21</v>
      </c>
      <c r="W39" s="13">
        <v>22</v>
      </c>
      <c r="X39" s="11">
        <v>23</v>
      </c>
      <c r="Y39" s="13">
        <v>24</v>
      </c>
      <c r="Z39" s="11">
        <v>25</v>
      </c>
      <c r="AA39" s="13">
        <v>26</v>
      </c>
      <c r="AB39" s="11">
        <v>27</v>
      </c>
      <c r="AC39" s="13">
        <v>28</v>
      </c>
      <c r="AD39" s="11">
        <v>29</v>
      </c>
      <c r="AE39" s="13">
        <v>30</v>
      </c>
      <c r="AF39" s="11">
        <v>31</v>
      </c>
      <c r="AG39" s="13">
        <v>32</v>
      </c>
      <c r="AH39" s="11">
        <v>33</v>
      </c>
      <c r="AI39" s="13">
        <v>34</v>
      </c>
      <c r="AJ39" s="11">
        <v>35</v>
      </c>
      <c r="AK39" s="13">
        <v>36</v>
      </c>
      <c r="AL39" s="11">
        <v>37</v>
      </c>
      <c r="AM39" s="13">
        <v>38</v>
      </c>
      <c r="AN39" s="11">
        <v>39</v>
      </c>
      <c r="AO39" s="13">
        <v>40</v>
      </c>
      <c r="AP39" s="11">
        <v>41</v>
      </c>
      <c r="AQ39" s="13">
        <v>42</v>
      </c>
      <c r="AR39" s="11">
        <v>43</v>
      </c>
      <c r="AS39" s="13">
        <v>44</v>
      </c>
      <c r="AT39" s="11">
        <v>45</v>
      </c>
      <c r="AU39" s="13">
        <v>46</v>
      </c>
      <c r="AV39" s="11">
        <v>47</v>
      </c>
      <c r="AW39" s="13">
        <v>48</v>
      </c>
      <c r="AX39" s="11">
        <v>49</v>
      </c>
      <c r="AY39" s="13">
        <v>50</v>
      </c>
      <c r="AZ39" s="11">
        <v>51</v>
      </c>
      <c r="BA39" s="13">
        <v>52</v>
      </c>
      <c r="BB39" s="11">
        <v>53</v>
      </c>
      <c r="BC39" s="13">
        <v>54</v>
      </c>
      <c r="BD39" s="11">
        <v>55</v>
      </c>
      <c r="BE39" s="13">
        <v>56</v>
      </c>
      <c r="BF39" s="11">
        <v>57</v>
      </c>
    </row>
    <row r="40" spans="2:61" x14ac:dyDescent="0.15">
      <c r="B40" s="7" t="s">
        <v>93</v>
      </c>
    </row>
    <row r="41" spans="2:61" x14ac:dyDescent="0.15">
      <c r="C41" s="132" t="s">
        <v>168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3"/>
      <c r="AA41" s="59" t="s">
        <v>7</v>
      </c>
      <c r="AB41" s="60"/>
      <c r="AC41" s="60"/>
      <c r="AD41" s="60"/>
      <c r="AE41" s="60"/>
      <c r="AF41" s="61"/>
      <c r="AG41" s="59" t="s">
        <v>11</v>
      </c>
      <c r="AH41" s="60"/>
      <c r="AI41" s="60"/>
      <c r="AJ41" s="60"/>
      <c r="AK41" s="60"/>
      <c r="AL41" s="61"/>
      <c r="AM41" s="59" t="s">
        <v>6</v>
      </c>
      <c r="AN41" s="60"/>
      <c r="AO41" s="60"/>
      <c r="AP41" s="60"/>
      <c r="AQ41" s="60"/>
      <c r="AR41" s="61"/>
      <c r="AS41" s="59" t="s">
        <v>138</v>
      </c>
      <c r="AT41" s="60"/>
      <c r="AU41" s="60"/>
      <c r="AV41" s="60"/>
      <c r="AW41" s="60"/>
      <c r="AX41" s="61"/>
    </row>
    <row r="42" spans="2:61" x14ac:dyDescent="0.15">
      <c r="B42" s="59" t="s">
        <v>15</v>
      </c>
      <c r="C42" s="61"/>
      <c r="D42" s="59" t="s">
        <v>94</v>
      </c>
      <c r="E42" s="60"/>
      <c r="F42" s="60"/>
      <c r="G42" s="60"/>
      <c r="H42" s="60"/>
      <c r="I42" s="60"/>
      <c r="J42" s="60"/>
      <c r="K42" s="60"/>
      <c r="L42" s="61"/>
      <c r="M42" s="134" t="s">
        <v>96</v>
      </c>
      <c r="N42" s="135"/>
      <c r="O42" s="135"/>
      <c r="P42" s="135"/>
      <c r="Q42" s="136"/>
      <c r="R42" s="59" t="s">
        <v>1</v>
      </c>
      <c r="S42" s="61"/>
      <c r="T42" s="59" t="s">
        <v>3</v>
      </c>
      <c r="U42" s="61"/>
      <c r="V42" s="59" t="s">
        <v>107</v>
      </c>
      <c r="W42" s="60"/>
      <c r="X42" s="60"/>
      <c r="Y42" s="60"/>
      <c r="Z42" s="61"/>
      <c r="AA42" s="59" t="s">
        <v>12</v>
      </c>
      <c r="AB42" s="60"/>
      <c r="AC42" s="61"/>
      <c r="AD42" s="59" t="s">
        <v>14</v>
      </c>
      <c r="AE42" s="60"/>
      <c r="AF42" s="61"/>
      <c r="AG42" s="59" t="s">
        <v>12</v>
      </c>
      <c r="AH42" s="60"/>
      <c r="AI42" s="61"/>
      <c r="AJ42" s="59" t="s">
        <v>14</v>
      </c>
      <c r="AK42" s="60"/>
      <c r="AL42" s="61"/>
      <c r="AM42" s="59" t="s">
        <v>12</v>
      </c>
      <c r="AN42" s="60"/>
      <c r="AO42" s="61"/>
      <c r="AP42" s="59" t="s">
        <v>14</v>
      </c>
      <c r="AQ42" s="60"/>
      <c r="AR42" s="61"/>
      <c r="AS42" s="59" t="s">
        <v>12</v>
      </c>
      <c r="AT42" s="60"/>
      <c r="AU42" s="61"/>
      <c r="AV42" s="59" t="s">
        <v>14</v>
      </c>
      <c r="AW42" s="60"/>
      <c r="AX42" s="61"/>
      <c r="AY42" s="59" t="s">
        <v>98</v>
      </c>
      <c r="AZ42" s="60"/>
      <c r="BA42" s="61"/>
      <c r="BB42" s="59" t="s">
        <v>0</v>
      </c>
      <c r="BC42" s="60"/>
      <c r="BD42" s="61"/>
      <c r="BE42" s="57" t="s">
        <v>3</v>
      </c>
      <c r="BF42" s="57"/>
    </row>
    <row r="43" spans="2:61" x14ac:dyDescent="0.15">
      <c r="B43" s="12">
        <v>1</v>
      </c>
      <c r="C43" s="14"/>
      <c r="D43" s="137" t="s">
        <v>175</v>
      </c>
      <c r="E43" s="138"/>
      <c r="F43" s="138"/>
      <c r="G43" s="138"/>
      <c r="H43" s="138"/>
      <c r="I43" s="138"/>
      <c r="J43" s="138"/>
      <c r="K43" s="138"/>
      <c r="L43" s="139"/>
      <c r="M43" s="140" t="s">
        <v>89</v>
      </c>
      <c r="N43" s="141"/>
      <c r="O43" s="141"/>
      <c r="P43" s="141"/>
      <c r="Q43" s="142"/>
      <c r="R43" s="143">
        <v>2</v>
      </c>
      <c r="S43" s="144"/>
      <c r="T43" s="145" t="s">
        <v>92</v>
      </c>
      <c r="U43" s="146"/>
      <c r="V43" s="145" t="s">
        <v>16</v>
      </c>
      <c r="W43" s="147"/>
      <c r="X43" s="147"/>
      <c r="Y43" s="147"/>
      <c r="Z43" s="146"/>
      <c r="AA43" s="148">
        <v>200000</v>
      </c>
      <c r="AB43" s="149"/>
      <c r="AC43" s="150"/>
      <c r="AD43" s="151">
        <f>AA43*R43</f>
        <v>400000</v>
      </c>
      <c r="AE43" s="152"/>
      <c r="AF43" s="153"/>
      <c r="AG43" s="151">
        <f>AA43*10/100</f>
        <v>20000</v>
      </c>
      <c r="AH43" s="152"/>
      <c r="AI43" s="153"/>
      <c r="AJ43" s="151">
        <f>AD43*10/100</f>
        <v>40000</v>
      </c>
      <c r="AK43" s="152"/>
      <c r="AL43" s="153"/>
      <c r="AM43" s="151">
        <f>AA43+AG43</f>
        <v>220000</v>
      </c>
      <c r="AN43" s="152"/>
      <c r="AO43" s="153"/>
      <c r="AP43" s="151">
        <f>AD43+AJ43</f>
        <v>440000</v>
      </c>
      <c r="AQ43" s="152"/>
      <c r="AR43" s="153"/>
      <c r="AS43" s="154">
        <f>IF($T$12="税込み",AM43,AA43)</f>
        <v>200000</v>
      </c>
      <c r="AT43" s="155"/>
      <c r="AU43" s="156"/>
      <c r="AV43" s="154">
        <f>IF($T$12="税込み",AP43,AD43)</f>
        <v>400000</v>
      </c>
      <c r="AW43" s="155"/>
      <c r="AX43" s="156"/>
      <c r="AY43" s="157">
        <v>44301</v>
      </c>
      <c r="AZ43" s="158"/>
      <c r="BA43" s="159"/>
      <c r="BB43" s="160">
        <f>IF(AY43="","",AY43)</f>
        <v>44301</v>
      </c>
      <c r="BC43" s="161"/>
      <c r="BD43" s="162"/>
      <c r="BE43" s="163" t="str">
        <f>IF(T43="式",R43&amp;T43,R43&amp;T43)</f>
        <v>2式</v>
      </c>
      <c r="BF43" s="163"/>
      <c r="BI43" s="1" t="s">
        <v>16</v>
      </c>
    </row>
    <row r="44" spans="2:61" x14ac:dyDescent="0.15">
      <c r="B44" s="12">
        <v>2</v>
      </c>
      <c r="C44" s="14"/>
      <c r="D44" s="137" t="s">
        <v>110</v>
      </c>
      <c r="E44" s="138"/>
      <c r="F44" s="138"/>
      <c r="G44" s="138"/>
      <c r="H44" s="138"/>
      <c r="I44" s="138"/>
      <c r="J44" s="138"/>
      <c r="K44" s="138"/>
      <c r="L44" s="139"/>
      <c r="M44" s="140" t="s">
        <v>89</v>
      </c>
      <c r="N44" s="141"/>
      <c r="O44" s="141"/>
      <c r="P44" s="141"/>
      <c r="Q44" s="142"/>
      <c r="R44" s="143">
        <v>1000</v>
      </c>
      <c r="S44" s="144"/>
      <c r="T44" s="145" t="s">
        <v>100</v>
      </c>
      <c r="U44" s="146"/>
      <c r="V44" s="145" t="s">
        <v>16</v>
      </c>
      <c r="W44" s="147"/>
      <c r="X44" s="147"/>
      <c r="Y44" s="147"/>
      <c r="Z44" s="146"/>
      <c r="AA44" s="148">
        <v>500</v>
      </c>
      <c r="AB44" s="149"/>
      <c r="AC44" s="150"/>
      <c r="AD44" s="151">
        <f>AA44*R44</f>
        <v>500000</v>
      </c>
      <c r="AE44" s="152"/>
      <c r="AF44" s="153"/>
      <c r="AG44" s="151">
        <f>AA44*10/100</f>
        <v>50</v>
      </c>
      <c r="AH44" s="152"/>
      <c r="AI44" s="153"/>
      <c r="AJ44" s="151">
        <f>AD44*10/100</f>
        <v>50000</v>
      </c>
      <c r="AK44" s="152"/>
      <c r="AL44" s="153"/>
      <c r="AM44" s="151">
        <f>AA44+AG44</f>
        <v>550</v>
      </c>
      <c r="AN44" s="152"/>
      <c r="AO44" s="153"/>
      <c r="AP44" s="151">
        <f>AD44+AJ44</f>
        <v>550000</v>
      </c>
      <c r="AQ44" s="152"/>
      <c r="AR44" s="153"/>
      <c r="AS44" s="154">
        <f>IF($T$12="税込み",AM44,AA44)</f>
        <v>500</v>
      </c>
      <c r="AT44" s="155"/>
      <c r="AU44" s="156"/>
      <c r="AV44" s="154">
        <f>IF($T$12="税込み",AP44,AD44)</f>
        <v>500000</v>
      </c>
      <c r="AW44" s="155"/>
      <c r="AX44" s="156"/>
      <c r="AY44" s="157">
        <v>44301</v>
      </c>
      <c r="AZ44" s="158"/>
      <c r="BA44" s="159"/>
      <c r="BB44" s="160">
        <f>IF(AY44="","",AY44)</f>
        <v>44301</v>
      </c>
      <c r="BC44" s="161"/>
      <c r="BD44" s="162"/>
      <c r="BE44" s="163" t="str">
        <f>IF(T44="式",R44&amp;T44,R44&amp;T44)</f>
        <v>1000部</v>
      </c>
      <c r="BF44" s="163"/>
      <c r="BI44" s="1" t="s">
        <v>117</v>
      </c>
    </row>
    <row r="45" spans="2:61" x14ac:dyDescent="0.15">
      <c r="B45" s="12">
        <v>3</v>
      </c>
      <c r="C45" s="14"/>
      <c r="D45" s="137" t="s">
        <v>110</v>
      </c>
      <c r="E45" s="138"/>
      <c r="F45" s="138"/>
      <c r="G45" s="138"/>
      <c r="H45" s="138"/>
      <c r="I45" s="138"/>
      <c r="J45" s="138"/>
      <c r="K45" s="138"/>
      <c r="L45" s="139"/>
      <c r="M45" s="140" t="s">
        <v>89</v>
      </c>
      <c r="N45" s="141"/>
      <c r="O45" s="141"/>
      <c r="P45" s="141"/>
      <c r="Q45" s="142"/>
      <c r="R45" s="143">
        <v>1000</v>
      </c>
      <c r="S45" s="144"/>
      <c r="T45" s="145" t="s">
        <v>100</v>
      </c>
      <c r="U45" s="146"/>
      <c r="V45" s="145" t="s">
        <v>117</v>
      </c>
      <c r="W45" s="147"/>
      <c r="X45" s="147"/>
      <c r="Y45" s="147"/>
      <c r="Z45" s="146"/>
      <c r="AA45" s="148">
        <v>200</v>
      </c>
      <c r="AB45" s="149"/>
      <c r="AC45" s="150"/>
      <c r="AD45" s="151">
        <f>AA45*R45</f>
        <v>200000</v>
      </c>
      <c r="AE45" s="152"/>
      <c r="AF45" s="153"/>
      <c r="AG45" s="151">
        <f>AA45*10/100</f>
        <v>20</v>
      </c>
      <c r="AH45" s="152"/>
      <c r="AI45" s="153"/>
      <c r="AJ45" s="151">
        <f>AD45*10/100</f>
        <v>20000</v>
      </c>
      <c r="AK45" s="152"/>
      <c r="AL45" s="153"/>
      <c r="AM45" s="151">
        <f>AA45+AG45</f>
        <v>220</v>
      </c>
      <c r="AN45" s="152"/>
      <c r="AO45" s="153"/>
      <c r="AP45" s="151">
        <f>AD45+AJ45</f>
        <v>220000</v>
      </c>
      <c r="AQ45" s="152"/>
      <c r="AR45" s="153"/>
      <c r="AS45" s="154">
        <f>IF($T$12="税込み",AM45,AA45)</f>
        <v>200</v>
      </c>
      <c r="AT45" s="155"/>
      <c r="AU45" s="156"/>
      <c r="AV45" s="154">
        <f>IF($T$12="税込み",AP45,AD45)</f>
        <v>200000</v>
      </c>
      <c r="AW45" s="155"/>
      <c r="AX45" s="156"/>
      <c r="AY45" s="157">
        <v>44301</v>
      </c>
      <c r="AZ45" s="158"/>
      <c r="BA45" s="159"/>
      <c r="BB45" s="160">
        <f>IF(AY45="","",AY45)</f>
        <v>44301</v>
      </c>
      <c r="BC45" s="161"/>
      <c r="BD45" s="162"/>
      <c r="BE45" s="163" t="str">
        <f>IF(T45="式",R45&amp;T45,R45&amp;T45)</f>
        <v>1000部</v>
      </c>
      <c r="BF45" s="163"/>
    </row>
    <row r="46" spans="2:61" ht="5.25" customHeight="1" x14ac:dyDescent="0.15"/>
    <row r="47" spans="2:61" x14ac:dyDescent="0.15">
      <c r="B47" s="7" t="s">
        <v>69</v>
      </c>
    </row>
    <row r="48" spans="2:61" x14ac:dyDescent="0.15">
      <c r="B48" s="59" t="s">
        <v>15</v>
      </c>
      <c r="C48" s="61"/>
      <c r="D48" s="59" t="s">
        <v>94</v>
      </c>
      <c r="E48" s="60"/>
      <c r="F48" s="60"/>
      <c r="G48" s="60"/>
      <c r="H48" s="60"/>
      <c r="I48" s="60"/>
      <c r="J48" s="60"/>
      <c r="K48" s="60"/>
      <c r="L48" s="61"/>
      <c r="M48" s="59" t="s">
        <v>102</v>
      </c>
      <c r="N48" s="60"/>
      <c r="O48" s="60"/>
      <c r="P48" s="60"/>
      <c r="Q48" s="60"/>
      <c r="R48" s="60"/>
      <c r="S48" s="60"/>
      <c r="T48" s="60"/>
      <c r="U48" s="60"/>
      <c r="V48" s="61"/>
      <c r="W48" s="59" t="s">
        <v>103</v>
      </c>
      <c r="X48" s="60"/>
      <c r="Y48" s="60"/>
      <c r="Z48" s="60"/>
      <c r="AA48" s="60"/>
      <c r="AB48" s="60"/>
      <c r="AC48" s="60"/>
      <c r="AD48" s="60"/>
      <c r="AE48" s="60"/>
      <c r="AF48" s="61"/>
      <c r="AG48" s="59" t="s">
        <v>97</v>
      </c>
      <c r="AH48" s="60"/>
      <c r="AI48" s="60"/>
      <c r="AJ48" s="60"/>
      <c r="AK48" s="60"/>
      <c r="AL48" s="60"/>
      <c r="AM48" s="60"/>
      <c r="AN48" s="60"/>
      <c r="AO48" s="60"/>
      <c r="AP48" s="61"/>
    </row>
    <row r="49" spans="1:53" x14ac:dyDescent="0.15">
      <c r="B49" s="12">
        <v>1</v>
      </c>
      <c r="C49" s="14"/>
      <c r="D49" s="137" t="str">
        <f>D43</f>
        <v>短期入所受入に関するHP構築</v>
      </c>
      <c r="E49" s="138"/>
      <c r="F49" s="138"/>
      <c r="G49" s="138"/>
      <c r="H49" s="138"/>
      <c r="I49" s="138"/>
      <c r="J49" s="138"/>
      <c r="K49" s="138"/>
      <c r="L49" s="139"/>
      <c r="M49" s="145" t="s">
        <v>118</v>
      </c>
      <c r="N49" s="147"/>
      <c r="O49" s="147"/>
      <c r="P49" s="147"/>
      <c r="Q49" s="147"/>
      <c r="R49" s="147"/>
      <c r="S49" s="147"/>
      <c r="T49" s="147"/>
      <c r="U49" s="147"/>
      <c r="V49" s="146"/>
      <c r="W49" s="164" t="s">
        <v>104</v>
      </c>
      <c r="X49" s="165"/>
      <c r="Y49" s="165"/>
      <c r="Z49" s="165"/>
      <c r="AA49" s="165"/>
      <c r="AB49" s="165"/>
      <c r="AC49" s="165"/>
      <c r="AD49" s="165"/>
      <c r="AE49" s="165"/>
      <c r="AF49" s="166"/>
      <c r="AG49" s="145" t="s">
        <v>109</v>
      </c>
      <c r="AH49" s="147"/>
      <c r="AI49" s="147"/>
      <c r="AJ49" s="147"/>
      <c r="AK49" s="147"/>
      <c r="AL49" s="147"/>
      <c r="AM49" s="147"/>
      <c r="AN49" s="147"/>
      <c r="AO49" s="147"/>
      <c r="AP49" s="146"/>
      <c r="AZ49" s="1" t="s">
        <v>23</v>
      </c>
    </row>
    <row r="50" spans="1:53" x14ac:dyDescent="0.15">
      <c r="B50" s="12">
        <v>2</v>
      </c>
      <c r="C50" s="14"/>
      <c r="D50" s="137" t="str">
        <f>D44</f>
        <v>短期入所受入を含むパンフレットの作製</v>
      </c>
      <c r="E50" s="138"/>
      <c r="F50" s="138"/>
      <c r="G50" s="138"/>
      <c r="H50" s="138"/>
      <c r="I50" s="138"/>
      <c r="J50" s="138"/>
      <c r="K50" s="138"/>
      <c r="L50" s="139"/>
      <c r="M50" s="145" t="s">
        <v>23</v>
      </c>
      <c r="N50" s="147"/>
      <c r="O50" s="147"/>
      <c r="P50" s="147"/>
      <c r="Q50" s="147"/>
      <c r="R50" s="147"/>
      <c r="S50" s="147"/>
      <c r="T50" s="147"/>
      <c r="U50" s="147"/>
      <c r="V50" s="146"/>
      <c r="W50" s="145" t="s">
        <v>105</v>
      </c>
      <c r="X50" s="147"/>
      <c r="Y50" s="147"/>
      <c r="Z50" s="147"/>
      <c r="AA50" s="147"/>
      <c r="AB50" s="147"/>
      <c r="AC50" s="147"/>
      <c r="AD50" s="147"/>
      <c r="AE50" s="147"/>
      <c r="AF50" s="146"/>
      <c r="AG50" s="145" t="s">
        <v>108</v>
      </c>
      <c r="AH50" s="147"/>
      <c r="AI50" s="147"/>
      <c r="AJ50" s="147"/>
      <c r="AK50" s="147"/>
      <c r="AL50" s="147"/>
      <c r="AM50" s="147"/>
      <c r="AN50" s="147"/>
      <c r="AO50" s="147"/>
      <c r="AP50" s="146"/>
      <c r="AZ50" s="1" t="s">
        <v>118</v>
      </c>
    </row>
    <row r="51" spans="1:53" ht="5.25" customHeight="1" x14ac:dyDescent="0.15"/>
    <row r="52" spans="1:53" x14ac:dyDescent="0.15">
      <c r="C52" s="15" t="s">
        <v>169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53" x14ac:dyDescent="0.15">
      <c r="N53" s="59" t="s">
        <v>40</v>
      </c>
      <c r="O53" s="60"/>
      <c r="P53" s="60"/>
      <c r="Q53" s="60"/>
      <c r="R53" s="60"/>
      <c r="S53" s="61"/>
      <c r="T53" s="59" t="s">
        <v>88</v>
      </c>
      <c r="U53" s="60"/>
      <c r="V53" s="60"/>
      <c r="W53" s="61"/>
    </row>
    <row r="54" spans="1:53" x14ac:dyDescent="0.15">
      <c r="B54" s="59" t="s">
        <v>15</v>
      </c>
      <c r="C54" s="61"/>
      <c r="D54" s="59" t="s">
        <v>94</v>
      </c>
      <c r="E54" s="60"/>
      <c r="F54" s="60"/>
      <c r="G54" s="60"/>
      <c r="H54" s="60"/>
      <c r="I54" s="60"/>
      <c r="J54" s="60"/>
      <c r="K54" s="60"/>
      <c r="L54" s="60"/>
      <c r="M54" s="61"/>
      <c r="N54" s="59" t="s">
        <v>83</v>
      </c>
      <c r="O54" s="60"/>
      <c r="P54" s="61"/>
      <c r="Q54" s="59" t="s">
        <v>84</v>
      </c>
      <c r="R54" s="60"/>
      <c r="S54" s="61"/>
      <c r="T54" s="59" t="s">
        <v>10</v>
      </c>
      <c r="U54" s="60"/>
      <c r="V54" s="60"/>
      <c r="W54" s="61"/>
      <c r="X54" s="59" t="s">
        <v>65</v>
      </c>
      <c r="Y54" s="60"/>
      <c r="Z54" s="60"/>
      <c r="AA54" s="61"/>
      <c r="AB54" s="134" t="s">
        <v>91</v>
      </c>
      <c r="AC54" s="135"/>
      <c r="AD54" s="135"/>
      <c r="AE54" s="136"/>
      <c r="AF54" s="134" t="s">
        <v>151</v>
      </c>
      <c r="AG54" s="135"/>
      <c r="AH54" s="135"/>
      <c r="AI54" s="136"/>
      <c r="AJ54" s="134" t="s">
        <v>35</v>
      </c>
      <c r="AK54" s="135"/>
      <c r="AL54" s="135"/>
      <c r="AM54" s="136"/>
    </row>
    <row r="55" spans="1:53" x14ac:dyDescent="0.15">
      <c r="B55" s="5">
        <v>4</v>
      </c>
      <c r="C55" s="14"/>
      <c r="D55" s="62" t="s">
        <v>95</v>
      </c>
      <c r="E55" s="63"/>
      <c r="F55" s="63"/>
      <c r="G55" s="63"/>
      <c r="H55" s="63"/>
      <c r="I55" s="63"/>
      <c r="J55" s="63"/>
      <c r="K55" s="63"/>
      <c r="L55" s="63"/>
      <c r="M55" s="64"/>
      <c r="N55" s="157">
        <v>44301</v>
      </c>
      <c r="O55" s="158"/>
      <c r="P55" s="159"/>
      <c r="Q55" s="157">
        <v>44301</v>
      </c>
      <c r="R55" s="158"/>
      <c r="S55" s="159"/>
      <c r="T55" s="145" t="s">
        <v>149</v>
      </c>
      <c r="U55" s="147"/>
      <c r="V55" s="147"/>
      <c r="W55" s="146"/>
      <c r="X55" s="167">
        <v>25000</v>
      </c>
      <c r="Y55" s="168"/>
      <c r="Z55" s="168"/>
      <c r="AA55" s="169"/>
      <c r="AB55" s="170">
        <f>X55</f>
        <v>25000</v>
      </c>
      <c r="AC55" s="171"/>
      <c r="AD55" s="171"/>
      <c r="AE55" s="172"/>
      <c r="AF55" s="173">
        <f>AB55-AJ55</f>
        <v>23000</v>
      </c>
      <c r="AG55" s="174"/>
      <c r="AH55" s="174"/>
      <c r="AI55" s="175"/>
      <c r="AJ55" s="167">
        <v>2000</v>
      </c>
      <c r="AK55" s="168"/>
      <c r="AL55" s="168"/>
      <c r="AM55" s="169"/>
    </row>
    <row r="56" spans="1:53" x14ac:dyDescent="0.15">
      <c r="B56" s="5">
        <v>5</v>
      </c>
      <c r="C56" s="14"/>
      <c r="D56" s="62" t="s">
        <v>95</v>
      </c>
      <c r="E56" s="63"/>
      <c r="F56" s="63"/>
      <c r="G56" s="63"/>
      <c r="H56" s="63"/>
      <c r="I56" s="63"/>
      <c r="J56" s="63"/>
      <c r="K56" s="63"/>
      <c r="L56" s="63"/>
      <c r="M56" s="64"/>
      <c r="N56" s="157">
        <v>44301</v>
      </c>
      <c r="O56" s="158"/>
      <c r="P56" s="159"/>
      <c r="Q56" s="157">
        <v>44301</v>
      </c>
      <c r="R56" s="158"/>
      <c r="S56" s="159"/>
      <c r="T56" s="145" t="s">
        <v>150</v>
      </c>
      <c r="U56" s="147"/>
      <c r="V56" s="147"/>
      <c r="W56" s="146"/>
      <c r="X56" s="167">
        <v>25000</v>
      </c>
      <c r="Y56" s="168"/>
      <c r="Z56" s="168"/>
      <c r="AA56" s="169"/>
      <c r="AB56" s="170">
        <f>X56</f>
        <v>25000</v>
      </c>
      <c r="AC56" s="171"/>
      <c r="AD56" s="171"/>
      <c r="AE56" s="172"/>
      <c r="AF56" s="173">
        <f>AB56-AJ56</f>
        <v>23000</v>
      </c>
      <c r="AG56" s="174"/>
      <c r="AH56" s="174"/>
      <c r="AI56" s="175"/>
      <c r="AJ56" s="167">
        <v>2000</v>
      </c>
      <c r="AK56" s="168"/>
      <c r="AL56" s="168"/>
      <c r="AM56" s="169"/>
    </row>
    <row r="57" spans="1:53" ht="3.75" customHeight="1" x14ac:dyDescent="0.15"/>
    <row r="58" spans="1:53" s="3" customFormat="1" ht="15" customHeight="1" x14ac:dyDescent="0.15">
      <c r="A58" s="3" t="s">
        <v>106</v>
      </c>
    </row>
    <row r="59" spans="1:53" s="4" customFormat="1" ht="4.5" customHeight="1" x14ac:dyDescent="0.15">
      <c r="B59" s="3"/>
    </row>
    <row r="60" spans="1:53" s="3" customFormat="1" ht="15" customHeight="1" x14ac:dyDescent="0.15">
      <c r="C60" s="176" t="s">
        <v>41</v>
      </c>
      <c r="D60" s="177"/>
      <c r="E60" s="177"/>
      <c r="F60" s="177"/>
      <c r="G60" s="177"/>
      <c r="H60" s="177"/>
      <c r="I60" s="177"/>
      <c r="J60" s="178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80"/>
    </row>
    <row r="61" spans="1:53" s="3" customFormat="1" ht="15" customHeight="1" x14ac:dyDescent="0.15">
      <c r="C61" s="181" t="s">
        <v>43</v>
      </c>
      <c r="D61" s="182"/>
      <c r="E61" s="182"/>
      <c r="F61" s="182"/>
      <c r="G61" s="182"/>
      <c r="H61" s="182"/>
      <c r="I61" s="182"/>
      <c r="J61" s="183"/>
      <c r="K61" s="184" t="s">
        <v>51</v>
      </c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5"/>
    </row>
    <row r="62" spans="1:53" s="3" customFormat="1" ht="15" customHeight="1" x14ac:dyDescent="0.15">
      <c r="C62" s="186"/>
      <c r="D62" s="187"/>
      <c r="E62" s="187"/>
      <c r="F62" s="187"/>
      <c r="G62" s="187"/>
      <c r="H62" s="187"/>
      <c r="I62" s="187"/>
      <c r="J62" s="188"/>
      <c r="K62" s="176" t="s">
        <v>52</v>
      </c>
      <c r="L62" s="177"/>
      <c r="M62" s="177"/>
      <c r="N62" s="177"/>
      <c r="O62" s="177"/>
      <c r="P62" s="177"/>
      <c r="Q62" s="177"/>
      <c r="R62" s="189"/>
      <c r="S62" s="190" t="s">
        <v>10</v>
      </c>
      <c r="T62" s="177"/>
      <c r="U62" s="177"/>
      <c r="V62" s="177"/>
      <c r="W62" s="189"/>
      <c r="X62" s="190" t="s">
        <v>54</v>
      </c>
      <c r="Y62" s="177"/>
      <c r="Z62" s="177"/>
      <c r="AA62" s="177"/>
      <c r="AB62" s="189"/>
      <c r="AC62" s="190" t="s">
        <v>44</v>
      </c>
      <c r="AD62" s="177"/>
      <c r="AE62" s="177"/>
      <c r="AF62" s="177"/>
      <c r="AG62" s="177"/>
      <c r="AH62" s="177"/>
      <c r="AI62" s="177"/>
      <c r="AJ62" s="189"/>
      <c r="AK62" s="190" t="s">
        <v>45</v>
      </c>
      <c r="AL62" s="177"/>
      <c r="AM62" s="177"/>
      <c r="AN62" s="177"/>
      <c r="AO62" s="189"/>
      <c r="AP62" s="190" t="s">
        <v>19</v>
      </c>
      <c r="AQ62" s="177"/>
      <c r="AR62" s="177"/>
      <c r="AS62" s="177"/>
      <c r="AT62" s="189"/>
      <c r="AU62" s="177" t="s">
        <v>49</v>
      </c>
      <c r="AV62" s="177"/>
      <c r="AW62" s="177"/>
      <c r="AX62" s="177"/>
      <c r="AY62" s="177"/>
      <c r="AZ62" s="177"/>
      <c r="BA62" s="178"/>
    </row>
    <row r="63" spans="1:53" s="3" customFormat="1" ht="15" customHeight="1" x14ac:dyDescent="0.15">
      <c r="C63" s="191" t="s">
        <v>46</v>
      </c>
      <c r="D63" s="192"/>
      <c r="E63" s="192"/>
      <c r="F63" s="192"/>
      <c r="G63" s="192"/>
      <c r="H63" s="192"/>
      <c r="I63" s="192"/>
      <c r="J63" s="193"/>
      <c r="K63" s="194"/>
      <c r="L63" s="195"/>
      <c r="M63" s="195"/>
      <c r="N63" s="195"/>
      <c r="O63" s="195"/>
      <c r="P63" s="195"/>
      <c r="Q63" s="195"/>
      <c r="R63" s="196"/>
      <c r="S63" s="197"/>
      <c r="T63" s="195"/>
      <c r="U63" s="195"/>
      <c r="V63" s="195"/>
      <c r="W63" s="196"/>
      <c r="X63" s="197"/>
      <c r="Y63" s="195"/>
      <c r="Z63" s="195"/>
      <c r="AA63" s="195"/>
      <c r="AB63" s="196"/>
      <c r="AC63" s="197"/>
      <c r="AD63" s="195"/>
      <c r="AE63" s="195"/>
      <c r="AF63" s="195"/>
      <c r="AG63" s="195"/>
      <c r="AH63" s="195"/>
      <c r="AI63" s="195"/>
      <c r="AJ63" s="196"/>
      <c r="AK63" s="197"/>
      <c r="AL63" s="195"/>
      <c r="AM63" s="195"/>
      <c r="AN63" s="195"/>
      <c r="AO63" s="196"/>
      <c r="AP63" s="197"/>
      <c r="AQ63" s="195"/>
      <c r="AR63" s="195"/>
      <c r="AS63" s="195"/>
      <c r="AT63" s="196"/>
      <c r="AU63" s="195"/>
      <c r="AV63" s="195"/>
      <c r="AW63" s="195"/>
      <c r="AX63" s="195"/>
      <c r="AY63" s="195"/>
      <c r="AZ63" s="195"/>
      <c r="BA63" s="198"/>
    </row>
    <row r="64" spans="1:53" s="3" customFormat="1" ht="15" customHeight="1" x14ac:dyDescent="0.15">
      <c r="C64" s="181" t="s">
        <v>48</v>
      </c>
      <c r="D64" s="182"/>
      <c r="E64" s="182"/>
      <c r="F64" s="182"/>
      <c r="G64" s="182"/>
      <c r="H64" s="182"/>
      <c r="I64" s="182"/>
      <c r="J64" s="183"/>
      <c r="K64" s="199"/>
      <c r="L64" s="200"/>
      <c r="M64" s="200"/>
      <c r="N64" s="200"/>
      <c r="O64" s="200"/>
      <c r="P64" s="200"/>
      <c r="Q64" s="200"/>
      <c r="R64" s="201"/>
      <c r="S64" s="202"/>
      <c r="T64" s="200"/>
      <c r="U64" s="200"/>
      <c r="V64" s="200"/>
      <c r="W64" s="201"/>
      <c r="X64" s="202"/>
      <c r="Y64" s="200"/>
      <c r="Z64" s="200"/>
      <c r="AA64" s="200"/>
      <c r="AB64" s="201"/>
      <c r="AC64" s="202"/>
      <c r="AD64" s="200"/>
      <c r="AE64" s="200"/>
      <c r="AF64" s="200"/>
      <c r="AG64" s="200"/>
      <c r="AH64" s="200"/>
      <c r="AI64" s="200"/>
      <c r="AJ64" s="201"/>
      <c r="AK64" s="202"/>
      <c r="AL64" s="200"/>
      <c r="AM64" s="200"/>
      <c r="AN64" s="200"/>
      <c r="AO64" s="201"/>
      <c r="AP64" s="202"/>
      <c r="AQ64" s="200"/>
      <c r="AR64" s="200"/>
      <c r="AS64" s="200"/>
      <c r="AT64" s="201"/>
      <c r="AU64" s="200"/>
      <c r="AV64" s="200"/>
      <c r="AW64" s="200"/>
      <c r="AX64" s="200"/>
      <c r="AY64" s="200"/>
      <c r="AZ64" s="200"/>
      <c r="BA64" s="203"/>
    </row>
    <row r="65" spans="1:53" s="3" customFormat="1" ht="15" customHeight="1" x14ac:dyDescent="0.15">
      <c r="A65" s="3" t="s">
        <v>2</v>
      </c>
    </row>
    <row r="66" spans="1:53" s="3" customFormat="1" ht="15" customHeight="1" x14ac:dyDescent="0.15">
      <c r="A66" s="3" t="s">
        <v>99</v>
      </c>
    </row>
    <row r="67" spans="1:53" s="4" customFormat="1" ht="4.5" customHeight="1" x14ac:dyDescent="0.15">
      <c r="B67" s="3"/>
    </row>
    <row r="68" spans="1:53" x14ac:dyDescent="0.15">
      <c r="A68" s="1">
        <v>1</v>
      </c>
      <c r="C68" s="2" t="s">
        <v>152</v>
      </c>
      <c r="D68" s="15"/>
      <c r="E68" s="68" t="str">
        <f>IF(ISNA(VLOOKUP(A68,$B$43:$BF$44,3,FALSE)),"",VLOOKUP(A68,$B$43:$BF$44,3,FALSE))</f>
        <v>短期入所受入に関するHP構築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16" t="s">
        <v>153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</row>
    <row r="69" spans="1:53" x14ac:dyDescent="0.15">
      <c r="A69" s="1">
        <v>2</v>
      </c>
      <c r="B69" s="7"/>
      <c r="C69" s="2" t="s">
        <v>71</v>
      </c>
      <c r="D69" s="15"/>
      <c r="E69" s="68" t="str">
        <f>IF(ISNA(VLOOKUP(A69,$B$43:$BF$44,3,FALSE)),"",VLOOKUP(A69,$B$43:$BF$44,3,FALSE))</f>
        <v>短期入所受入を含むパンフレットの作製</v>
      </c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16" t="s">
        <v>153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</row>
    <row r="70" spans="1:53" x14ac:dyDescent="0.15">
      <c r="A70" s="1">
        <v>3</v>
      </c>
      <c r="C70" s="15" t="s">
        <v>154</v>
      </c>
      <c r="D70" s="15"/>
      <c r="E70" s="68" t="str">
        <f>IF(ISNA(VLOOKUP(A70,$B$43:$BF$44,3,FALSE)),"",VLOOKUP(A70,$B$43:$BF$44,3,FALSE))</f>
        <v/>
      </c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16" t="s">
        <v>153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</row>
    <row r="71" spans="1:53" x14ac:dyDescent="0.15">
      <c r="A71" s="1">
        <v>4</v>
      </c>
      <c r="C71" s="15" t="s">
        <v>156</v>
      </c>
      <c r="D71" s="15"/>
      <c r="E71" s="68" t="str">
        <f>IF(ISNA(VLOOKUP(A71,$B$43:$BF$44,3,FALSE)),"",VLOOKUP(A71,$B$43:$BF$44,3,FALSE))</f>
        <v/>
      </c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16" t="s">
        <v>153</v>
      </c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</row>
    <row r="72" spans="1:53" x14ac:dyDescent="0.15">
      <c r="A72" s="1">
        <v>5</v>
      </c>
      <c r="C72" s="15" t="s">
        <v>42</v>
      </c>
      <c r="D72" s="15"/>
      <c r="E72" s="68" t="str">
        <f>IF(ISNA(VLOOKUP(A72,$B$43:$BF$44,3,FALSE)),"",VLOOKUP(A72,$B$43:$BF$44,3,FALSE))</f>
        <v/>
      </c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16" t="s">
        <v>153</v>
      </c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</row>
    <row r="74" spans="1:53" s="3" customFormat="1" ht="15" customHeight="1" x14ac:dyDescent="0.15">
      <c r="A74" s="3" t="s">
        <v>64</v>
      </c>
    </row>
    <row r="75" spans="1:53" s="4" customFormat="1" ht="4.5" customHeight="1" x14ac:dyDescent="0.15">
      <c r="B75" s="3"/>
    </row>
    <row r="76" spans="1:53" x14ac:dyDescent="0.15">
      <c r="A76" s="1">
        <v>1</v>
      </c>
      <c r="C76" s="2" t="s">
        <v>152</v>
      </c>
      <c r="D76" s="15"/>
      <c r="E76" s="68" t="str">
        <f>IF(ISNA(VLOOKUP(A76,$B$43:$BF$44,3,FALSE)),"",VLOOKUP(A76,$B$43:$BF$44,3,FALSE))</f>
        <v>短期入所受入に関するHP構築</v>
      </c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16" t="s">
        <v>157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</row>
    <row r="77" spans="1:53" x14ac:dyDescent="0.15">
      <c r="A77" s="1">
        <v>2</v>
      </c>
      <c r="B77" s="7"/>
      <c r="C77" s="2" t="s">
        <v>71</v>
      </c>
      <c r="D77" s="15"/>
      <c r="E77" s="68" t="str">
        <f>IF(ISNA(VLOOKUP(A77,$B$43:$BF$44,3,FALSE)),"",VLOOKUP(A77,$B$43:$BF$44,3,FALSE))</f>
        <v>短期入所受入を含むパンフレットの作製</v>
      </c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16" t="s">
        <v>157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 x14ac:dyDescent="0.15">
      <c r="A78" s="1">
        <v>3</v>
      </c>
      <c r="C78" s="15" t="s">
        <v>154</v>
      </c>
      <c r="D78" s="15"/>
      <c r="E78" s="68" t="str">
        <f>IF(ISNA(VLOOKUP(A78,$B$43:$BF$44,3,FALSE)),"",VLOOKUP(A78,$B$43:$BF$44,3,FALSE))</f>
        <v/>
      </c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16" t="s">
        <v>157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79" spans="1:53" x14ac:dyDescent="0.15">
      <c r="A79" s="1">
        <v>4</v>
      </c>
      <c r="C79" s="15" t="s">
        <v>156</v>
      </c>
      <c r="D79" s="15"/>
      <c r="E79" s="68" t="str">
        <f>IF(ISNA(VLOOKUP(A79,$B$43:$BF$44,3,FALSE)),"",VLOOKUP(A79,$B$43:$BF$44,3,FALSE))</f>
        <v/>
      </c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16" t="s">
        <v>157</v>
      </c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</row>
    <row r="80" spans="1:53" x14ac:dyDescent="0.15">
      <c r="A80" s="1">
        <v>5</v>
      </c>
      <c r="C80" s="15" t="s">
        <v>42</v>
      </c>
      <c r="D80" s="15"/>
      <c r="E80" s="68" t="str">
        <f>IF(ISNA(VLOOKUP(A80,$B$43:$BF$44,3,FALSE)),"",VLOOKUP(A80,$B$43:$BF$44,3,FALSE))</f>
        <v/>
      </c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16" t="s">
        <v>157</v>
      </c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</row>
    <row r="82" spans="1:53" x14ac:dyDescent="0.15">
      <c r="B82" s="204" t="s">
        <v>158</v>
      </c>
      <c r="C82" s="205"/>
      <c r="D82" s="205"/>
      <c r="E82" s="206"/>
      <c r="F82" s="207"/>
      <c r="G82" s="207"/>
      <c r="H82" s="207"/>
      <c r="I82" s="207"/>
      <c r="J82" s="207"/>
      <c r="K82" s="207"/>
      <c r="L82" s="208"/>
    </row>
    <row r="83" spans="1:53" x14ac:dyDescent="0.15">
      <c r="B83" s="209" t="s">
        <v>159</v>
      </c>
      <c r="C83" s="210"/>
      <c r="D83" s="210"/>
      <c r="E83" s="211"/>
      <c r="F83" s="212"/>
      <c r="G83" s="213"/>
      <c r="H83" s="213"/>
      <c r="I83" s="213"/>
      <c r="J83" s="213"/>
      <c r="K83" s="213"/>
      <c r="L83" s="214"/>
      <c r="M83" s="209" t="s">
        <v>160</v>
      </c>
      <c r="N83" s="210"/>
      <c r="O83" s="210"/>
      <c r="P83" s="211"/>
      <c r="Q83" s="212"/>
      <c r="R83" s="213"/>
      <c r="S83" s="213"/>
      <c r="T83" s="213"/>
      <c r="U83" s="213"/>
      <c r="V83" s="213"/>
      <c r="W83" s="214"/>
    </row>
    <row r="84" spans="1:53" x14ac:dyDescent="0.15">
      <c r="B84" s="209" t="s">
        <v>161</v>
      </c>
      <c r="C84" s="210"/>
      <c r="D84" s="210"/>
      <c r="E84" s="211"/>
      <c r="F84" s="212"/>
      <c r="G84" s="213"/>
      <c r="H84" s="213"/>
      <c r="I84" s="213"/>
      <c r="J84" s="213"/>
      <c r="K84" s="213"/>
      <c r="L84" s="214"/>
      <c r="M84" s="209" t="s">
        <v>162</v>
      </c>
      <c r="N84" s="210"/>
      <c r="O84" s="210"/>
      <c r="P84" s="211"/>
      <c r="Q84" s="212"/>
      <c r="R84" s="213"/>
      <c r="S84" s="213"/>
      <c r="T84" s="213"/>
      <c r="U84" s="213"/>
      <c r="V84" s="213"/>
      <c r="W84" s="214"/>
    </row>
    <row r="86" spans="1:53" s="3" customFormat="1" ht="15" customHeight="1" x14ac:dyDescent="0.15">
      <c r="A86" s="3" t="s">
        <v>163</v>
      </c>
    </row>
    <row r="87" spans="1:53" s="3" customFormat="1" ht="15" customHeight="1" x14ac:dyDescent="0.15">
      <c r="A87" s="3" t="s">
        <v>86</v>
      </c>
    </row>
    <row r="88" spans="1:53" s="4" customFormat="1" ht="4.5" customHeight="1" x14ac:dyDescent="0.15">
      <c r="B88" s="3"/>
    </row>
    <row r="89" spans="1:53" x14ac:dyDescent="0.15">
      <c r="A89" s="1">
        <v>1</v>
      </c>
      <c r="C89" s="2" t="s">
        <v>152</v>
      </c>
      <c r="D89" s="15"/>
      <c r="E89" s="68" t="str">
        <f>IF(ISNA(VLOOKUP(A89,$B$43:$BF$44,3,FALSE)),"",VLOOKUP(A89,$B$43:$BF$44,3,FALSE))</f>
        <v>短期入所受入に関するHP構築</v>
      </c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16" t="s">
        <v>153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1:53" x14ac:dyDescent="0.15">
      <c r="A90" s="1">
        <v>2</v>
      </c>
      <c r="B90" s="7"/>
      <c r="C90" s="2" t="s">
        <v>71</v>
      </c>
      <c r="D90" s="15"/>
      <c r="E90" s="68" t="str">
        <f>IF(ISNA(VLOOKUP(A90,$B$43:$BF$44,3,FALSE)),"",VLOOKUP(A90,$B$43:$BF$44,3,FALSE))</f>
        <v>短期入所受入を含むパンフレットの作製</v>
      </c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16" t="s">
        <v>153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1:53" x14ac:dyDescent="0.15">
      <c r="A91" s="1">
        <v>3</v>
      </c>
      <c r="C91" s="15" t="s">
        <v>154</v>
      </c>
      <c r="D91" s="15"/>
      <c r="E91" s="68" t="str">
        <f>IF(ISNA(VLOOKUP(A91,$B$43:$BF$44,3,FALSE)),"",VLOOKUP(A91,$B$43:$BF$44,3,FALSE))</f>
        <v/>
      </c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16" t="s">
        <v>153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</row>
    <row r="92" spans="1:53" x14ac:dyDescent="0.15">
      <c r="A92" s="1">
        <v>4</v>
      </c>
      <c r="C92" s="15" t="s">
        <v>156</v>
      </c>
      <c r="D92" s="15"/>
      <c r="E92" s="68" t="str">
        <f>IF(ISNA(VLOOKUP(A92,$B$43:$BF$44,3,FALSE)),"",VLOOKUP(A92,$B$43:$BF$44,3,FALSE))</f>
        <v/>
      </c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16" t="s">
        <v>153</v>
      </c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</row>
    <row r="93" spans="1:53" x14ac:dyDescent="0.15">
      <c r="A93" s="1">
        <v>5</v>
      </c>
      <c r="C93" s="15" t="s">
        <v>42</v>
      </c>
      <c r="D93" s="15"/>
      <c r="E93" s="68" t="str">
        <f>IF(ISNA(VLOOKUP(A93,$B$43:$BF$44,3,FALSE)),"",VLOOKUP(A93,$B$43:$BF$44,3,FALSE))</f>
        <v/>
      </c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16" t="s">
        <v>153</v>
      </c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</row>
    <row r="95" spans="1:53" s="3" customFormat="1" ht="15" customHeight="1" x14ac:dyDescent="0.15">
      <c r="A95" s="3" t="s">
        <v>164</v>
      </c>
    </row>
    <row r="96" spans="1:53" s="4" customFormat="1" ht="4.5" customHeight="1" x14ac:dyDescent="0.15">
      <c r="B96" s="3"/>
    </row>
    <row r="97" spans="1:53" x14ac:dyDescent="0.15">
      <c r="A97" s="1">
        <v>1</v>
      </c>
      <c r="C97" s="2" t="s">
        <v>152</v>
      </c>
      <c r="D97" s="15"/>
      <c r="E97" s="68" t="str">
        <f>IF(ISNA(VLOOKUP(A97,$B$43:$BF$44,3,FALSE)),"",VLOOKUP(A97,$B$43:$BF$44,3,FALSE))</f>
        <v>短期入所受入に関するHP構築</v>
      </c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16" t="s">
        <v>157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1:53" x14ac:dyDescent="0.15">
      <c r="A98" s="1">
        <v>2</v>
      </c>
      <c r="B98" s="7"/>
      <c r="C98" s="2" t="s">
        <v>71</v>
      </c>
      <c r="D98" s="15"/>
      <c r="E98" s="68" t="str">
        <f>IF(ISNA(VLOOKUP(A98,$B$43:$BF$44,3,FALSE)),"",VLOOKUP(A98,$B$43:$BF$44,3,FALSE))</f>
        <v>短期入所受入を含むパンフレットの作製</v>
      </c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16" t="s">
        <v>157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1:53" x14ac:dyDescent="0.15">
      <c r="A99" s="1">
        <v>3</v>
      </c>
      <c r="C99" s="15" t="s">
        <v>154</v>
      </c>
      <c r="D99" s="15"/>
      <c r="E99" s="68" t="str">
        <f>IF(ISNA(VLOOKUP(A99,$B$43:$BF$44,3,FALSE)),"",VLOOKUP(A99,$B$43:$BF$44,3,FALSE))</f>
        <v/>
      </c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16" t="s">
        <v>157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0" spans="1:53" x14ac:dyDescent="0.15">
      <c r="A100" s="1">
        <v>4</v>
      </c>
      <c r="C100" s="15" t="s">
        <v>156</v>
      </c>
      <c r="D100" s="15"/>
      <c r="E100" s="68" t="str">
        <f>IF(ISNA(VLOOKUP(A100,$B$43:$BF$44,3,FALSE)),"",VLOOKUP(A100,$B$43:$BF$44,3,FALSE))</f>
        <v/>
      </c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16" t="s">
        <v>157</v>
      </c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</row>
    <row r="101" spans="1:53" x14ac:dyDescent="0.15">
      <c r="A101" s="1">
        <v>5</v>
      </c>
      <c r="C101" s="15" t="s">
        <v>42</v>
      </c>
      <c r="D101" s="15"/>
      <c r="E101" s="68" t="str">
        <f>IF(ISNA(VLOOKUP(A101,$B$43:$BF$44,3,FALSE)),"",VLOOKUP(A101,$B$43:$BF$44,3,FALSE))</f>
        <v/>
      </c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16" t="s">
        <v>157</v>
      </c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</row>
    <row r="103" spans="1:53" x14ac:dyDescent="0.15">
      <c r="B103" s="204" t="s">
        <v>158</v>
      </c>
      <c r="C103" s="205"/>
      <c r="D103" s="205"/>
      <c r="E103" s="206"/>
      <c r="F103" s="207"/>
      <c r="G103" s="207"/>
      <c r="H103" s="207"/>
      <c r="I103" s="207"/>
      <c r="J103" s="207"/>
      <c r="K103" s="207"/>
      <c r="L103" s="208"/>
    </row>
    <row r="104" spans="1:53" x14ac:dyDescent="0.15">
      <c r="B104" s="209" t="s">
        <v>159</v>
      </c>
      <c r="C104" s="210"/>
      <c r="D104" s="210"/>
      <c r="E104" s="211"/>
      <c r="F104" s="212"/>
      <c r="G104" s="213"/>
      <c r="H104" s="213"/>
      <c r="I104" s="213"/>
      <c r="J104" s="213"/>
      <c r="K104" s="213"/>
      <c r="L104" s="214"/>
      <c r="M104" s="209" t="s">
        <v>160</v>
      </c>
      <c r="N104" s="210"/>
      <c r="O104" s="210"/>
      <c r="P104" s="211"/>
      <c r="Q104" s="212"/>
      <c r="R104" s="213"/>
      <c r="S104" s="213"/>
      <c r="T104" s="213"/>
      <c r="U104" s="213"/>
      <c r="V104" s="213"/>
      <c r="W104" s="214"/>
    </row>
    <row r="105" spans="1:53" x14ac:dyDescent="0.15">
      <c r="B105" s="209" t="s">
        <v>161</v>
      </c>
      <c r="C105" s="210"/>
      <c r="D105" s="210"/>
      <c r="E105" s="211"/>
      <c r="F105" s="212"/>
      <c r="G105" s="213"/>
      <c r="H105" s="213"/>
      <c r="I105" s="213"/>
      <c r="J105" s="213"/>
      <c r="K105" s="213"/>
      <c r="L105" s="214"/>
      <c r="M105" s="209" t="s">
        <v>162</v>
      </c>
      <c r="N105" s="210"/>
      <c r="O105" s="210"/>
      <c r="P105" s="211"/>
      <c r="Q105" s="212"/>
      <c r="R105" s="213"/>
      <c r="S105" s="213"/>
      <c r="T105" s="213"/>
      <c r="U105" s="213"/>
      <c r="V105" s="213"/>
      <c r="W105" s="214"/>
    </row>
    <row r="107" spans="1:53" x14ac:dyDescent="0.15">
      <c r="B107" s="7"/>
    </row>
  </sheetData>
  <mergeCells count="346">
    <mergeCell ref="E101:P101"/>
    <mergeCell ref="B103:E103"/>
    <mergeCell ref="F103:L103"/>
    <mergeCell ref="B104:E104"/>
    <mergeCell ref="F104:L104"/>
    <mergeCell ref="M104:P104"/>
    <mergeCell ref="Q104:W104"/>
    <mergeCell ref="B105:E105"/>
    <mergeCell ref="F105:L105"/>
    <mergeCell ref="M105:P105"/>
    <mergeCell ref="Q105:W105"/>
    <mergeCell ref="E89:P89"/>
    <mergeCell ref="E90:P90"/>
    <mergeCell ref="E91:P91"/>
    <mergeCell ref="E92:P92"/>
    <mergeCell ref="E93:P93"/>
    <mergeCell ref="E97:P97"/>
    <mergeCell ref="E98:P98"/>
    <mergeCell ref="E99:P99"/>
    <mergeCell ref="E100:P100"/>
    <mergeCell ref="E80:P80"/>
    <mergeCell ref="B82:E82"/>
    <mergeCell ref="F82:L82"/>
    <mergeCell ref="B83:E83"/>
    <mergeCell ref="F83:L83"/>
    <mergeCell ref="M83:P83"/>
    <mergeCell ref="Q83:W83"/>
    <mergeCell ref="B84:E84"/>
    <mergeCell ref="F84:L84"/>
    <mergeCell ref="M84:P84"/>
    <mergeCell ref="Q84:W84"/>
    <mergeCell ref="E68:P68"/>
    <mergeCell ref="E69:P69"/>
    <mergeCell ref="E70:P70"/>
    <mergeCell ref="E71:P71"/>
    <mergeCell ref="E72:P72"/>
    <mergeCell ref="E76:P76"/>
    <mergeCell ref="E77:P77"/>
    <mergeCell ref="E78:P78"/>
    <mergeCell ref="E79:P79"/>
    <mergeCell ref="C63:J63"/>
    <mergeCell ref="K63:R63"/>
    <mergeCell ref="S63:W63"/>
    <mergeCell ref="X63:AB63"/>
    <mergeCell ref="AC63:AJ63"/>
    <mergeCell ref="AK63:AO63"/>
    <mergeCell ref="AP63:AT63"/>
    <mergeCell ref="AU63:BA63"/>
    <mergeCell ref="C64:J64"/>
    <mergeCell ref="K64:R64"/>
    <mergeCell ref="S64:W64"/>
    <mergeCell ref="X64:AB64"/>
    <mergeCell ref="AC64:AJ64"/>
    <mergeCell ref="AK64:AO64"/>
    <mergeCell ref="AP64:AT64"/>
    <mergeCell ref="AU64:BA64"/>
    <mergeCell ref="C60:J60"/>
    <mergeCell ref="K60:BA60"/>
    <mergeCell ref="C61:J61"/>
    <mergeCell ref="K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D55:M55"/>
    <mergeCell ref="N55:P55"/>
    <mergeCell ref="Q55:S55"/>
    <mergeCell ref="T55:W55"/>
    <mergeCell ref="X55:AA55"/>
    <mergeCell ref="AB55:AE55"/>
    <mergeCell ref="AF55:AI55"/>
    <mergeCell ref="AJ55:AM55"/>
    <mergeCell ref="D56:M56"/>
    <mergeCell ref="N56:P56"/>
    <mergeCell ref="Q56:S56"/>
    <mergeCell ref="T56:W56"/>
    <mergeCell ref="X56:AA56"/>
    <mergeCell ref="AB56:AE56"/>
    <mergeCell ref="AF56:AI56"/>
    <mergeCell ref="AJ56:AM56"/>
    <mergeCell ref="D50:L50"/>
    <mergeCell ref="M50:V50"/>
    <mergeCell ref="W50:AF50"/>
    <mergeCell ref="AG50:AP50"/>
    <mergeCell ref="N53:S53"/>
    <mergeCell ref="T53:W5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B48:C48"/>
    <mergeCell ref="D48:L48"/>
    <mergeCell ref="M48:V48"/>
    <mergeCell ref="W48:AF48"/>
    <mergeCell ref="AG48:AP48"/>
    <mergeCell ref="D49:L49"/>
    <mergeCell ref="M49:V49"/>
    <mergeCell ref="W49:AF49"/>
    <mergeCell ref="AG49:AP49"/>
    <mergeCell ref="BB44:BD44"/>
    <mergeCell ref="BE44:BF44"/>
    <mergeCell ref="D45:L45"/>
    <mergeCell ref="M45:Q45"/>
    <mergeCell ref="R45:S45"/>
    <mergeCell ref="T45:U45"/>
    <mergeCell ref="V45:Z45"/>
    <mergeCell ref="AA45:AC45"/>
    <mergeCell ref="AD45:AF45"/>
    <mergeCell ref="AG45:AI45"/>
    <mergeCell ref="AJ45:AL45"/>
    <mergeCell ref="AM45:AO45"/>
    <mergeCell ref="AP45:AR45"/>
    <mergeCell ref="AS45:AU45"/>
    <mergeCell ref="AV45:AX45"/>
    <mergeCell ref="AY45:BA45"/>
    <mergeCell ref="BB45:BD45"/>
    <mergeCell ref="BE45:BF45"/>
    <mergeCell ref="D44:L44"/>
    <mergeCell ref="M44:Q44"/>
    <mergeCell ref="R44:S44"/>
    <mergeCell ref="T44:U44"/>
    <mergeCell ref="V44:Z44"/>
    <mergeCell ref="AA44:AC44"/>
    <mergeCell ref="AD44:AF44"/>
    <mergeCell ref="AG44:AI44"/>
    <mergeCell ref="AJ44:AL44"/>
    <mergeCell ref="AY42:BA42"/>
    <mergeCell ref="AM44:AO44"/>
    <mergeCell ref="AP44:AR44"/>
    <mergeCell ref="AS44:AU44"/>
    <mergeCell ref="AV44:AX44"/>
    <mergeCell ref="AY44:BA44"/>
    <mergeCell ref="BB42:BD42"/>
    <mergeCell ref="BE42:BF42"/>
    <mergeCell ref="D43:L43"/>
    <mergeCell ref="M43:Q43"/>
    <mergeCell ref="R43:S43"/>
    <mergeCell ref="T43:U43"/>
    <mergeCell ref="V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C41:Z41"/>
    <mergeCell ref="AA41:AF41"/>
    <mergeCell ref="AG41:AL41"/>
    <mergeCell ref="AM41:AR41"/>
    <mergeCell ref="AS41:AX41"/>
    <mergeCell ref="B42:C42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4">
    <dataValidation type="list" allowBlank="1" showInputMessage="1" showErrorMessage="1" sqref="M49:V50">
      <formula1>$AZ$49:$AZ$50</formula1>
    </dataValidation>
    <dataValidation type="list" allowBlank="1" showInputMessage="1" showErrorMessage="1" sqref="T12:X12">
      <formula1>$BC$12:$BC$13</formula1>
    </dataValidation>
    <dataValidation type="list" allowBlank="1" showInputMessage="1" showErrorMessage="1" sqref="P18:R37">
      <formula1>$U$31:$U$33</formula1>
    </dataValidation>
    <dataValidation type="list" allowBlank="1" showInputMessage="1" showErrorMessage="1" sqref="V43:Z45">
      <formula1>$BI$43:$BI$44</formula1>
    </dataValidation>
  </dataValidations>
  <hyperlinks>
    <hyperlink ref="W49" r:id="rId1"/>
  </hyperlinks>
  <pageMargins left="0.7" right="0.7" top="0.75" bottom="0.75" header="0.3" footer="0.3"/>
  <pageSetup paperSize="9" scale="88" orientation="landscape" r:id="rId2"/>
  <rowBreaks count="1" manualBreakCount="1">
    <brk id="39" max="5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8"/>
  </cols>
  <sheetData>
    <row r="1" spans="1:43" ht="18.75" customHeight="1" x14ac:dyDescent="0.15">
      <c r="A1" s="215" t="s">
        <v>131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6"/>
      <c r="AF1" s="216"/>
      <c r="AG1" s="216"/>
      <c r="AH1" s="216"/>
      <c r="AI1" s="27"/>
    </row>
    <row r="2" spans="1:43" ht="18.75" customHeight="1" x14ac:dyDescent="0.15">
      <c r="Z2" s="217">
        <f>入力シート!F3</f>
        <v>0</v>
      </c>
      <c r="AA2" s="217"/>
      <c r="AB2" s="217"/>
      <c r="AC2" s="217"/>
      <c r="AD2" s="217"/>
      <c r="AE2" s="217"/>
      <c r="AF2" s="217"/>
      <c r="AG2" s="217"/>
      <c r="AH2" s="217"/>
    </row>
    <row r="3" spans="1:43" ht="18.75" customHeight="1" x14ac:dyDescent="0.15">
      <c r="Z3" s="218">
        <f>入力シート!F4</f>
        <v>44408</v>
      </c>
      <c r="AA3" s="218"/>
      <c r="AB3" s="218"/>
      <c r="AC3" s="218"/>
      <c r="AD3" s="218"/>
      <c r="AE3" s="218"/>
      <c r="AF3" s="218"/>
      <c r="AG3" s="218"/>
      <c r="AH3" s="218"/>
    </row>
    <row r="4" spans="1:43" ht="18.75" customHeight="1" x14ac:dyDescent="0.15">
      <c r="Z4" s="26"/>
    </row>
    <row r="5" spans="1:43" ht="18.75" customHeight="1" x14ac:dyDescent="0.15">
      <c r="B5" s="20"/>
    </row>
    <row r="6" spans="1:43" ht="18.75" customHeight="1" x14ac:dyDescent="0.15">
      <c r="B6" s="20"/>
      <c r="AQ6" s="28"/>
    </row>
    <row r="7" spans="1:43" ht="18.75" customHeight="1" x14ac:dyDescent="0.15">
      <c r="B7" s="20"/>
      <c r="C7" s="219" t="s">
        <v>56</v>
      </c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</row>
    <row r="9" spans="1:43" ht="18.75" customHeight="1" x14ac:dyDescent="0.15">
      <c r="B9" s="20"/>
    </row>
    <row r="10" spans="1:43" ht="18.75" customHeight="1" x14ac:dyDescent="0.15">
      <c r="B10" s="20"/>
    </row>
    <row r="11" spans="1:43" ht="18.75" customHeight="1" x14ac:dyDescent="0.15">
      <c r="R11" s="222" t="s">
        <v>57</v>
      </c>
      <c r="S11" s="222"/>
      <c r="T11" s="222"/>
      <c r="U11" s="223" t="str">
        <f>入力シート!F5</f>
        <v>東京都千代田区霞が関2-1-3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</row>
    <row r="12" spans="1:43" ht="18.75" customHeight="1" x14ac:dyDescent="0.15">
      <c r="B12" s="20"/>
      <c r="U12" s="226" t="str">
        <f>入力シート!F6</f>
        <v>社会福祉法人国交会 自動車苑</v>
      </c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</row>
    <row r="13" spans="1:43" ht="18.75" customHeight="1" x14ac:dyDescent="0.15">
      <c r="B13" s="20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</row>
    <row r="14" spans="1:43" ht="18.75" customHeight="1" x14ac:dyDescent="0.15">
      <c r="B14" s="20"/>
      <c r="U14" s="223" t="str">
        <f>入力シート!F7</f>
        <v>理事長　国土　太郎</v>
      </c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4"/>
      <c r="AH14" s="224"/>
    </row>
    <row r="15" spans="1:43" ht="18.75" customHeight="1" x14ac:dyDescent="0.15">
      <c r="B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43" ht="18.75" customHeight="1" x14ac:dyDescent="0.15">
      <c r="B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4" ht="18.75" customHeight="1" x14ac:dyDescent="0.15">
      <c r="B17" s="225" t="s">
        <v>144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</row>
    <row r="18" spans="2:34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18.75" customHeight="1" x14ac:dyDescent="0.15">
      <c r="B19" s="20"/>
    </row>
    <row r="20" spans="2:34" ht="18.75" customHeight="1" x14ac:dyDescent="0.15">
      <c r="B20" s="227" t="s">
        <v>180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</row>
    <row r="21" spans="2:34" ht="18.75" customHeight="1" x14ac:dyDescent="0.15"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</row>
    <row r="22" spans="2:34" ht="18.75" customHeight="1" x14ac:dyDescent="0.15"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</row>
    <row r="23" spans="2:34" s="19" customFormat="1" ht="22.5" customHeight="1" x14ac:dyDescent="0.15"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</row>
    <row r="24" spans="2:34" ht="18.75" customHeight="1" x14ac:dyDescent="0.15"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</row>
    <row r="25" spans="2:34" ht="18.75" customHeight="1" x14ac:dyDescent="0.15">
      <c r="B25" s="221" t="s">
        <v>155</v>
      </c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</row>
    <row r="26" spans="2:34" ht="18.75" customHeight="1" x14ac:dyDescent="0.15">
      <c r="B26" s="230" t="s">
        <v>176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</row>
    <row r="27" spans="2:34" ht="18.75" customHeight="1" x14ac:dyDescent="0.15"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</row>
    <row r="28" spans="2:34" ht="18.75" customHeight="1" x14ac:dyDescent="0.15">
      <c r="B28" s="221" t="s">
        <v>181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</row>
    <row r="29" spans="2:34" ht="18.75" customHeight="1" x14ac:dyDescent="0.15">
      <c r="B29" s="230" t="s">
        <v>146</v>
      </c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</row>
    <row r="30" spans="2:34" ht="18.75" customHeight="1" x14ac:dyDescent="0.15"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</row>
    <row r="31" spans="2:34" ht="18.75" customHeight="1" x14ac:dyDescent="0.15">
      <c r="B31" s="219" t="s">
        <v>58</v>
      </c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6" t="s">
        <v>59</v>
      </c>
      <c r="N31" s="216"/>
      <c r="O31" s="231">
        <f>別紙!X22</f>
        <v>1146000</v>
      </c>
      <c r="P31" s="231"/>
      <c r="Q31" s="231"/>
      <c r="R31" s="231"/>
      <c r="S31" s="231"/>
      <c r="T31" s="231"/>
      <c r="U31" s="231"/>
      <c r="V31" s="24" t="s">
        <v>122</v>
      </c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2:34" ht="18.75" customHeight="1" x14ac:dyDescent="0.1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28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</row>
    <row r="33" spans="2:34" ht="18.75" customHeight="1" x14ac:dyDescent="0.15">
      <c r="B33" s="219" t="s">
        <v>60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ht="18.75" customHeight="1" x14ac:dyDescent="0.15">
      <c r="B34" s="219" t="s">
        <v>61</v>
      </c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</row>
    <row r="35" spans="2:34" ht="18.75" customHeight="1" x14ac:dyDescent="0.15">
      <c r="B35" s="219" t="s">
        <v>20</v>
      </c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ht="18.75" customHeight="1" x14ac:dyDescent="0.15">
      <c r="B36" s="219" t="s">
        <v>8</v>
      </c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</row>
    <row r="37" spans="2:34" ht="18.75" customHeight="1" x14ac:dyDescent="0.15">
      <c r="B37" s="219" t="s">
        <v>30</v>
      </c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ht="18.75" customHeight="1" x14ac:dyDescent="0.1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2:34" ht="18.75" customHeight="1" x14ac:dyDescent="0.1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2:34" ht="18.75" customHeight="1" x14ac:dyDescent="0.1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2:34" ht="18.75" customHeight="1" x14ac:dyDescent="0.1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2:34" ht="18.75" customHeight="1" x14ac:dyDescent="0.1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2:34" ht="18.75" customHeight="1" x14ac:dyDescent="0.15">
      <c r="B43" s="20"/>
    </row>
    <row r="44" spans="2:34" ht="18.75" customHeight="1" x14ac:dyDescent="0.1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</sheetData>
  <mergeCells count="28"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  <mergeCell ref="B27:AH27"/>
    <mergeCell ref="B28:AH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0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29"/>
    <col min="17" max="23" width="2.625" style="29" customWidth="1"/>
    <col min="24" max="26" width="2.5" style="29"/>
    <col min="27" max="28" width="3" style="29" bestFit="1" customWidth="1"/>
    <col min="29" max="16384" width="2.5" style="29"/>
  </cols>
  <sheetData>
    <row r="1" spans="1:54" ht="15" customHeight="1" x14ac:dyDescent="0.15">
      <c r="B1" s="233" t="s">
        <v>18</v>
      </c>
      <c r="C1" s="233"/>
      <c r="D1" s="233"/>
      <c r="E1" s="233"/>
      <c r="F1" s="36"/>
    </row>
    <row r="2" spans="1:54" ht="22.5" customHeight="1" x14ac:dyDescent="0.15">
      <c r="B2" s="234" t="s">
        <v>182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</row>
    <row r="3" spans="1:54" ht="7.5" customHeight="1" x14ac:dyDescent="0.15"/>
    <row r="4" spans="1:54" s="30" customFormat="1" ht="13.5" customHeight="1" x14ac:dyDescent="0.15">
      <c r="B4" s="32" t="s">
        <v>166</v>
      </c>
    </row>
    <row r="5" spans="1:54" s="30" customFormat="1" ht="4.5" customHeight="1" x14ac:dyDescent="0.15">
      <c r="B5" s="29"/>
    </row>
    <row r="6" spans="1:54" ht="13.5" customHeight="1" x14ac:dyDescent="0.15">
      <c r="C6" s="235" t="s">
        <v>167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7"/>
      <c r="X6" s="238" t="s">
        <v>165</v>
      </c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40"/>
      <c r="AJ6" s="241" t="s">
        <v>26</v>
      </c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42"/>
    </row>
    <row r="7" spans="1:54" ht="13.5" customHeight="1" x14ac:dyDescent="0.15">
      <c r="C7" s="243" t="s">
        <v>27</v>
      </c>
      <c r="D7" s="244"/>
      <c r="E7" s="244"/>
      <c r="F7" s="244"/>
      <c r="G7" s="244"/>
      <c r="H7" s="244"/>
      <c r="I7" s="244"/>
      <c r="J7" s="244"/>
      <c r="K7" s="244"/>
      <c r="L7" s="245"/>
      <c r="M7" s="246" t="s">
        <v>14</v>
      </c>
      <c r="N7" s="244"/>
      <c r="O7" s="244"/>
      <c r="P7" s="245"/>
      <c r="Q7" s="246" t="s">
        <v>22</v>
      </c>
      <c r="R7" s="244"/>
      <c r="S7" s="244"/>
      <c r="T7" s="244"/>
      <c r="U7" s="244"/>
      <c r="V7" s="244"/>
      <c r="W7" s="245"/>
      <c r="X7" s="247" t="s">
        <v>9</v>
      </c>
      <c r="Y7" s="248"/>
      <c r="Z7" s="248"/>
      <c r="AA7" s="249"/>
      <c r="AB7" s="250" t="s">
        <v>21</v>
      </c>
      <c r="AC7" s="251"/>
      <c r="AD7" s="251"/>
      <c r="AE7" s="252"/>
      <c r="AF7" s="250" t="s">
        <v>25</v>
      </c>
      <c r="AG7" s="251"/>
      <c r="AH7" s="251"/>
      <c r="AI7" s="252"/>
      <c r="AJ7" s="246" t="s">
        <v>0</v>
      </c>
      <c r="AK7" s="244"/>
      <c r="AL7" s="244"/>
      <c r="AM7" s="245"/>
      <c r="AN7" s="253" t="s">
        <v>37</v>
      </c>
      <c r="AO7" s="254"/>
      <c r="AP7" s="254"/>
      <c r="AQ7" s="254"/>
      <c r="AR7" s="254"/>
      <c r="AS7" s="50"/>
      <c r="AT7" s="50"/>
      <c r="AU7" s="50"/>
      <c r="AV7" s="50"/>
      <c r="AW7" s="50"/>
      <c r="AX7" s="50"/>
      <c r="AY7" s="50"/>
      <c r="AZ7" s="50"/>
      <c r="BA7" s="52"/>
    </row>
    <row r="8" spans="1:54" s="31" customFormat="1" ht="13.5" customHeight="1" x14ac:dyDescent="0.15">
      <c r="C8" s="270" t="s">
        <v>123</v>
      </c>
      <c r="D8" s="271"/>
      <c r="E8" s="271"/>
      <c r="F8" s="271"/>
      <c r="G8" s="271"/>
      <c r="H8" s="271"/>
      <c r="I8" s="271"/>
      <c r="J8" s="271"/>
      <c r="K8" s="271"/>
      <c r="L8" s="272"/>
      <c r="M8" s="273"/>
      <c r="N8" s="274"/>
      <c r="O8" s="274"/>
      <c r="P8" s="275"/>
      <c r="Q8" s="276"/>
      <c r="R8" s="277"/>
      <c r="S8" s="277"/>
      <c r="T8" s="277"/>
      <c r="U8" s="277"/>
      <c r="V8" s="277"/>
      <c r="W8" s="278"/>
      <c r="X8" s="279"/>
      <c r="Y8" s="280"/>
      <c r="Z8" s="280"/>
      <c r="AA8" s="281"/>
      <c r="AB8" s="279"/>
      <c r="AC8" s="280"/>
      <c r="AD8" s="280"/>
      <c r="AE8" s="281"/>
      <c r="AF8" s="321"/>
      <c r="AG8" s="322"/>
      <c r="AH8" s="322"/>
      <c r="AI8" s="323"/>
      <c r="AJ8" s="279"/>
      <c r="AK8" s="280"/>
      <c r="AL8" s="280"/>
      <c r="AM8" s="281"/>
      <c r="AN8" s="269"/>
      <c r="AO8" s="256"/>
      <c r="AP8" s="256"/>
      <c r="AQ8" s="255"/>
      <c r="AR8" s="255"/>
      <c r="AS8" s="255"/>
      <c r="AT8" s="255"/>
      <c r="AU8" s="256"/>
      <c r="AV8" s="256"/>
      <c r="AW8" s="256"/>
      <c r="AX8" s="255"/>
      <c r="AY8" s="255"/>
      <c r="AZ8" s="255"/>
      <c r="BA8" s="257"/>
    </row>
    <row r="9" spans="1:54" s="31" customFormat="1" ht="13.5" customHeight="1" x14ac:dyDescent="0.15">
      <c r="C9" s="33"/>
      <c r="D9" s="258" t="s">
        <v>145</v>
      </c>
      <c r="E9" s="258"/>
      <c r="F9" s="258"/>
      <c r="G9" s="258"/>
      <c r="H9" s="258"/>
      <c r="I9" s="258"/>
      <c r="J9" s="258"/>
      <c r="K9" s="258"/>
      <c r="L9" s="259"/>
      <c r="M9" s="260"/>
      <c r="N9" s="261"/>
      <c r="O9" s="261"/>
      <c r="P9" s="262"/>
      <c r="Q9" s="263"/>
      <c r="R9" s="264"/>
      <c r="S9" s="264"/>
      <c r="T9" s="264"/>
      <c r="U9" s="264"/>
      <c r="V9" s="264"/>
      <c r="W9" s="265"/>
      <c r="X9" s="266"/>
      <c r="Y9" s="267"/>
      <c r="Z9" s="267"/>
      <c r="AA9" s="268"/>
      <c r="AB9" s="266"/>
      <c r="AC9" s="267"/>
      <c r="AD9" s="267"/>
      <c r="AE9" s="268"/>
      <c r="AF9" s="324"/>
      <c r="AG9" s="325"/>
      <c r="AH9" s="325"/>
      <c r="AI9" s="326"/>
      <c r="AJ9" s="266"/>
      <c r="AK9" s="267"/>
      <c r="AL9" s="267"/>
      <c r="AM9" s="268"/>
      <c r="AN9" s="269"/>
      <c r="AO9" s="256"/>
      <c r="AP9" s="256"/>
      <c r="AQ9" s="255"/>
      <c r="AR9" s="255"/>
      <c r="AS9" s="255"/>
      <c r="AT9" s="255"/>
      <c r="AU9" s="256"/>
      <c r="AV9" s="256"/>
      <c r="AW9" s="256"/>
      <c r="AX9" s="255"/>
      <c r="AY9" s="255"/>
      <c r="AZ9" s="255"/>
      <c r="BA9" s="257"/>
    </row>
    <row r="10" spans="1:54" s="31" customFormat="1" ht="13.5" customHeight="1" x14ac:dyDescent="0.15">
      <c r="A10" s="31">
        <v>1</v>
      </c>
      <c r="C10" s="33"/>
      <c r="D10" s="258" t="s">
        <v>147</v>
      </c>
      <c r="E10" s="258"/>
      <c r="F10" s="258"/>
      <c r="G10" s="258"/>
      <c r="H10" s="258"/>
      <c r="I10" s="258"/>
      <c r="J10" s="258"/>
      <c r="K10" s="258"/>
      <c r="L10" s="259"/>
      <c r="M10" s="260"/>
      <c r="N10" s="261"/>
      <c r="O10" s="261"/>
      <c r="P10" s="262"/>
      <c r="Q10" s="263"/>
      <c r="R10" s="264"/>
      <c r="S10" s="264"/>
      <c r="T10" s="264"/>
      <c r="U10" s="264"/>
      <c r="V10" s="264"/>
      <c r="W10" s="265"/>
      <c r="X10" s="266"/>
      <c r="Y10" s="267"/>
      <c r="Z10" s="267"/>
      <c r="AA10" s="268"/>
      <c r="AB10" s="266"/>
      <c r="AC10" s="267"/>
      <c r="AD10" s="267"/>
      <c r="AE10" s="268"/>
      <c r="AF10" s="324"/>
      <c r="AG10" s="325"/>
      <c r="AH10" s="325"/>
      <c r="AI10" s="326"/>
      <c r="AJ10" s="266"/>
      <c r="AK10" s="267"/>
      <c r="AL10" s="267"/>
      <c r="AM10" s="268"/>
      <c r="AN10" s="269" t="str">
        <f>IF($M10="","","旅費")</f>
        <v/>
      </c>
      <c r="AO10" s="256"/>
      <c r="AP10" s="256"/>
      <c r="AQ10" s="255" t="str">
        <f>IF($M10="","",IF(ISNA(VLOOKUP(別紙!A10,#REF!,27,FALSE)),"",VLOOKUP(別紙!A10,#REF!,27,FALSE)))</f>
        <v/>
      </c>
      <c r="AR10" s="255"/>
      <c r="AS10" s="255"/>
      <c r="AT10" s="255"/>
      <c r="AU10" s="256" t="str">
        <f>IF($M10="","","参加費等")</f>
        <v/>
      </c>
      <c r="AV10" s="256"/>
      <c r="AW10" s="256"/>
      <c r="AX10" s="255" t="str">
        <f>IF($M10="","",IF(ISNA(VLOOKUP(別紙!A10,#REF!,31,FALSE)),"",VLOOKUP(別紙!A10,#REF!,31,FALSE)))</f>
        <v/>
      </c>
      <c r="AY10" s="255"/>
      <c r="AZ10" s="255"/>
      <c r="BA10" s="257"/>
    </row>
    <row r="11" spans="1:54" s="31" customFormat="1" ht="13.5" customHeight="1" x14ac:dyDescent="0.15">
      <c r="A11" s="31">
        <v>1</v>
      </c>
      <c r="C11" s="33"/>
      <c r="D11" s="258" t="str">
        <f>"　　"&amp;IF(ISNA(VLOOKUP(A11,入力シート!$B$43:$AX$45,3,FALSE)),"",VLOOKUP(A11,入力シート!$B$43:$AX$45,3,FALSE))</f>
        <v>　　短期入所受入に関するHP構築</v>
      </c>
      <c r="E11" s="258"/>
      <c r="F11" s="258"/>
      <c r="G11" s="258"/>
      <c r="H11" s="258"/>
      <c r="I11" s="258"/>
      <c r="J11" s="258"/>
      <c r="K11" s="258"/>
      <c r="L11" s="259"/>
      <c r="M11" s="260"/>
      <c r="N11" s="261"/>
      <c r="O11" s="261"/>
      <c r="P11" s="262"/>
      <c r="Q11" s="40"/>
      <c r="R11" s="43"/>
      <c r="S11" s="43"/>
      <c r="T11" s="43"/>
      <c r="U11" s="43"/>
      <c r="V11" s="43"/>
      <c r="W11" s="46"/>
      <c r="X11" s="266"/>
      <c r="Y11" s="267"/>
      <c r="Z11" s="267"/>
      <c r="AA11" s="268"/>
      <c r="AB11" s="266"/>
      <c r="AC11" s="267"/>
      <c r="AD11" s="267"/>
      <c r="AE11" s="268"/>
      <c r="AF11" s="324"/>
      <c r="AG11" s="325"/>
      <c r="AH11" s="325"/>
      <c r="AI11" s="326"/>
      <c r="AJ11" s="282"/>
      <c r="AK11" s="283"/>
      <c r="AL11" s="283"/>
      <c r="AM11" s="284"/>
      <c r="AN11" s="269"/>
      <c r="AO11" s="256"/>
      <c r="AP11" s="256"/>
      <c r="AQ11" s="256"/>
      <c r="AR11" s="256"/>
      <c r="AS11" s="51"/>
      <c r="AT11" s="51"/>
      <c r="AU11" s="51"/>
      <c r="AV11" s="51"/>
      <c r="AW11" s="51"/>
      <c r="AX11" s="51"/>
      <c r="AY11" s="51"/>
      <c r="AZ11" s="51"/>
      <c r="BA11" s="53"/>
    </row>
    <row r="12" spans="1:54" s="31" customFormat="1" ht="13.5" customHeight="1" x14ac:dyDescent="0.15">
      <c r="A12" s="31">
        <v>1</v>
      </c>
      <c r="C12" s="33"/>
      <c r="D12" s="258" t="str">
        <f>"　　　"&amp;IF(ISNA(VLOOKUP(A12,入力シート!$B$43:$AX$45,21,FALSE)),"",VLOOKUP(A12,入力シート!$B$43:$AX$45,21,FALSE))</f>
        <v>　　　制作費</v>
      </c>
      <c r="E12" s="258"/>
      <c r="F12" s="258"/>
      <c r="G12" s="258"/>
      <c r="H12" s="258"/>
      <c r="I12" s="258"/>
      <c r="J12" s="258"/>
      <c r="K12" s="258"/>
      <c r="L12" s="259"/>
      <c r="M12" s="260">
        <f>IF(D12="","",IF(ISNA(VLOOKUP(A12,入力シート!$B$43:$BD$45,47,FALSE)),"",VLOOKUP(A12,入力シート!$B$43:$BD$45,47,FALSE)))</f>
        <v>400000</v>
      </c>
      <c r="N12" s="261"/>
      <c r="O12" s="261"/>
      <c r="P12" s="262"/>
      <c r="Q12" s="285">
        <f>IF(D12="","",IF(ISNA(VLOOKUP(A12,入力シート!$B$43:$BD$45,44,FALSE)),"",VLOOKUP(A12,入力シート!$B$43:$BD$45,44,FALSE)))</f>
        <v>200000</v>
      </c>
      <c r="R12" s="286"/>
      <c r="S12" s="286"/>
      <c r="T12" s="286"/>
      <c r="U12" s="45" t="str">
        <f>IF(V12="","","×")</f>
        <v>×</v>
      </c>
      <c r="V12" s="287" t="str">
        <f>IF(ISNA(VLOOKUP(A12,入力シート!$B$42:$BF$45,56,FALSE)),"",VLOOKUP(A12,入力シート!$B$42:$BF$45,56,FALSE))</f>
        <v>2式</v>
      </c>
      <c r="W12" s="288"/>
      <c r="X12" s="260">
        <f>IF(D12="","",IF(ISNA(VLOOKUP(A12,入力シート!$B$43:$BD$45,47,FALSE)),"",VLOOKUP(A12,入力シート!$B$43:$BD$45,47,FALSE)))</f>
        <v>400000</v>
      </c>
      <c r="Y12" s="261"/>
      <c r="Z12" s="261"/>
      <c r="AA12" s="262"/>
      <c r="AB12" s="260" t="str">
        <f>IF(X12="","","0")</f>
        <v>0</v>
      </c>
      <c r="AC12" s="261"/>
      <c r="AD12" s="261"/>
      <c r="AE12" s="262"/>
      <c r="AF12" s="324"/>
      <c r="AG12" s="325"/>
      <c r="AH12" s="325"/>
      <c r="AI12" s="326"/>
      <c r="AJ12" s="282">
        <f>IF($M12="","",IF(ISNA(VLOOKUP(A12,入力シート!$B$43:$BF$45,50,FALSE)),"",VLOOKUP(A12,入力シート!$B$43:$BF$45,50,FALSE)))</f>
        <v>44301</v>
      </c>
      <c r="AK12" s="283"/>
      <c r="AL12" s="283"/>
      <c r="AM12" s="284"/>
      <c r="AN12" s="269" t="str">
        <f>IF(ISNA(VLOOKUP(A12,入力シート!$B$43:$BF$45,12,FALSE)),"",VLOOKUP(A12,入力シート!$B$43:$BF$45,12,FALSE))</f>
        <v>○○○(株)</v>
      </c>
      <c r="AO12" s="256"/>
      <c r="AP12" s="256"/>
      <c r="AQ12" s="256"/>
      <c r="AR12" s="256"/>
      <c r="AS12" s="256" t="str">
        <f>IF(ISNA(VLOOKUP(A12,入力シート!$B$49:$AP$50,12,FALSE)),"",VLOOKUP(A12,入力シート!$B$49:$AP$50,12,FALSE))</f>
        <v>掲載場所：</v>
      </c>
      <c r="AT12" s="256"/>
      <c r="AU12" s="256"/>
      <c r="AV12" s="258" t="str">
        <f>IF(ISNA(VLOOKUP(A12,入力シート!$B$49:$AP$50,22,FALSE)),"",VLOOKUP(A12,入力シート!$B$49:$AP$50,22,FALSE))</f>
        <v>http://XXX.co.jp</v>
      </c>
      <c r="AW12" s="258"/>
      <c r="AX12" s="258"/>
      <c r="AY12" s="258"/>
      <c r="AZ12" s="258"/>
      <c r="BA12" s="289"/>
    </row>
    <row r="13" spans="1:54" s="31" customFormat="1" ht="13.5" customHeight="1" x14ac:dyDescent="0.15">
      <c r="C13" s="33"/>
      <c r="D13" s="258" t="str">
        <f>"　　　"&amp;IF(ISNA(VLOOKUP(A13,入力シート!$B$43:$AX$45,21,FALSE)),"",VLOOKUP(A13,入力シート!$B$43:$AX$45,21,FALSE))</f>
        <v>　　　</v>
      </c>
      <c r="E13" s="258"/>
      <c r="F13" s="258"/>
      <c r="G13" s="258"/>
      <c r="H13" s="258"/>
      <c r="I13" s="258"/>
      <c r="J13" s="258"/>
      <c r="K13" s="258"/>
      <c r="L13" s="259"/>
      <c r="M13" s="260"/>
      <c r="N13" s="261"/>
      <c r="O13" s="261"/>
      <c r="P13" s="262"/>
      <c r="Q13" s="290"/>
      <c r="R13" s="291"/>
      <c r="S13" s="291"/>
      <c r="T13" s="291"/>
      <c r="U13" s="291"/>
      <c r="V13" s="291"/>
      <c r="W13" s="292"/>
      <c r="X13" s="260"/>
      <c r="Y13" s="261"/>
      <c r="Z13" s="261"/>
      <c r="AA13" s="262"/>
      <c r="AB13" s="260"/>
      <c r="AC13" s="261"/>
      <c r="AD13" s="261"/>
      <c r="AE13" s="262"/>
      <c r="AF13" s="324"/>
      <c r="AG13" s="325"/>
      <c r="AH13" s="325"/>
      <c r="AI13" s="326"/>
      <c r="AJ13" s="282"/>
      <c r="AK13" s="283"/>
      <c r="AL13" s="283"/>
      <c r="AM13" s="284"/>
      <c r="AN13" s="269"/>
      <c r="AO13" s="256"/>
      <c r="AP13" s="256"/>
      <c r="AQ13" s="256"/>
      <c r="AR13" s="256"/>
      <c r="AS13" s="51"/>
      <c r="AT13" s="51"/>
      <c r="AU13" s="51"/>
      <c r="AV13" s="51"/>
      <c r="AW13" s="51"/>
      <c r="AX13" s="51"/>
      <c r="AY13" s="51"/>
      <c r="AZ13" s="51"/>
      <c r="BA13" s="53"/>
    </row>
    <row r="14" spans="1:54" s="31" customFormat="1" ht="13.5" customHeight="1" x14ac:dyDescent="0.15">
      <c r="A14" s="31">
        <v>2</v>
      </c>
      <c r="C14" s="33"/>
      <c r="D14" s="258" t="str">
        <f>"　　"&amp;IF(ISNA(VLOOKUP(A14,入力シート!$B$43:$AX$45,3,FALSE)),"",VLOOKUP(A14,入力シート!$B$43:$AX$45,3,FALSE))</f>
        <v>　　短期入所受入を含むパンフレットの作製</v>
      </c>
      <c r="E14" s="258"/>
      <c r="F14" s="258"/>
      <c r="G14" s="258"/>
      <c r="H14" s="258"/>
      <c r="I14" s="258"/>
      <c r="J14" s="258"/>
      <c r="K14" s="258"/>
      <c r="L14" s="259"/>
      <c r="M14" s="260"/>
      <c r="N14" s="261"/>
      <c r="O14" s="261"/>
      <c r="P14" s="262"/>
      <c r="Q14" s="290"/>
      <c r="R14" s="291"/>
      <c r="S14" s="291"/>
      <c r="T14" s="291"/>
      <c r="U14" s="291"/>
      <c r="V14" s="291"/>
      <c r="W14" s="292"/>
      <c r="X14" s="260" t="str">
        <f>IF($M14="","",IF(ISNA(VLOOKUP($A14,#REF!,39,FALSE)),"",VLOOKUP($A14,#REF!,39,FALSE)))</f>
        <v/>
      </c>
      <c r="Y14" s="261"/>
      <c r="Z14" s="261"/>
      <c r="AA14" s="262"/>
      <c r="AB14" s="260" t="str">
        <f>IF($Q14="","",IF(ISNA(VLOOKUP($A14,#REF!,43,FALSE)),"",VLOOKUP($A14,#REF!,43,FALSE)))</f>
        <v/>
      </c>
      <c r="AC14" s="261"/>
      <c r="AD14" s="261"/>
      <c r="AE14" s="262"/>
      <c r="AF14" s="324"/>
      <c r="AG14" s="325"/>
      <c r="AH14" s="325"/>
      <c r="AI14" s="326"/>
      <c r="AJ14" s="282" t="str">
        <f>IF($M14="","",IF(ISNA(VLOOKUP(A14,#REF!,16,FALSE)),"",VLOOKUP(A14,#REF!,16,FALSE)))</f>
        <v/>
      </c>
      <c r="AK14" s="283"/>
      <c r="AL14" s="283"/>
      <c r="AM14" s="284"/>
      <c r="AN14" s="269"/>
      <c r="AO14" s="256"/>
      <c r="AP14" s="256"/>
      <c r="AQ14" s="256"/>
      <c r="AR14" s="256"/>
      <c r="AS14" s="51"/>
      <c r="AT14" s="51"/>
      <c r="AU14" s="51"/>
      <c r="AV14" s="51"/>
      <c r="AW14" s="51"/>
      <c r="AX14" s="51"/>
      <c r="AY14" s="51"/>
      <c r="AZ14" s="51"/>
      <c r="BA14" s="53"/>
    </row>
    <row r="15" spans="1:54" s="31" customFormat="1" ht="13.5" customHeight="1" x14ac:dyDescent="0.15">
      <c r="A15" s="31">
        <v>2</v>
      </c>
      <c r="C15" s="33"/>
      <c r="D15" s="258" t="str">
        <f>"　　　"&amp;IF(ISNA(VLOOKUP(A15,入力シート!$B$43:$AX$45,21,FALSE)),"",VLOOKUP(A15,入力シート!$B$43:$AX$45,21,FALSE))</f>
        <v>　　　制作費</v>
      </c>
      <c r="E15" s="258"/>
      <c r="F15" s="258"/>
      <c r="G15" s="258"/>
      <c r="H15" s="258"/>
      <c r="I15" s="258"/>
      <c r="J15" s="258"/>
      <c r="K15" s="258"/>
      <c r="L15" s="259"/>
      <c r="M15" s="260">
        <f>IF(D15="","",IF(ISNA(VLOOKUP(A15,入力シート!$B$43:$BD$45,47,FALSE)),"",VLOOKUP(A15,入力シート!$B$43:$BD$45,47,FALSE)))</f>
        <v>500000</v>
      </c>
      <c r="N15" s="261"/>
      <c r="O15" s="261"/>
      <c r="P15" s="262"/>
      <c r="Q15" s="285">
        <f>IF(D15="","",IF(ISNA(VLOOKUP(A15,入力シート!$B$43:$BD$45,44,FALSE)),"",VLOOKUP(A15,入力シート!$B$43:$BD$45,44,FALSE)))</f>
        <v>500</v>
      </c>
      <c r="R15" s="286"/>
      <c r="S15" s="286"/>
      <c r="T15" s="286"/>
      <c r="U15" s="45" t="str">
        <f>IF(V15="","","×")</f>
        <v>×</v>
      </c>
      <c r="V15" s="287" t="str">
        <f>IF(ISNA(VLOOKUP(A15,入力シート!$B$42:$BF$45,56,FALSE)),"",VLOOKUP(A15,入力シート!$B$42:$BF$45,56,FALSE))</f>
        <v>1000部</v>
      </c>
      <c r="W15" s="288"/>
      <c r="X15" s="260">
        <f>IF(D15="","",IF(ISNA(VLOOKUP(A15,入力シート!$B$43:$BD$45,47,FALSE)),"",VLOOKUP(A15,入力シート!$B$43:$BD$45,47,FALSE)))</f>
        <v>500000</v>
      </c>
      <c r="Y15" s="261"/>
      <c r="Z15" s="261"/>
      <c r="AA15" s="262"/>
      <c r="AB15" s="260" t="str">
        <f>IF(X15="","","0")</f>
        <v>0</v>
      </c>
      <c r="AC15" s="261"/>
      <c r="AD15" s="261"/>
      <c r="AE15" s="262"/>
      <c r="AF15" s="324"/>
      <c r="AG15" s="325"/>
      <c r="AH15" s="325"/>
      <c r="AI15" s="326"/>
      <c r="AJ15" s="282">
        <f>IF($M15="","",IF(ISNA(VLOOKUP(A15,入力シート!$B$43:$BF$45,50,FALSE)),"",VLOOKUP(A15,入力シート!$B$43:$BF$45,50,FALSE)))</f>
        <v>44301</v>
      </c>
      <c r="AK15" s="283"/>
      <c r="AL15" s="283"/>
      <c r="AM15" s="284"/>
      <c r="AN15" s="269" t="str">
        <f>IF(ISNA(VLOOKUP(A15,入力シート!$B$43:$BF$45,12,FALSE)),"",VLOOKUP(A15,入力シート!$B$43:$BF$45,12,FALSE))</f>
        <v>○○○(株)</v>
      </c>
      <c r="AO15" s="256"/>
      <c r="AP15" s="256"/>
      <c r="AQ15" s="256"/>
      <c r="AR15" s="256"/>
      <c r="AS15" s="256" t="str">
        <f>IF(ISNA(VLOOKUP(A15,入力シート!$B$49:$AP$50,12,FALSE)),"",VLOOKUP(A15,入力シート!$B$49:$AP$50,12,FALSE))</f>
        <v>配布場所：</v>
      </c>
      <c r="AT15" s="256"/>
      <c r="AU15" s="256"/>
      <c r="AV15" s="258" t="str">
        <f>IF(ISNA(VLOOKUP(A15,入力シート!$B$49:$AP$50,22,FALSE)),"",VLOOKUP(A15,入力シート!$B$49:$AP$50,22,FALSE))</f>
        <v>別紙一覧表のとおり</v>
      </c>
      <c r="AW15" s="258"/>
      <c r="AX15" s="258"/>
      <c r="AY15" s="258"/>
      <c r="AZ15" s="258"/>
      <c r="BA15" s="289"/>
    </row>
    <row r="16" spans="1:54" s="31" customFormat="1" ht="13.5" customHeight="1" x14ac:dyDescent="0.15">
      <c r="A16" s="31">
        <v>3</v>
      </c>
      <c r="C16" s="33"/>
      <c r="D16" s="258" t="str">
        <f>"　　　"&amp;IF(ISNA(VLOOKUP(A16,入力シート!$B$43:$AX$45,21,FALSE)),"",VLOOKUP(A16,入力シート!$B$43:$AX$45,21,FALSE))</f>
        <v>　　　発送費</v>
      </c>
      <c r="E16" s="258"/>
      <c r="F16" s="258"/>
      <c r="G16" s="258"/>
      <c r="H16" s="258"/>
      <c r="I16" s="258"/>
      <c r="J16" s="258"/>
      <c r="K16" s="258"/>
      <c r="L16" s="259"/>
      <c r="M16" s="260">
        <f>IF(D16="","",IF(ISNA(VLOOKUP(A16,入力シート!$B$43:$BD$45,47,FALSE)),"",VLOOKUP(A16,入力シート!$B$43:$BD$45,47,FALSE)))</f>
        <v>200000</v>
      </c>
      <c r="N16" s="261"/>
      <c r="O16" s="261"/>
      <c r="P16" s="262"/>
      <c r="Q16" s="285">
        <f>IF(D16="","",IF(ISNA(VLOOKUP(A16,入力シート!$B$43:$BD$45,44,FALSE)),"",VLOOKUP(A16,入力シート!$B$43:$BD$45,44,FALSE)))</f>
        <v>200</v>
      </c>
      <c r="R16" s="286"/>
      <c r="S16" s="286"/>
      <c r="T16" s="286"/>
      <c r="U16" s="45" t="str">
        <f>IF(V16="","","×")</f>
        <v>×</v>
      </c>
      <c r="V16" s="287" t="str">
        <f>IF(ISNA(VLOOKUP(A16,入力シート!$B$42:$BF$45,56,FALSE)),"",VLOOKUP(A16,入力シート!$B$42:$BF$45,56,FALSE))</f>
        <v>1000部</v>
      </c>
      <c r="W16" s="288"/>
      <c r="X16" s="260">
        <f>IF(D16="","",IF(ISNA(VLOOKUP(A16,入力シート!$B$43:$BD$45,47,FALSE)),"",VLOOKUP(A16,入力シート!$B$43:$BD$45,47,FALSE)))</f>
        <v>200000</v>
      </c>
      <c r="Y16" s="261"/>
      <c r="Z16" s="261"/>
      <c r="AA16" s="262"/>
      <c r="AB16" s="260" t="str">
        <f>IF(X16="","","0")</f>
        <v>0</v>
      </c>
      <c r="AC16" s="261"/>
      <c r="AD16" s="261"/>
      <c r="AE16" s="262"/>
      <c r="AF16" s="324"/>
      <c r="AG16" s="325"/>
      <c r="AH16" s="325"/>
      <c r="AI16" s="326"/>
      <c r="AJ16" s="282">
        <f>IF($M16="","",IF(ISNA(VLOOKUP(A16,入力シート!$B$43:$BF$45,50,FALSE)),"",VLOOKUP(A16,入力シート!$B$43:$BF$45,50,FALSE)))</f>
        <v>44301</v>
      </c>
      <c r="AK16" s="283"/>
      <c r="AL16" s="283"/>
      <c r="AM16" s="284"/>
      <c r="AN16" s="269" t="str">
        <f>IF(ISNA(VLOOKUP(A16,入力シート!$B$43:$BF$45,12,FALSE)),"",VLOOKUP(A16,入力シート!$B$43:$BF$45,12,FALSE))</f>
        <v>○○○(株)</v>
      </c>
      <c r="AO16" s="256"/>
      <c r="AP16" s="256"/>
      <c r="AQ16" s="256"/>
      <c r="AR16" s="256"/>
      <c r="AS16" s="256" t="str">
        <f>IF(ISNA(VLOOKUP(A16,入力シート!$B$49:$AP$50,12,FALSE)),"",VLOOKUP(A16,入力シート!$B$49:$AP$50,12,FALSE))</f>
        <v/>
      </c>
      <c r="AT16" s="256"/>
      <c r="AU16" s="256"/>
      <c r="AV16" s="258" t="str">
        <f>IF(ISNA(VLOOKUP(A16,入力シート!$B$49:$AP$50,22,FALSE)),"",VLOOKUP(A16,入力シート!$B$49:$AP$50,22,FALSE))</f>
        <v/>
      </c>
      <c r="AW16" s="258"/>
      <c r="AX16" s="258"/>
      <c r="AY16" s="258"/>
      <c r="AZ16" s="258"/>
      <c r="BA16" s="289"/>
    </row>
    <row r="17" spans="1:54" s="31" customFormat="1" ht="13.5" customHeight="1" x14ac:dyDescent="0.15">
      <c r="C17" s="33"/>
      <c r="D17" s="258" t="s">
        <v>148</v>
      </c>
      <c r="E17" s="258"/>
      <c r="F17" s="258"/>
      <c r="G17" s="258"/>
      <c r="H17" s="258"/>
      <c r="I17" s="258"/>
      <c r="J17" s="258"/>
      <c r="K17" s="258"/>
      <c r="L17" s="259"/>
      <c r="M17" s="260"/>
      <c r="N17" s="261"/>
      <c r="O17" s="261"/>
      <c r="P17" s="262"/>
      <c r="Q17" s="263"/>
      <c r="R17" s="264"/>
      <c r="S17" s="264"/>
      <c r="T17" s="264"/>
      <c r="U17" s="264"/>
      <c r="V17" s="264"/>
      <c r="W17" s="265"/>
      <c r="X17" s="260"/>
      <c r="Y17" s="261"/>
      <c r="Z17" s="261"/>
      <c r="AA17" s="262"/>
      <c r="AB17" s="266"/>
      <c r="AC17" s="267"/>
      <c r="AD17" s="267"/>
      <c r="AE17" s="268"/>
      <c r="AF17" s="324"/>
      <c r="AG17" s="325"/>
      <c r="AH17" s="325"/>
      <c r="AI17" s="326"/>
      <c r="AJ17" s="282" t="str">
        <f>IF($M17="","",IF(ISNA(VLOOKUP(A17,#REF!,16,FALSE)),"",VLOOKUP(A17,#REF!,16,FALSE)))</f>
        <v/>
      </c>
      <c r="AK17" s="283"/>
      <c r="AL17" s="283"/>
      <c r="AM17" s="284"/>
      <c r="AN17" s="269"/>
      <c r="AO17" s="256"/>
      <c r="AP17" s="256"/>
      <c r="AQ17" s="256"/>
      <c r="AR17" s="256"/>
      <c r="AS17" s="51"/>
      <c r="AT17" s="51"/>
      <c r="AU17" s="51"/>
      <c r="AV17" s="51"/>
      <c r="AW17" s="51"/>
      <c r="AX17" s="51"/>
      <c r="AY17" s="51"/>
      <c r="AZ17" s="51"/>
      <c r="BA17" s="53"/>
    </row>
    <row r="18" spans="1:54" s="31" customFormat="1" ht="13.5" customHeight="1" x14ac:dyDescent="0.15">
      <c r="A18" s="31">
        <v>4</v>
      </c>
      <c r="C18" s="33"/>
      <c r="D18" s="258" t="str">
        <f>"　　"&amp;IF(ISNA(VLOOKUP(A18,入力シート!$B$55:$AM$56,3,FALSE)),"",VLOOKUP(A18,入力シート!$B$55:$AM$56,3,FALSE))</f>
        <v>　　訪問広報活動</v>
      </c>
      <c r="E18" s="258"/>
      <c r="F18" s="258"/>
      <c r="G18" s="258"/>
      <c r="H18" s="258"/>
      <c r="I18" s="258"/>
      <c r="J18" s="258"/>
      <c r="K18" s="258"/>
      <c r="L18" s="259"/>
      <c r="M18" s="260"/>
      <c r="N18" s="261"/>
      <c r="O18" s="261"/>
      <c r="P18" s="262"/>
      <c r="Q18" s="285" t="str">
        <f>IF(D18="","",IF(ISNA(VLOOKUP(A18,入力シート!$B$43:$BD$45,44,FALSE)),"",VLOOKUP(A18,入力シート!$B$43:$BD$45,44,FALSE)))</f>
        <v/>
      </c>
      <c r="R18" s="286"/>
      <c r="S18" s="286"/>
      <c r="T18" s="286"/>
      <c r="U18" s="45" t="str">
        <f>IF(V18="","","×")</f>
        <v/>
      </c>
      <c r="V18" s="287" t="str">
        <f>IF(ISNA(VLOOKUP(A18,入力シート!$B$42:$BF$45,56,FALSE)),"",VLOOKUP(A18,入力シート!$B$42:$BF$45,56,FALSE))</f>
        <v/>
      </c>
      <c r="W18" s="288"/>
      <c r="X18" s="260" t="str">
        <f>IF(D18="","",IF(ISNA(VLOOKUP(A18,入力シート!$B$43:$BD$45,47,FALSE)),"",VLOOKUP(A18,入力シート!$B$43:$BD$45,47,FALSE)))</f>
        <v/>
      </c>
      <c r="Y18" s="261"/>
      <c r="Z18" s="261"/>
      <c r="AA18" s="262"/>
      <c r="AB18" s="260" t="str">
        <f>IF(X18="","","0")</f>
        <v/>
      </c>
      <c r="AC18" s="261"/>
      <c r="AD18" s="261"/>
      <c r="AE18" s="262"/>
      <c r="AF18" s="324"/>
      <c r="AG18" s="325"/>
      <c r="AH18" s="325"/>
      <c r="AI18" s="326"/>
      <c r="AJ18" s="282" t="str">
        <f>IF($M18="","",IF(ISNA(VLOOKUP(A18,#REF!,16,FALSE)),"",VLOOKUP(A18,#REF!,16,FALSE)))</f>
        <v/>
      </c>
      <c r="AK18" s="283"/>
      <c r="AL18" s="283"/>
      <c r="AM18" s="284"/>
      <c r="AN18" s="269"/>
      <c r="AO18" s="256"/>
      <c r="AP18" s="256"/>
      <c r="AQ18" s="256"/>
      <c r="AR18" s="256"/>
      <c r="AS18" s="51"/>
      <c r="AT18" s="51"/>
      <c r="AU18" s="51"/>
      <c r="AV18" s="51"/>
      <c r="AW18" s="51"/>
      <c r="AX18" s="51"/>
      <c r="AY18" s="51"/>
      <c r="AZ18" s="51"/>
      <c r="BA18" s="53"/>
    </row>
    <row r="19" spans="1:54" s="31" customFormat="1" ht="13.5" customHeight="1" x14ac:dyDescent="0.15">
      <c r="A19" s="31">
        <v>4</v>
      </c>
      <c r="C19" s="33"/>
      <c r="D19" s="258" t="str">
        <f>"　　　"&amp;IF(ISNA(VLOOKUP(A19,入力シート!$B$55:$AM$56,19,FALSE)),"",VLOOKUP(A19,入力シート!$B$55:$AM$56,19,FALSE))</f>
        <v>　　　看護師</v>
      </c>
      <c r="E19" s="258"/>
      <c r="F19" s="258"/>
      <c r="G19" s="258"/>
      <c r="H19" s="258"/>
      <c r="I19" s="258"/>
      <c r="J19" s="258"/>
      <c r="K19" s="258"/>
      <c r="L19" s="259"/>
      <c r="M19" s="260">
        <f>IF(D19="","",IF(ISNA(VLOOKUP(A19,入力シート!$B$55:$AM$56,27,FALSE)),"",VLOOKUP(A19,入力シート!$B$55:$AM$56,27,FALSE)))</f>
        <v>25000</v>
      </c>
      <c r="N19" s="261"/>
      <c r="O19" s="261"/>
      <c r="P19" s="262"/>
      <c r="Q19" s="285">
        <f>IF(D19="","",IF(ISNA(VLOOKUP(A19,入力シート!$B$55:$AM$56,27,FALSE)),"",VLOOKUP(A19,入力シート!$B$55:$AM$56,27,FALSE)))</f>
        <v>25000</v>
      </c>
      <c r="R19" s="286"/>
      <c r="S19" s="286"/>
      <c r="T19" s="286"/>
      <c r="U19" s="45" t="str">
        <f>IF(V19="","","×")</f>
        <v>×</v>
      </c>
      <c r="V19" s="287" t="str">
        <f>IF(Q19="","","1名")</f>
        <v>1名</v>
      </c>
      <c r="W19" s="288"/>
      <c r="X19" s="260">
        <f>IF(D19="","",IF(ISNA(VLOOKUP(A19,入力シート!$B$55:$AM$56,31,FALSE)),"",VLOOKUP(A19,入力シート!$B$55:$AM$56,31,FALSE)))</f>
        <v>23000</v>
      </c>
      <c r="Y19" s="261"/>
      <c r="Z19" s="261"/>
      <c r="AA19" s="262"/>
      <c r="AB19" s="260">
        <f>IF(D19="","",IF(ISNA(VLOOKUP(A19,入力シート!$B$55:$AM$56,35,FALSE)),"",VLOOKUP(A19,入力シート!$B$55:$AM$56,35,FALSE)))</f>
        <v>2000</v>
      </c>
      <c r="AC19" s="261"/>
      <c r="AD19" s="261"/>
      <c r="AE19" s="262"/>
      <c r="AF19" s="324"/>
      <c r="AG19" s="325"/>
      <c r="AH19" s="325"/>
      <c r="AI19" s="326"/>
      <c r="AJ19" s="282">
        <f>IF(D19="","",IF(ISNA(VLOOKUP(A19,入力シート!$B$55:$AM$56,16,FALSE)),"",VLOOKUP(A19,入力シート!$B$55:$AM$56,16,FALSE)))</f>
        <v>44301</v>
      </c>
      <c r="AK19" s="283"/>
      <c r="AL19" s="283"/>
      <c r="AM19" s="284"/>
      <c r="AN19" s="293" t="str">
        <f>IF(D19="","","別添「広報活動実績報告書のとおり」")</f>
        <v>別添「広報活動実績報告書のとおり」</v>
      </c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89"/>
    </row>
    <row r="20" spans="1:54" s="31" customFormat="1" ht="13.5" customHeight="1" x14ac:dyDescent="0.15">
      <c r="A20" s="31">
        <v>5</v>
      </c>
      <c r="C20" s="33"/>
      <c r="D20" s="258" t="str">
        <f>"　　　"&amp;IF(ISNA(VLOOKUP(A20,入力シート!$B$55:$AM$56,19,FALSE)),"",VLOOKUP(A20,入力シート!$B$55:$AM$56,19,FALSE))</f>
        <v>　　　MSW</v>
      </c>
      <c r="E20" s="258"/>
      <c r="F20" s="258"/>
      <c r="G20" s="258"/>
      <c r="H20" s="258"/>
      <c r="I20" s="258"/>
      <c r="J20" s="258"/>
      <c r="K20" s="258"/>
      <c r="L20" s="259"/>
      <c r="M20" s="260">
        <f>IF(D20="","",IF(ISNA(VLOOKUP(A20,入力シート!$B$55:$AM$56,27,FALSE)),"",VLOOKUP(A20,入力シート!$B$55:$AM$56,27,FALSE)))</f>
        <v>25000</v>
      </c>
      <c r="N20" s="261"/>
      <c r="O20" s="261"/>
      <c r="P20" s="262"/>
      <c r="Q20" s="285">
        <f>IF(D20="","",IF(ISNA(VLOOKUP(A20,入力シート!$B$55:$AM$56,27,FALSE)),"",VLOOKUP(A20,入力シート!$B$55:$AM$56,27,FALSE)))</f>
        <v>25000</v>
      </c>
      <c r="R20" s="286"/>
      <c r="S20" s="286"/>
      <c r="T20" s="286"/>
      <c r="U20" s="45" t="str">
        <f>IF(V20="","","×")</f>
        <v>×</v>
      </c>
      <c r="V20" s="287" t="str">
        <f>IF(Q20="","","1名")</f>
        <v>1名</v>
      </c>
      <c r="W20" s="288"/>
      <c r="X20" s="260">
        <f>IF(D20="","",IF(ISNA(VLOOKUP(A20,入力シート!$B$55:$AM$56,31,FALSE)),"",VLOOKUP(A20,入力シート!$B$55:$AM$56,31,FALSE)))</f>
        <v>23000</v>
      </c>
      <c r="Y20" s="261"/>
      <c r="Z20" s="261"/>
      <c r="AA20" s="262"/>
      <c r="AB20" s="260">
        <f>IF(D20="","",IF(ISNA(VLOOKUP(A20,入力シート!$B$55:$AM$56,35,FALSE)),"",VLOOKUP(A20,入力シート!$B$55:$AM$56,35,FALSE)))</f>
        <v>2000</v>
      </c>
      <c r="AC20" s="261"/>
      <c r="AD20" s="261"/>
      <c r="AE20" s="262"/>
      <c r="AF20" s="324"/>
      <c r="AG20" s="325"/>
      <c r="AH20" s="325"/>
      <c r="AI20" s="326"/>
      <c r="AJ20" s="282">
        <f>IF(D20="","",IF(ISNA(VLOOKUP(A20,入力シート!$B$55:$AM$56,16,FALSE)),"",VLOOKUP(A20,入力シート!$B$55:$AM$56,16,FALSE)))</f>
        <v>44301</v>
      </c>
      <c r="AK20" s="283"/>
      <c r="AL20" s="283"/>
      <c r="AM20" s="284"/>
      <c r="AN20" s="293" t="str">
        <f>IF(D20="","","別添「広報活動実績報告書のとおり」")</f>
        <v>別添「広報活動実績報告書のとおり」</v>
      </c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8"/>
      <c r="BA20" s="289"/>
    </row>
    <row r="21" spans="1:54" s="31" customFormat="1" ht="13.5" customHeight="1" x14ac:dyDescent="0.15">
      <c r="A21" s="31">
        <v>7</v>
      </c>
      <c r="C21" s="33"/>
      <c r="D21" s="258"/>
      <c r="E21" s="258"/>
      <c r="F21" s="258"/>
      <c r="G21" s="258"/>
      <c r="H21" s="258"/>
      <c r="I21" s="258"/>
      <c r="J21" s="258"/>
      <c r="K21" s="258"/>
      <c r="L21" s="259"/>
      <c r="M21" s="260"/>
      <c r="N21" s="261"/>
      <c r="O21" s="261"/>
      <c r="P21" s="262"/>
      <c r="Q21" s="263"/>
      <c r="R21" s="264"/>
      <c r="S21" s="264"/>
      <c r="T21" s="264"/>
      <c r="U21" s="264"/>
      <c r="V21" s="264"/>
      <c r="W21" s="265"/>
      <c r="X21" s="260"/>
      <c r="Y21" s="261"/>
      <c r="Z21" s="261"/>
      <c r="AA21" s="262"/>
      <c r="AB21" s="266"/>
      <c r="AC21" s="267"/>
      <c r="AD21" s="267"/>
      <c r="AE21" s="268"/>
      <c r="AF21" s="327"/>
      <c r="AG21" s="328"/>
      <c r="AH21" s="328"/>
      <c r="AI21" s="329"/>
      <c r="AJ21" s="266"/>
      <c r="AK21" s="267"/>
      <c r="AL21" s="267"/>
      <c r="AM21" s="268"/>
      <c r="AN21" s="330" t="str">
        <f>IF($M21="","","旅費")</f>
        <v/>
      </c>
      <c r="AO21" s="331"/>
      <c r="AP21" s="331"/>
      <c r="AQ21" s="294" t="str">
        <f>IF($M21="","",IF(ISNA(VLOOKUP(別紙!A21,#REF!,27,FALSE)),"",VLOOKUP(別紙!A21,#REF!,27,FALSE))-IF(ISNA(VLOOKUP(別紙!A21,#REF!,43,FALSE)),"",VLOOKUP(別紙!A21,#REF!,43,FALSE)))</f>
        <v/>
      </c>
      <c r="AR21" s="294"/>
      <c r="AS21" s="294"/>
      <c r="AT21" s="294"/>
      <c r="AU21" s="331" t="str">
        <f>IF($M21="","","旅費")</f>
        <v/>
      </c>
      <c r="AV21" s="331"/>
      <c r="AW21" s="331"/>
      <c r="AX21" s="294" t="str">
        <f>IF($M21="","",IF(ISNA(VLOOKUP(別紙!A21,#REF!,31,FALSE)),"",VLOOKUP(別紙!A21,#REF!,31,FALSE)))</f>
        <v/>
      </c>
      <c r="AY21" s="294"/>
      <c r="AZ21" s="294"/>
      <c r="BA21" s="295"/>
    </row>
    <row r="22" spans="1:54" s="31" customFormat="1" ht="13.5" customHeight="1" x14ac:dyDescent="0.15">
      <c r="C22" s="296" t="s">
        <v>31</v>
      </c>
      <c r="D22" s="297"/>
      <c r="E22" s="297"/>
      <c r="F22" s="297"/>
      <c r="G22" s="297"/>
      <c r="H22" s="297"/>
      <c r="I22" s="297"/>
      <c r="J22" s="297"/>
      <c r="K22" s="297"/>
      <c r="L22" s="298"/>
      <c r="M22" s="299">
        <f>SUM(M8:P21)</f>
        <v>1150000</v>
      </c>
      <c r="N22" s="300"/>
      <c r="O22" s="300"/>
      <c r="P22" s="301"/>
      <c r="Q22" s="302"/>
      <c r="R22" s="303"/>
      <c r="S22" s="303"/>
      <c r="T22" s="303"/>
      <c r="U22" s="303"/>
      <c r="V22" s="303"/>
      <c r="W22" s="304"/>
      <c r="X22" s="305">
        <f>SUM(X12:AA21)</f>
        <v>1146000</v>
      </c>
      <c r="Y22" s="306"/>
      <c r="Z22" s="306"/>
      <c r="AA22" s="307"/>
      <c r="AB22" s="308">
        <f>SUM(AB12:AE21)</f>
        <v>4000</v>
      </c>
      <c r="AC22" s="309"/>
      <c r="AD22" s="309"/>
      <c r="AE22" s="310"/>
      <c r="AF22" s="308">
        <f>入力シート!T13</f>
        <v>0</v>
      </c>
      <c r="AG22" s="309"/>
      <c r="AH22" s="309"/>
      <c r="AI22" s="310"/>
      <c r="AJ22" s="311"/>
      <c r="AK22" s="312"/>
      <c r="AL22" s="312"/>
      <c r="AM22" s="313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54"/>
    </row>
    <row r="23" spans="1:54" s="31" customFormat="1" ht="4.5" customHeight="1" x14ac:dyDescent="0.15">
      <c r="C23" s="34"/>
      <c r="D23" s="34"/>
      <c r="E23" s="34"/>
      <c r="F23" s="34"/>
      <c r="G23" s="34"/>
      <c r="H23" s="34"/>
      <c r="I23" s="34"/>
      <c r="J23" s="34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1:54" s="30" customFormat="1" ht="15" customHeight="1" x14ac:dyDescent="0.15">
      <c r="B24" s="32" t="s">
        <v>53</v>
      </c>
    </row>
    <row r="25" spans="1:54" s="30" customFormat="1" ht="4.5" customHeight="1" x14ac:dyDescent="0.15">
      <c r="B25" s="29"/>
    </row>
    <row r="26" spans="1:54" ht="15" customHeight="1" x14ac:dyDescent="0.15">
      <c r="C26" s="314" t="s">
        <v>177</v>
      </c>
      <c r="D26" s="315"/>
      <c r="E26" s="315"/>
      <c r="F26" s="315"/>
      <c r="G26" s="315"/>
      <c r="H26" s="315"/>
      <c r="I26" s="315"/>
      <c r="J26" s="315"/>
      <c r="K26" s="315"/>
      <c r="L26" s="316"/>
      <c r="M26" s="317" t="s">
        <v>183</v>
      </c>
      <c r="N26" s="318"/>
      <c r="O26" s="318"/>
      <c r="P26" s="318"/>
      <c r="Q26" s="318"/>
      <c r="R26" s="318"/>
      <c r="S26" s="318"/>
      <c r="T26" s="318"/>
      <c r="U26" s="318"/>
      <c r="V26" s="318"/>
      <c r="W26" s="319"/>
      <c r="X26" s="317" t="s">
        <v>184</v>
      </c>
      <c r="Y26" s="318"/>
      <c r="Z26" s="318"/>
      <c r="AA26" s="318"/>
      <c r="AB26" s="318"/>
      <c r="AC26" s="318"/>
      <c r="AD26" s="318"/>
      <c r="AE26" s="318"/>
      <c r="AF26" s="318"/>
      <c r="AG26" s="318"/>
      <c r="AH26" s="319"/>
      <c r="AI26" s="317" t="s">
        <v>26</v>
      </c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20"/>
      <c r="BB26" s="44"/>
    </row>
    <row r="27" spans="1:54" ht="15" customHeight="1" x14ac:dyDescent="0.15">
      <c r="C27" s="332">
        <v>44287</v>
      </c>
      <c r="D27" s="333"/>
      <c r="E27" s="333"/>
      <c r="F27" s="333"/>
      <c r="G27" s="333"/>
      <c r="H27" s="334" t="s">
        <v>47</v>
      </c>
      <c r="I27" s="334"/>
      <c r="J27" s="334"/>
      <c r="K27" s="334"/>
      <c r="L27" s="335"/>
      <c r="M27" s="336" t="s">
        <v>90</v>
      </c>
      <c r="N27" s="334"/>
      <c r="O27" s="334"/>
      <c r="P27" s="38">
        <f>入力シート!C38</f>
        <v>9</v>
      </c>
      <c r="Q27" s="41" t="s">
        <v>130</v>
      </c>
      <c r="R27" s="41"/>
      <c r="S27" s="41"/>
      <c r="T27" s="44"/>
      <c r="U27" s="41"/>
      <c r="V27" s="41"/>
      <c r="W27" s="47"/>
      <c r="X27" s="336" t="s">
        <v>90</v>
      </c>
      <c r="Y27" s="334"/>
      <c r="Z27" s="334"/>
      <c r="AA27" s="38">
        <f>入力シート!N38</f>
        <v>86</v>
      </c>
      <c r="AB27" s="41" t="s">
        <v>5</v>
      </c>
      <c r="AC27" s="41"/>
      <c r="AD27" s="41"/>
      <c r="AE27" s="44"/>
      <c r="AF27" s="41"/>
      <c r="AG27" s="41"/>
      <c r="AH27" s="47"/>
      <c r="AI27" s="337" t="s">
        <v>185</v>
      </c>
      <c r="AJ27" s="338"/>
      <c r="AK27" s="338"/>
      <c r="AL27" s="338"/>
      <c r="AM27" s="338"/>
      <c r="AN27" s="338"/>
      <c r="AO27" s="338"/>
      <c r="AP27" s="334" t="s">
        <v>90</v>
      </c>
      <c r="AQ27" s="334"/>
      <c r="AR27" s="334"/>
      <c r="AS27" s="339">
        <f>入力シート!AF35</f>
        <v>0</v>
      </c>
      <c r="AT27" s="339"/>
      <c r="AU27" s="339"/>
      <c r="AV27" s="44" t="s">
        <v>136</v>
      </c>
      <c r="AW27" s="44"/>
      <c r="AX27" s="44"/>
      <c r="AY27" s="44"/>
      <c r="AZ27" s="44"/>
      <c r="BA27" s="55"/>
      <c r="BB27" s="44"/>
    </row>
    <row r="28" spans="1:54" ht="15" customHeight="1" x14ac:dyDescent="0.15">
      <c r="C28" s="35"/>
      <c r="D28" s="340">
        <f>入力シート!F4</f>
        <v>44408</v>
      </c>
      <c r="E28" s="340"/>
      <c r="F28" s="340"/>
      <c r="G28" s="340"/>
      <c r="H28" s="340"/>
      <c r="I28" s="341" t="s">
        <v>129</v>
      </c>
      <c r="J28" s="341"/>
      <c r="K28" s="341"/>
      <c r="L28" s="342"/>
      <c r="M28" s="343" t="s">
        <v>133</v>
      </c>
      <c r="N28" s="344"/>
      <c r="O28" s="344"/>
      <c r="P28" s="39">
        <f>入力シート!X31</f>
        <v>5</v>
      </c>
      <c r="Q28" s="42" t="s">
        <v>130</v>
      </c>
      <c r="R28" s="344" t="s">
        <v>120</v>
      </c>
      <c r="S28" s="344"/>
      <c r="T28" s="344"/>
      <c r="U28" s="39">
        <f>入力シート!X32</f>
        <v>4</v>
      </c>
      <c r="V28" s="42" t="s">
        <v>130</v>
      </c>
      <c r="W28" s="48" t="s">
        <v>55</v>
      </c>
      <c r="X28" s="343" t="s">
        <v>133</v>
      </c>
      <c r="Y28" s="344"/>
      <c r="Z28" s="344"/>
      <c r="AA28" s="39">
        <f>入力シート!AA31</f>
        <v>60</v>
      </c>
      <c r="AB28" s="42" t="s">
        <v>5</v>
      </c>
      <c r="AC28" s="344" t="s">
        <v>120</v>
      </c>
      <c r="AD28" s="344"/>
      <c r="AE28" s="344"/>
      <c r="AF28" s="39">
        <f>入力シート!AA32</f>
        <v>26</v>
      </c>
      <c r="AG28" s="42" t="s">
        <v>5</v>
      </c>
      <c r="AH28" s="48" t="s">
        <v>55</v>
      </c>
      <c r="AI28" s="345" t="s">
        <v>137</v>
      </c>
      <c r="AJ28" s="346"/>
      <c r="AK28" s="346"/>
      <c r="AL28" s="346"/>
      <c r="AM28" s="344" t="s">
        <v>132</v>
      </c>
      <c r="AN28" s="344"/>
      <c r="AO28" s="344"/>
      <c r="AP28" s="39">
        <f>入力シート!AF36</f>
        <v>0</v>
      </c>
      <c r="AQ28" s="42" t="s">
        <v>130</v>
      </c>
      <c r="AR28" s="344" t="s">
        <v>62</v>
      </c>
      <c r="AS28" s="344"/>
      <c r="AT28" s="344"/>
      <c r="AU28" s="39">
        <f>入力シート!AF37</f>
        <v>0</v>
      </c>
      <c r="AV28" s="42" t="s">
        <v>130</v>
      </c>
      <c r="AW28" s="344" t="s">
        <v>38</v>
      </c>
      <c r="AX28" s="344"/>
      <c r="AY28" s="344"/>
      <c r="AZ28" s="39">
        <f>入力シート!AF38</f>
        <v>0</v>
      </c>
      <c r="BA28" s="56" t="s">
        <v>130</v>
      </c>
      <c r="BB28" s="44"/>
    </row>
    <row r="29" spans="1:54" s="31" customFormat="1" ht="5.25" customHeight="1" x14ac:dyDescent="0.15">
      <c r="C29" s="34"/>
      <c r="D29" s="34"/>
      <c r="E29" s="34"/>
      <c r="F29" s="34"/>
      <c r="G29" s="34"/>
      <c r="H29" s="34"/>
      <c r="I29" s="34"/>
      <c r="J29" s="34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1:54" s="31" customFormat="1" ht="5.25" customHeight="1" x14ac:dyDescent="0.15">
      <c r="C30" s="34"/>
      <c r="D30" s="34"/>
      <c r="E30" s="34"/>
      <c r="F30" s="34"/>
      <c r="G30" s="34"/>
      <c r="H30" s="34"/>
      <c r="I30" s="34"/>
      <c r="J30" s="34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</row>
    <row r="31" spans="1:54" s="31" customFormat="1" ht="5.25" customHeight="1" x14ac:dyDescent="0.15">
      <c r="C31" s="34"/>
      <c r="D31" s="34"/>
      <c r="E31" s="34"/>
      <c r="F31" s="34"/>
      <c r="G31" s="34"/>
      <c r="H31" s="34"/>
      <c r="I31" s="34"/>
      <c r="J31" s="34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1:54" s="30" customFormat="1" ht="15" customHeight="1" x14ac:dyDescent="0.15">
      <c r="B32" s="32" t="s">
        <v>178</v>
      </c>
    </row>
    <row r="33" spans="2:53" s="30" customFormat="1" ht="4.5" customHeight="1" x14ac:dyDescent="0.15">
      <c r="B33" s="29"/>
    </row>
    <row r="34" spans="2:53" s="32" customFormat="1" ht="15" customHeight="1" x14ac:dyDescent="0.15">
      <c r="C34" s="347" t="s">
        <v>17</v>
      </c>
      <c r="D34" s="348"/>
      <c r="E34" s="348"/>
      <c r="F34" s="348"/>
      <c r="G34" s="348"/>
      <c r="H34" s="348"/>
      <c r="I34" s="348"/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  <c r="W34" s="349"/>
      <c r="X34" s="347" t="s">
        <v>28</v>
      </c>
      <c r="Y34" s="348"/>
      <c r="Z34" s="348"/>
      <c r="AA34" s="348"/>
      <c r="AB34" s="348"/>
      <c r="AC34" s="348"/>
      <c r="AD34" s="348"/>
      <c r="AE34" s="348"/>
      <c r="AF34" s="348"/>
      <c r="AG34" s="348"/>
      <c r="AH34" s="348"/>
      <c r="AI34" s="348"/>
      <c r="AJ34" s="348"/>
      <c r="AK34" s="348"/>
      <c r="AL34" s="348"/>
      <c r="AM34" s="348"/>
      <c r="AN34" s="348"/>
      <c r="AO34" s="348"/>
      <c r="AP34" s="348"/>
      <c r="AQ34" s="348"/>
      <c r="AR34" s="349"/>
      <c r="AS34" s="347" t="s">
        <v>24</v>
      </c>
      <c r="AT34" s="348"/>
      <c r="AU34" s="348"/>
      <c r="AV34" s="348"/>
      <c r="AW34" s="348"/>
      <c r="AX34" s="348"/>
      <c r="AY34" s="348"/>
      <c r="AZ34" s="348"/>
      <c r="BA34" s="349"/>
    </row>
    <row r="35" spans="2:53" s="32" customFormat="1" ht="15" customHeight="1" x14ac:dyDescent="0.15">
      <c r="C35" s="350" t="s">
        <v>32</v>
      </c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2"/>
      <c r="Q35" s="351" t="s">
        <v>13</v>
      </c>
      <c r="R35" s="351"/>
      <c r="S35" s="351"/>
      <c r="T35" s="351"/>
      <c r="U35" s="351"/>
      <c r="V35" s="351"/>
      <c r="W35" s="353"/>
      <c r="X35" s="350" t="s">
        <v>32</v>
      </c>
      <c r="Y35" s="351"/>
      <c r="Z35" s="351"/>
      <c r="AA35" s="351"/>
      <c r="AB35" s="351"/>
      <c r="AC35" s="351"/>
      <c r="AD35" s="351"/>
      <c r="AE35" s="351"/>
      <c r="AF35" s="351"/>
      <c r="AG35" s="351"/>
      <c r="AH35" s="351"/>
      <c r="AI35" s="351"/>
      <c r="AJ35" s="351"/>
      <c r="AK35" s="352"/>
      <c r="AL35" s="351" t="s">
        <v>13</v>
      </c>
      <c r="AM35" s="351"/>
      <c r="AN35" s="351"/>
      <c r="AO35" s="351"/>
      <c r="AP35" s="351"/>
      <c r="AQ35" s="351"/>
      <c r="AR35" s="353"/>
      <c r="AS35" s="360"/>
      <c r="AT35" s="361"/>
      <c r="AU35" s="361"/>
      <c r="AV35" s="361"/>
      <c r="AW35" s="361"/>
      <c r="AX35" s="361"/>
      <c r="AY35" s="361"/>
      <c r="AZ35" s="361"/>
      <c r="BA35" s="362"/>
    </row>
    <row r="36" spans="2:53" s="32" customFormat="1" ht="15" customHeight="1" x14ac:dyDescent="0.15">
      <c r="C36" s="354" t="s">
        <v>4</v>
      </c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6"/>
      <c r="Q36" s="357">
        <f>X22</f>
        <v>1146000</v>
      </c>
      <c r="R36" s="358"/>
      <c r="S36" s="358"/>
      <c r="T36" s="358"/>
      <c r="U36" s="358"/>
      <c r="V36" s="358"/>
      <c r="W36" s="359"/>
      <c r="X36" s="354" t="s">
        <v>125</v>
      </c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356"/>
      <c r="AL36" s="358"/>
      <c r="AM36" s="358"/>
      <c r="AN36" s="358"/>
      <c r="AO36" s="358"/>
      <c r="AP36" s="358"/>
      <c r="AQ36" s="358"/>
      <c r="AR36" s="359"/>
      <c r="AS36" s="363"/>
      <c r="AT36" s="364"/>
      <c r="AU36" s="364"/>
      <c r="AV36" s="364"/>
      <c r="AW36" s="364"/>
      <c r="AX36" s="364"/>
      <c r="AY36" s="364"/>
      <c r="AZ36" s="364"/>
      <c r="BA36" s="365"/>
    </row>
    <row r="37" spans="2:53" ht="15" customHeight="1" x14ac:dyDescent="0.15">
      <c r="C37" s="354" t="s">
        <v>35</v>
      </c>
      <c r="D37" s="355"/>
      <c r="E37" s="355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6"/>
      <c r="Q37" s="357">
        <f>AB22</f>
        <v>4000</v>
      </c>
      <c r="R37" s="358"/>
      <c r="S37" s="358"/>
      <c r="T37" s="358"/>
      <c r="U37" s="358"/>
      <c r="V37" s="358"/>
      <c r="W37" s="359"/>
      <c r="X37" s="354" t="s">
        <v>126</v>
      </c>
      <c r="Y37" s="355"/>
      <c r="Z37" s="355"/>
      <c r="AA37" s="355"/>
      <c r="AB37" s="355"/>
      <c r="AC37" s="355"/>
      <c r="AD37" s="355"/>
      <c r="AE37" s="355"/>
      <c r="AF37" s="355"/>
      <c r="AG37" s="355"/>
      <c r="AH37" s="355"/>
      <c r="AI37" s="355"/>
      <c r="AJ37" s="355"/>
      <c r="AK37" s="356"/>
      <c r="AL37" s="357"/>
      <c r="AM37" s="358"/>
      <c r="AN37" s="358"/>
      <c r="AO37" s="358"/>
      <c r="AP37" s="358"/>
      <c r="AQ37" s="358"/>
      <c r="AR37" s="359"/>
      <c r="AS37" s="363"/>
      <c r="AT37" s="364"/>
      <c r="AU37" s="364"/>
      <c r="AV37" s="364"/>
      <c r="AW37" s="364"/>
      <c r="AX37" s="364"/>
      <c r="AY37" s="364"/>
      <c r="AZ37" s="364"/>
      <c r="BA37" s="365"/>
    </row>
    <row r="38" spans="2:53" ht="15" customHeight="1" x14ac:dyDescent="0.15">
      <c r="C38" s="354" t="s">
        <v>38</v>
      </c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6"/>
      <c r="Q38" s="357">
        <f>AF22</f>
        <v>0</v>
      </c>
      <c r="R38" s="358"/>
      <c r="S38" s="358"/>
      <c r="T38" s="358"/>
      <c r="U38" s="358"/>
      <c r="V38" s="358"/>
      <c r="W38" s="359"/>
      <c r="X38" s="354" t="s">
        <v>124</v>
      </c>
      <c r="Y38" s="355"/>
      <c r="Z38" s="355"/>
      <c r="AA38" s="355"/>
      <c r="AB38" s="355"/>
      <c r="AC38" s="355"/>
      <c r="AD38" s="355"/>
      <c r="AE38" s="355"/>
      <c r="AF38" s="355"/>
      <c r="AG38" s="355"/>
      <c r="AH38" s="355"/>
      <c r="AI38" s="355"/>
      <c r="AJ38" s="355"/>
      <c r="AK38" s="356"/>
      <c r="AL38" s="358"/>
      <c r="AM38" s="358"/>
      <c r="AN38" s="358"/>
      <c r="AO38" s="358"/>
      <c r="AP38" s="358"/>
      <c r="AQ38" s="358"/>
      <c r="AR38" s="359"/>
      <c r="AS38" s="363"/>
      <c r="AT38" s="364"/>
      <c r="AU38" s="364"/>
      <c r="AV38" s="364"/>
      <c r="AW38" s="364"/>
      <c r="AX38" s="364"/>
      <c r="AY38" s="364"/>
      <c r="AZ38" s="364"/>
      <c r="BA38" s="365"/>
    </row>
    <row r="39" spans="2:53" ht="15" customHeight="1" x14ac:dyDescent="0.15">
      <c r="C39" s="354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6"/>
      <c r="Q39" s="358"/>
      <c r="R39" s="358"/>
      <c r="S39" s="358"/>
      <c r="T39" s="358"/>
      <c r="U39" s="358"/>
      <c r="V39" s="358"/>
      <c r="W39" s="359"/>
      <c r="X39" s="354" t="s">
        <v>127</v>
      </c>
      <c r="Y39" s="355"/>
      <c r="Z39" s="355"/>
      <c r="AA39" s="355"/>
      <c r="AB39" s="355"/>
      <c r="AC39" s="355"/>
      <c r="AD39" s="355"/>
      <c r="AE39" s="355"/>
      <c r="AF39" s="355"/>
      <c r="AG39" s="355"/>
      <c r="AH39" s="355"/>
      <c r="AI39" s="355"/>
      <c r="AJ39" s="355"/>
      <c r="AK39" s="356"/>
      <c r="AL39" s="357">
        <f>X22</f>
        <v>1146000</v>
      </c>
      <c r="AM39" s="358"/>
      <c r="AN39" s="358"/>
      <c r="AO39" s="358"/>
      <c r="AP39" s="358"/>
      <c r="AQ39" s="358"/>
      <c r="AR39" s="359"/>
      <c r="AS39" s="363"/>
      <c r="AT39" s="364"/>
      <c r="AU39" s="364"/>
      <c r="AV39" s="364"/>
      <c r="AW39" s="364"/>
      <c r="AX39" s="364"/>
      <c r="AY39" s="364"/>
      <c r="AZ39" s="364"/>
      <c r="BA39" s="365"/>
    </row>
    <row r="40" spans="2:53" ht="15" customHeight="1" x14ac:dyDescent="0.15">
      <c r="C40" s="354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6"/>
      <c r="Q40" s="358"/>
      <c r="R40" s="358"/>
      <c r="S40" s="358"/>
      <c r="T40" s="358"/>
      <c r="U40" s="358"/>
      <c r="V40" s="358"/>
      <c r="W40" s="359"/>
      <c r="X40" s="354" t="s">
        <v>36</v>
      </c>
      <c r="Y40" s="355"/>
      <c r="Z40" s="355"/>
      <c r="AA40" s="355"/>
      <c r="AB40" s="355"/>
      <c r="AC40" s="355"/>
      <c r="AD40" s="355"/>
      <c r="AE40" s="355"/>
      <c r="AF40" s="355"/>
      <c r="AG40" s="355"/>
      <c r="AH40" s="355"/>
      <c r="AI40" s="355"/>
      <c r="AJ40" s="355"/>
      <c r="AK40" s="356"/>
      <c r="AL40" s="358"/>
      <c r="AM40" s="358"/>
      <c r="AN40" s="358"/>
      <c r="AO40" s="358"/>
      <c r="AP40" s="358"/>
      <c r="AQ40" s="358"/>
      <c r="AR40" s="359"/>
      <c r="AS40" s="363"/>
      <c r="AT40" s="364"/>
      <c r="AU40" s="364"/>
      <c r="AV40" s="364"/>
      <c r="AW40" s="364"/>
      <c r="AX40" s="364"/>
      <c r="AY40" s="364"/>
      <c r="AZ40" s="364"/>
      <c r="BA40" s="365"/>
    </row>
    <row r="41" spans="2:53" ht="15" customHeight="1" x14ac:dyDescent="0.15"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1"/>
      <c r="Q41" s="372"/>
      <c r="R41" s="372"/>
      <c r="S41" s="372"/>
      <c r="T41" s="372"/>
      <c r="U41" s="372"/>
      <c r="V41" s="372"/>
      <c r="W41" s="373"/>
      <c r="X41" s="369"/>
      <c r="Y41" s="370"/>
      <c r="Z41" s="370"/>
      <c r="AA41" s="370"/>
      <c r="AB41" s="370"/>
      <c r="AC41" s="370"/>
      <c r="AD41" s="370"/>
      <c r="AE41" s="370"/>
      <c r="AF41" s="370"/>
      <c r="AG41" s="370"/>
      <c r="AH41" s="370"/>
      <c r="AI41" s="370"/>
      <c r="AJ41" s="370"/>
      <c r="AK41" s="371"/>
      <c r="AL41" s="372"/>
      <c r="AM41" s="372"/>
      <c r="AN41" s="372"/>
      <c r="AO41" s="372"/>
      <c r="AP41" s="372"/>
      <c r="AQ41" s="372"/>
      <c r="AR41" s="373"/>
      <c r="AS41" s="366"/>
      <c r="AT41" s="367"/>
      <c r="AU41" s="367"/>
      <c r="AV41" s="367"/>
      <c r="AW41" s="367"/>
      <c r="AX41" s="367"/>
      <c r="AY41" s="367"/>
      <c r="AZ41" s="367"/>
      <c r="BA41" s="368"/>
    </row>
    <row r="42" spans="2:53" ht="15" customHeight="1" x14ac:dyDescent="0.15">
      <c r="C42" s="374" t="s">
        <v>39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6"/>
      <c r="Q42" s="377">
        <f>SUM(Q36:W41)</f>
        <v>1150000</v>
      </c>
      <c r="R42" s="378"/>
      <c r="S42" s="378"/>
      <c r="T42" s="378"/>
      <c r="U42" s="378"/>
      <c r="V42" s="378"/>
      <c r="W42" s="379"/>
      <c r="X42" s="374" t="s">
        <v>34</v>
      </c>
      <c r="Y42" s="375"/>
      <c r="Z42" s="375"/>
      <c r="AA42" s="375"/>
      <c r="AB42" s="375"/>
      <c r="AC42" s="375"/>
      <c r="AD42" s="375"/>
      <c r="AE42" s="375"/>
      <c r="AF42" s="375"/>
      <c r="AG42" s="375"/>
      <c r="AH42" s="375"/>
      <c r="AI42" s="375"/>
      <c r="AJ42" s="375"/>
      <c r="AK42" s="376"/>
      <c r="AL42" s="377">
        <f>SUM(AL37:AR41)</f>
        <v>1146000</v>
      </c>
      <c r="AM42" s="378"/>
      <c r="AN42" s="378"/>
      <c r="AO42" s="378"/>
      <c r="AP42" s="378"/>
      <c r="AQ42" s="378"/>
      <c r="AR42" s="379"/>
      <c r="AS42" s="377">
        <f>Q42-AL42</f>
        <v>4000</v>
      </c>
      <c r="AT42" s="377"/>
      <c r="AU42" s="377"/>
      <c r="AV42" s="377"/>
      <c r="AW42" s="377"/>
      <c r="AX42" s="377"/>
      <c r="AY42" s="377"/>
      <c r="AZ42" s="377"/>
      <c r="BA42" s="380"/>
    </row>
    <row r="43" spans="2:53" s="31" customFormat="1" ht="5.25" customHeight="1" x14ac:dyDescent="0.15">
      <c r="C43" s="34"/>
      <c r="D43" s="34"/>
      <c r="E43" s="34"/>
      <c r="F43" s="34"/>
      <c r="G43" s="34"/>
      <c r="H43" s="34"/>
      <c r="I43" s="34"/>
      <c r="J43" s="34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</row>
    <row r="44" spans="2:53" ht="15" customHeight="1" x14ac:dyDescent="0.15">
      <c r="B44" s="32" t="s">
        <v>179</v>
      </c>
    </row>
    <row r="45" spans="2:53" s="30" customFormat="1" ht="4.5" customHeight="1" x14ac:dyDescent="0.15">
      <c r="B45" s="29"/>
    </row>
    <row r="46" spans="2:53" ht="15" customHeight="1" x14ac:dyDescent="0.15">
      <c r="C46" s="381" t="s">
        <v>41</v>
      </c>
      <c r="D46" s="382"/>
      <c r="E46" s="382"/>
      <c r="F46" s="382"/>
      <c r="G46" s="382"/>
      <c r="H46" s="382"/>
      <c r="I46" s="382"/>
      <c r="J46" s="383"/>
      <c r="K46" s="384" t="str">
        <f>入力シート!K60&amp;""</f>
        <v/>
      </c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5"/>
    </row>
    <row r="47" spans="2:53" ht="15" customHeight="1" x14ac:dyDescent="0.15">
      <c r="C47" s="386" t="s">
        <v>43</v>
      </c>
      <c r="D47" s="387"/>
      <c r="E47" s="387"/>
      <c r="F47" s="387"/>
      <c r="G47" s="387"/>
      <c r="H47" s="387"/>
      <c r="I47" s="387"/>
      <c r="J47" s="388"/>
      <c r="K47" s="389" t="str">
        <f>入力シート!K61&amp;""</f>
        <v>〒   -</v>
      </c>
      <c r="L47" s="389"/>
      <c r="M47" s="389"/>
      <c r="N47" s="389"/>
      <c r="O47" s="389"/>
      <c r="P47" s="389"/>
      <c r="Q47" s="389"/>
      <c r="R47" s="389"/>
      <c r="S47" s="389"/>
      <c r="T47" s="389"/>
      <c r="U47" s="389"/>
      <c r="V47" s="389"/>
      <c r="W47" s="389"/>
      <c r="X47" s="389"/>
      <c r="Y47" s="389"/>
      <c r="Z47" s="389"/>
      <c r="AA47" s="389"/>
      <c r="AB47" s="389"/>
      <c r="AC47" s="389"/>
      <c r="AD47" s="389"/>
      <c r="AE47" s="389"/>
      <c r="AF47" s="389"/>
      <c r="AG47" s="389"/>
      <c r="AH47" s="389"/>
      <c r="AI47" s="389"/>
      <c r="AJ47" s="389"/>
      <c r="AK47" s="389"/>
      <c r="AL47" s="389"/>
      <c r="AM47" s="389"/>
      <c r="AN47" s="389"/>
      <c r="AO47" s="389"/>
      <c r="AP47" s="389"/>
      <c r="AQ47" s="389"/>
      <c r="AR47" s="389"/>
      <c r="AS47" s="389"/>
      <c r="AT47" s="389"/>
      <c r="AU47" s="389"/>
      <c r="AV47" s="389"/>
      <c r="AW47" s="389"/>
      <c r="AX47" s="389"/>
      <c r="AY47" s="389"/>
      <c r="AZ47" s="389"/>
      <c r="BA47" s="390"/>
    </row>
    <row r="48" spans="2:53" ht="15" customHeight="1" x14ac:dyDescent="0.15">
      <c r="C48" s="391"/>
      <c r="D48" s="392"/>
      <c r="E48" s="392"/>
      <c r="F48" s="392"/>
      <c r="G48" s="392"/>
      <c r="H48" s="392"/>
      <c r="I48" s="392"/>
      <c r="J48" s="393"/>
      <c r="K48" s="381" t="s">
        <v>52</v>
      </c>
      <c r="L48" s="382"/>
      <c r="M48" s="382"/>
      <c r="N48" s="382"/>
      <c r="O48" s="382"/>
      <c r="P48" s="382"/>
      <c r="Q48" s="382"/>
      <c r="R48" s="394"/>
      <c r="S48" s="395" t="s">
        <v>10</v>
      </c>
      <c r="T48" s="382"/>
      <c r="U48" s="382"/>
      <c r="V48" s="382"/>
      <c r="W48" s="394"/>
      <c r="X48" s="395" t="s">
        <v>54</v>
      </c>
      <c r="Y48" s="382"/>
      <c r="Z48" s="382"/>
      <c r="AA48" s="382"/>
      <c r="AB48" s="394"/>
      <c r="AC48" s="395" t="s">
        <v>44</v>
      </c>
      <c r="AD48" s="382"/>
      <c r="AE48" s="382"/>
      <c r="AF48" s="382"/>
      <c r="AG48" s="382"/>
      <c r="AH48" s="382"/>
      <c r="AI48" s="382"/>
      <c r="AJ48" s="394"/>
      <c r="AK48" s="395" t="s">
        <v>45</v>
      </c>
      <c r="AL48" s="382"/>
      <c r="AM48" s="382"/>
      <c r="AN48" s="382"/>
      <c r="AO48" s="394"/>
      <c r="AP48" s="395" t="s">
        <v>19</v>
      </c>
      <c r="AQ48" s="382"/>
      <c r="AR48" s="382"/>
      <c r="AS48" s="382"/>
      <c r="AT48" s="394"/>
      <c r="AU48" s="382" t="s">
        <v>49</v>
      </c>
      <c r="AV48" s="382"/>
      <c r="AW48" s="382"/>
      <c r="AX48" s="382"/>
      <c r="AY48" s="382"/>
      <c r="AZ48" s="382"/>
      <c r="BA48" s="383"/>
    </row>
    <row r="49" spans="3:53" ht="15" customHeight="1" x14ac:dyDescent="0.15">
      <c r="C49" s="396" t="s">
        <v>46</v>
      </c>
      <c r="D49" s="397"/>
      <c r="E49" s="397"/>
      <c r="F49" s="397"/>
      <c r="G49" s="397"/>
      <c r="H49" s="397"/>
      <c r="I49" s="397"/>
      <c r="J49" s="398"/>
      <c r="K49" s="396" t="str">
        <f>入力シート!K63&amp;""</f>
        <v/>
      </c>
      <c r="L49" s="397"/>
      <c r="M49" s="397"/>
      <c r="N49" s="397"/>
      <c r="O49" s="397"/>
      <c r="P49" s="397"/>
      <c r="Q49" s="397"/>
      <c r="R49" s="399"/>
      <c r="S49" s="400" t="str">
        <f>入力シート!S63&amp;""</f>
        <v/>
      </c>
      <c r="T49" s="397"/>
      <c r="U49" s="397"/>
      <c r="V49" s="397"/>
      <c r="W49" s="399"/>
      <c r="X49" s="400" t="str">
        <f>入力シート!X63&amp;""</f>
        <v/>
      </c>
      <c r="Y49" s="397"/>
      <c r="Z49" s="397"/>
      <c r="AA49" s="397"/>
      <c r="AB49" s="399"/>
      <c r="AC49" s="400" t="str">
        <f>入力シート!AC63&amp;""</f>
        <v/>
      </c>
      <c r="AD49" s="397"/>
      <c r="AE49" s="397"/>
      <c r="AF49" s="397"/>
      <c r="AG49" s="397"/>
      <c r="AH49" s="397"/>
      <c r="AI49" s="397"/>
      <c r="AJ49" s="399"/>
      <c r="AK49" s="400" t="str">
        <f>入力シート!AK63&amp;""</f>
        <v/>
      </c>
      <c r="AL49" s="397"/>
      <c r="AM49" s="397"/>
      <c r="AN49" s="397"/>
      <c r="AO49" s="399"/>
      <c r="AP49" s="400" t="str">
        <f>入力シート!AP63&amp;""</f>
        <v/>
      </c>
      <c r="AQ49" s="397"/>
      <c r="AR49" s="397"/>
      <c r="AS49" s="397"/>
      <c r="AT49" s="399"/>
      <c r="AU49" s="401" t="str">
        <f>入力シート!AU63&amp;""</f>
        <v/>
      </c>
      <c r="AV49" s="401"/>
      <c r="AW49" s="401"/>
      <c r="AX49" s="401"/>
      <c r="AY49" s="401"/>
      <c r="AZ49" s="401"/>
      <c r="BA49" s="402"/>
    </row>
    <row r="50" spans="3:53" ht="15" customHeight="1" x14ac:dyDescent="0.15">
      <c r="C50" s="386" t="s">
        <v>48</v>
      </c>
      <c r="D50" s="387"/>
      <c r="E50" s="387"/>
      <c r="F50" s="387"/>
      <c r="G50" s="387"/>
      <c r="H50" s="387"/>
      <c r="I50" s="387"/>
      <c r="J50" s="388"/>
      <c r="K50" s="386" t="str">
        <f>入力シート!K64&amp;""</f>
        <v/>
      </c>
      <c r="L50" s="387"/>
      <c r="M50" s="387"/>
      <c r="N50" s="387"/>
      <c r="O50" s="387"/>
      <c r="P50" s="387"/>
      <c r="Q50" s="387"/>
      <c r="R50" s="403"/>
      <c r="S50" s="404" t="str">
        <f>入力シート!S64&amp;""</f>
        <v/>
      </c>
      <c r="T50" s="387"/>
      <c r="U50" s="387"/>
      <c r="V50" s="387"/>
      <c r="W50" s="403"/>
      <c r="X50" s="404" t="str">
        <f>入力シート!X64&amp;""</f>
        <v/>
      </c>
      <c r="Y50" s="387"/>
      <c r="Z50" s="387"/>
      <c r="AA50" s="387"/>
      <c r="AB50" s="403"/>
      <c r="AC50" s="404" t="str">
        <f>入力シート!AC64&amp;""</f>
        <v/>
      </c>
      <c r="AD50" s="387"/>
      <c r="AE50" s="387"/>
      <c r="AF50" s="387"/>
      <c r="AG50" s="387"/>
      <c r="AH50" s="387"/>
      <c r="AI50" s="387"/>
      <c r="AJ50" s="403"/>
      <c r="AK50" s="404" t="str">
        <f>入力シート!AK64&amp;""</f>
        <v/>
      </c>
      <c r="AL50" s="387"/>
      <c r="AM50" s="387"/>
      <c r="AN50" s="387"/>
      <c r="AO50" s="403"/>
      <c r="AP50" s="404" t="str">
        <f>入力シート!AP64&amp;""</f>
        <v/>
      </c>
      <c r="AQ50" s="387"/>
      <c r="AR50" s="387"/>
      <c r="AS50" s="387"/>
      <c r="AT50" s="403"/>
      <c r="AU50" s="405" t="str">
        <f>入力シート!AU64&amp;""</f>
        <v/>
      </c>
      <c r="AV50" s="405"/>
      <c r="AW50" s="405"/>
      <c r="AX50" s="405"/>
      <c r="AY50" s="405"/>
      <c r="AZ50" s="405"/>
      <c r="BA50" s="406"/>
    </row>
  </sheetData>
  <mergeCells count="229">
    <mergeCell ref="C50:J50"/>
    <mergeCell ref="K50:R50"/>
    <mergeCell ref="S50:W50"/>
    <mergeCell ref="X50:AB50"/>
    <mergeCell ref="AC50:AJ50"/>
    <mergeCell ref="AK50:AO50"/>
    <mergeCell ref="AP50:AT50"/>
    <mergeCell ref="AU50:BA50"/>
    <mergeCell ref="C48:J48"/>
    <mergeCell ref="K48:R48"/>
    <mergeCell ref="S48:W48"/>
    <mergeCell ref="X48:AB48"/>
    <mergeCell ref="AC48:AJ48"/>
    <mergeCell ref="AK48:AO48"/>
    <mergeCell ref="AP48:AT48"/>
    <mergeCell ref="AU48:BA48"/>
    <mergeCell ref="C49:J49"/>
    <mergeCell ref="K49:R49"/>
    <mergeCell ref="S49:W49"/>
    <mergeCell ref="X49:AB49"/>
    <mergeCell ref="AC49:AJ49"/>
    <mergeCell ref="AK49:AO49"/>
    <mergeCell ref="AP49:AT49"/>
    <mergeCell ref="AU49:BA49"/>
    <mergeCell ref="C42:P42"/>
    <mergeCell ref="Q42:W42"/>
    <mergeCell ref="X42:AK42"/>
    <mergeCell ref="AL42:AR42"/>
    <mergeCell ref="AS42:BA42"/>
    <mergeCell ref="C46:J46"/>
    <mergeCell ref="K46:BA46"/>
    <mergeCell ref="C47:J47"/>
    <mergeCell ref="K47:BA47"/>
    <mergeCell ref="AL39:AR39"/>
    <mergeCell ref="C40:P40"/>
    <mergeCell ref="Q40:W40"/>
    <mergeCell ref="X40:AK40"/>
    <mergeCell ref="AL40:AR40"/>
    <mergeCell ref="C41:P41"/>
    <mergeCell ref="Q41:W41"/>
    <mergeCell ref="X41:AK41"/>
    <mergeCell ref="AL41:AR41"/>
    <mergeCell ref="AW28:AY28"/>
    <mergeCell ref="C34:W34"/>
    <mergeCell ref="X34:AR34"/>
    <mergeCell ref="AS34:BA34"/>
    <mergeCell ref="C35:P35"/>
    <mergeCell ref="Q35:W35"/>
    <mergeCell ref="X35:AK35"/>
    <mergeCell ref="AL35:AR35"/>
    <mergeCell ref="C36:P36"/>
    <mergeCell ref="Q36:W36"/>
    <mergeCell ref="X36:AK36"/>
    <mergeCell ref="AL36:AR36"/>
    <mergeCell ref="AS35:BA41"/>
    <mergeCell ref="C37:P37"/>
    <mergeCell ref="Q37:W37"/>
    <mergeCell ref="X37:AK37"/>
    <mergeCell ref="AL37:AR37"/>
    <mergeCell ref="C38:P38"/>
    <mergeCell ref="Q38:W38"/>
    <mergeCell ref="X38:AK38"/>
    <mergeCell ref="AL38:AR38"/>
    <mergeCell ref="C39:P39"/>
    <mergeCell ref="Q39:W39"/>
    <mergeCell ref="X39:AK39"/>
    <mergeCell ref="C27:G27"/>
    <mergeCell ref="H27:J27"/>
    <mergeCell ref="K27:L27"/>
    <mergeCell ref="M27:O27"/>
    <mergeCell ref="X27:Z27"/>
    <mergeCell ref="AI27:AO27"/>
    <mergeCell ref="AP27:AR27"/>
    <mergeCell ref="AS27:AU27"/>
    <mergeCell ref="D28:H28"/>
    <mergeCell ref="I28:L28"/>
    <mergeCell ref="M28:O28"/>
    <mergeCell ref="R28:T28"/>
    <mergeCell ref="X28:Z28"/>
    <mergeCell ref="AC28:AE28"/>
    <mergeCell ref="AI28:AL28"/>
    <mergeCell ref="AM28:AO28"/>
    <mergeCell ref="AR28:AT28"/>
    <mergeCell ref="AX21:BA21"/>
    <mergeCell ref="C22:L22"/>
    <mergeCell ref="M22:P22"/>
    <mergeCell ref="Q22:W22"/>
    <mergeCell ref="X22:AA22"/>
    <mergeCell ref="AB22:AE22"/>
    <mergeCell ref="AF22:AI22"/>
    <mergeCell ref="AJ22:AM22"/>
    <mergeCell ref="C26:L26"/>
    <mergeCell ref="M26:W26"/>
    <mergeCell ref="X26:AH26"/>
    <mergeCell ref="AI26:BA26"/>
    <mergeCell ref="AF8:AI21"/>
    <mergeCell ref="D21:L21"/>
    <mergeCell ref="M21:P21"/>
    <mergeCell ref="Q21:W21"/>
    <mergeCell ref="X21:AA21"/>
    <mergeCell ref="AB21:AE21"/>
    <mergeCell ref="AJ21:AM21"/>
    <mergeCell ref="AN21:AP21"/>
    <mergeCell ref="AQ21:AT21"/>
    <mergeCell ref="AU21:AW21"/>
    <mergeCell ref="D19:L19"/>
    <mergeCell ref="M19:P19"/>
    <mergeCell ref="Q19:T19"/>
    <mergeCell ref="V19:W19"/>
    <mergeCell ref="X19:AA19"/>
    <mergeCell ref="AB19:AE19"/>
    <mergeCell ref="AJ19:AM19"/>
    <mergeCell ref="AN19:BA19"/>
    <mergeCell ref="D20:L20"/>
    <mergeCell ref="M20:P20"/>
    <mergeCell ref="Q20:T20"/>
    <mergeCell ref="V20:W20"/>
    <mergeCell ref="X20:AA20"/>
    <mergeCell ref="AB20:AE20"/>
    <mergeCell ref="AJ20:AM20"/>
    <mergeCell ref="AN20:BA20"/>
    <mergeCell ref="D17:L17"/>
    <mergeCell ref="M17:P17"/>
    <mergeCell ref="Q17:W17"/>
    <mergeCell ref="X17:AA17"/>
    <mergeCell ref="AB17:AE17"/>
    <mergeCell ref="AJ17:AM17"/>
    <mergeCell ref="AN17:AR17"/>
    <mergeCell ref="D18:L18"/>
    <mergeCell ref="M18:P18"/>
    <mergeCell ref="Q18:T18"/>
    <mergeCell ref="V18:W18"/>
    <mergeCell ref="X18:AA18"/>
    <mergeCell ref="AB18:AE18"/>
    <mergeCell ref="AJ18:AM18"/>
    <mergeCell ref="AN18:AR18"/>
    <mergeCell ref="AV15:BA15"/>
    <mergeCell ref="D16:L16"/>
    <mergeCell ref="M16:P16"/>
    <mergeCell ref="Q16:T16"/>
    <mergeCell ref="V16:W16"/>
    <mergeCell ref="X16:AA16"/>
    <mergeCell ref="AB16:AE16"/>
    <mergeCell ref="AJ16:AM16"/>
    <mergeCell ref="AN16:AR16"/>
    <mergeCell ref="AS16:AU16"/>
    <mergeCell ref="AV16:BA16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D13:L13"/>
    <mergeCell ref="M13:P13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AS12:AU12"/>
    <mergeCell ref="AV12:BA12"/>
    <mergeCell ref="D10:L10"/>
    <mergeCell ref="M10:P10"/>
    <mergeCell ref="Q10:W10"/>
    <mergeCell ref="X10:AA10"/>
    <mergeCell ref="AB10:AE10"/>
    <mergeCell ref="AJ10:AM10"/>
    <mergeCell ref="AN10:AP10"/>
    <mergeCell ref="D11:L11"/>
    <mergeCell ref="M11:P11"/>
    <mergeCell ref="X11:AA11"/>
    <mergeCell ref="AB11:AE11"/>
    <mergeCell ref="AJ11:AM11"/>
    <mergeCell ref="AN11:AR11"/>
    <mergeCell ref="D12:L12"/>
    <mergeCell ref="M12:P12"/>
    <mergeCell ref="Q12:T12"/>
    <mergeCell ref="V12:W12"/>
    <mergeCell ref="X12:AA12"/>
    <mergeCell ref="AB12:AE12"/>
    <mergeCell ref="AJ12:AM12"/>
    <mergeCell ref="AN12:AR12"/>
    <mergeCell ref="AQ10:AT10"/>
    <mergeCell ref="AU10:AW10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AX10:BA10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1" min="1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交付申請書</vt:lpstr>
      <vt:lpstr>別紙</vt:lpstr>
      <vt:lpstr>交付申請書!Print_Area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2020-03-26T14:38:39Z</cp:lastPrinted>
  <dcterms:created xsi:type="dcterms:W3CDTF">2013-05-08T02:57:49Z</dcterms:created>
  <dcterms:modified xsi:type="dcterms:W3CDTF">2021-04-01T13:42:45Z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2021-02-27T18:07:28Z</vt:filetime>
  </property>
</Properties>
</file>