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2_短期入所\02_研修等経費\"/>
    </mc:Choice>
  </mc:AlternateContent>
  <bookViews>
    <workbookView xWindow="0" yWindow="0" windowWidth="20490" windowHeight="7530" tabRatio="725"/>
  </bookViews>
  <sheets>
    <sheet name="入力シート" sheetId="13" r:id="rId1"/>
    <sheet name="交付申請書 " sheetId="2" r:id="rId2"/>
    <sheet name="別紙" sheetId="1" r:id="rId3"/>
  </sheets>
  <definedNames>
    <definedName name="_xlnm.Print_Area" localSheetId="1">'交付申請書 '!$A$1:$AI$37</definedName>
    <definedName name="_xlnm.Print_Area" localSheetId="0">入力シート!$A$1:$BC$68</definedName>
    <definedName name="_xlnm.Print_Area" localSheetId="2">別紙!$B$1:$BC$52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" i="2" l="1"/>
  <c r="AV52" i="1" l="1"/>
  <c r="AQ52" i="1"/>
  <c r="AL52" i="1"/>
  <c r="AD52" i="1"/>
  <c r="Y52" i="1"/>
  <c r="S52" i="1"/>
  <c r="K52" i="1"/>
  <c r="AV51" i="1"/>
  <c r="AQ51" i="1"/>
  <c r="AL51" i="1"/>
  <c r="AD51" i="1"/>
  <c r="Y51" i="1"/>
  <c r="S51" i="1"/>
  <c r="K51" i="1"/>
  <c r="K49" i="1"/>
  <c r="K48" i="1"/>
  <c r="AT44" i="1"/>
  <c r="AM44" i="1"/>
  <c r="Q44" i="1"/>
  <c r="Q40" i="1"/>
  <c r="AM39" i="1"/>
  <c r="Q39" i="1"/>
  <c r="Q38" i="1"/>
  <c r="BA32" i="1"/>
  <c r="AV32" i="1"/>
  <c r="AQ32" i="1"/>
  <c r="AG32" i="1"/>
  <c r="AB32" i="1"/>
  <c r="V32" i="1"/>
  <c r="P32" i="1"/>
  <c r="D32" i="1"/>
  <c r="AT31" i="1"/>
  <c r="AB31" i="1"/>
  <c r="P31" i="1"/>
  <c r="AG26" i="1"/>
  <c r="AC26" i="1"/>
  <c r="Y26" i="1"/>
  <c r="M26" i="1"/>
  <c r="AY25" i="1"/>
  <c r="AV25" i="1"/>
  <c r="AR25" i="1"/>
  <c r="AO25" i="1"/>
  <c r="AK24" i="1"/>
  <c r="AC24" i="1"/>
  <c r="Y24" i="1"/>
  <c r="M24" i="1"/>
  <c r="D24" i="1"/>
  <c r="AK23" i="1"/>
  <c r="AC23" i="1"/>
  <c r="Y23" i="1"/>
  <c r="M23" i="1"/>
  <c r="D23" i="1"/>
  <c r="AK22" i="1"/>
  <c r="AY21" i="1"/>
  <c r="AV21" i="1"/>
  <c r="AR21" i="1"/>
  <c r="AO21" i="1"/>
  <c r="AK21" i="1"/>
  <c r="D21" i="1"/>
  <c r="AY20" i="1"/>
  <c r="AV20" i="1"/>
  <c r="AR20" i="1"/>
  <c r="AO20" i="1"/>
  <c r="AK20" i="1"/>
  <c r="AC20" i="1"/>
  <c r="Y20" i="1"/>
  <c r="Q20" i="1"/>
  <c r="M20" i="1"/>
  <c r="D20" i="1"/>
  <c r="AY19" i="1"/>
  <c r="AV19" i="1"/>
  <c r="AR19" i="1"/>
  <c r="AO19" i="1"/>
  <c r="AK19" i="1"/>
  <c r="AC19" i="1"/>
  <c r="Y19" i="1"/>
  <c r="Q19" i="1"/>
  <c r="M19" i="1"/>
  <c r="D19" i="1"/>
  <c r="AK18" i="1"/>
  <c r="AY17" i="1"/>
  <c r="AV17" i="1"/>
  <c r="AR17" i="1"/>
  <c r="AO17" i="1"/>
  <c r="AK17" i="1"/>
  <c r="D17" i="1"/>
  <c r="AY16" i="1"/>
  <c r="AV16" i="1"/>
  <c r="AR16" i="1"/>
  <c r="AO16" i="1"/>
  <c r="AK16" i="1"/>
  <c r="AY15" i="1"/>
  <c r="AV15" i="1"/>
  <c r="AR15" i="1"/>
  <c r="AO15" i="1"/>
  <c r="AK15" i="1"/>
  <c r="AC15" i="1"/>
  <c r="Y15" i="1"/>
  <c r="Q15" i="1"/>
  <c r="M15" i="1"/>
  <c r="D15" i="1"/>
  <c r="AY14" i="1"/>
  <c r="AV14" i="1"/>
  <c r="AR14" i="1"/>
  <c r="AO14" i="1"/>
  <c r="AK14" i="1"/>
  <c r="AC14" i="1"/>
  <c r="Y14" i="1"/>
  <c r="Q14" i="1"/>
  <c r="M14" i="1"/>
  <c r="D14" i="1"/>
  <c r="AY13" i="1"/>
  <c r="AV13" i="1"/>
  <c r="AR13" i="1"/>
  <c r="AO13" i="1"/>
  <c r="AK13" i="1"/>
  <c r="AC13" i="1"/>
  <c r="Y13" i="1"/>
  <c r="Q13" i="1"/>
  <c r="M13" i="1"/>
  <c r="D13" i="1"/>
  <c r="AY12" i="1"/>
  <c r="AV12" i="1"/>
  <c r="AR12" i="1"/>
  <c r="AO12" i="1"/>
  <c r="AK12" i="1"/>
  <c r="AC12" i="1"/>
  <c r="Y12" i="1"/>
  <c r="Q12" i="1"/>
  <c r="M12" i="1"/>
  <c r="D12" i="1"/>
  <c r="AT11" i="1"/>
  <c r="AO11" i="1"/>
  <c r="D11" i="1"/>
  <c r="O31" i="2"/>
  <c r="U14" i="2"/>
  <c r="U12" i="2"/>
  <c r="U11" i="2"/>
  <c r="Z3" i="2"/>
  <c r="AJ60" i="13"/>
  <c r="AF60" i="13"/>
  <c r="AB60" i="13"/>
  <c r="T60" i="13"/>
  <c r="AJ59" i="13"/>
  <c r="AF59" i="13"/>
  <c r="AB59" i="13"/>
  <c r="T59" i="13"/>
  <c r="AN55" i="13"/>
  <c r="AJ55" i="13"/>
  <c r="AN54" i="13"/>
  <c r="AJ54" i="13"/>
  <c r="AN49" i="13"/>
  <c r="AJ49" i="13"/>
  <c r="AN48" i="13"/>
  <c r="AJ48" i="13"/>
  <c r="AN47" i="13"/>
  <c r="AJ47" i="13"/>
  <c r="AN46" i="13"/>
  <c r="AJ46" i="13"/>
  <c r="N38" i="13"/>
  <c r="C38" i="13"/>
  <c r="N37" i="13"/>
  <c r="N36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</calcChain>
</file>

<file path=xl/sharedStrings.xml><?xml version="1.0" encoding="utf-8"?>
<sst xmlns="http://schemas.openxmlformats.org/spreadsheetml/2006/main" count="237" uniqueCount="157">
  <si>
    <t>補助対象経費</t>
    <rPh sb="0" eb="6">
      <t>ホジョタイショウケイヒ</t>
    </rPh>
    <phoneticPr fontId="2"/>
  </si>
  <si>
    <t>予算額</t>
    <rPh sb="0" eb="3">
      <t>ヨサンガク</t>
    </rPh>
    <phoneticPr fontId="2"/>
  </si>
  <si>
    <t>金額</t>
    <rPh sb="0" eb="2">
      <t>キンガク</t>
    </rPh>
    <phoneticPr fontId="2"/>
  </si>
  <si>
    <t>　(2) 申請者の資産及び負債に関する事項</t>
  </si>
  <si>
    <t>FAX番号</t>
    <rPh sb="3" eb="5">
      <t>バンゴウ</t>
    </rPh>
    <phoneticPr fontId="2"/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</si>
  <si>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</si>
  <si>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</si>
  <si>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補助対象経費（見込）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</si>
  <si>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（別紙）</t>
  </si>
  <si>
    <t>収入の部</t>
    <rPh sb="0" eb="2">
      <t>シュウニュウ</t>
    </rPh>
    <rPh sb="3" eb="4">
      <t>ブ</t>
    </rPh>
    <phoneticPr fontId="2"/>
  </si>
  <si>
    <t>口座名義人</t>
    <rPh sb="0" eb="2">
      <t>コウザ</t>
    </rPh>
    <rPh sb="2" eb="5">
      <t>メイギニン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</si>
  <si>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</si>
  <si>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</si>
  <si>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　(3) 補助対象事業に関する収支予算書</t>
  </si>
  <si>
    <t>その他の収入</t>
    <rPh sb="2" eb="3">
      <t>タ</t>
    </rPh>
    <rPh sb="4" eb="6">
      <t>シュウニュウ</t>
    </rPh>
    <phoneticPr fontId="2"/>
  </si>
  <si>
    <t>収支差額(A)-(B)</t>
    <rPh sb="0" eb="2">
      <t>シュウシ</t>
    </rPh>
    <rPh sb="2" eb="4">
      <t>サガク</t>
    </rPh>
    <phoneticPr fontId="2"/>
  </si>
  <si>
    <t>１．実施を予定している補助対象事業の内容</t>
    <rPh sb="2" eb="4">
      <t>ジッシ</t>
    </rPh>
    <rPh sb="5" eb="7">
      <t>ヨテイ</t>
    </rPh>
    <rPh sb="11" eb="13">
      <t>ホジョ</t>
    </rPh>
    <rPh sb="13" eb="15">
      <t>タイショウ</t>
    </rPh>
    <rPh sb="15" eb="17">
      <t>ジギョウ</t>
    </rPh>
    <rPh sb="18" eb="20">
      <t>ナイヨウ</t>
    </rPh>
    <phoneticPr fontId="2"/>
  </si>
  <si>
    <t>財源区分（見込）</t>
    <rPh sb="0" eb="2">
      <t>ザイゲン</t>
    </rPh>
    <rPh sb="2" eb="4">
      <t>クブン</t>
    </rPh>
    <rPh sb="5" eb="7">
      <t>ミコ</t>
    </rPh>
    <phoneticPr fontId="2"/>
  </si>
  <si>
    <t>申請者</t>
  </si>
  <si>
    <t>備考</t>
    <rPh sb="0" eb="2">
      <t>ビコウ</t>
    </rPh>
    <phoneticPr fontId="2"/>
  </si>
  <si>
    <t>３.補助対象事業に関する収支予算書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6">
      <t>ヨサン</t>
    </rPh>
    <rPh sb="16" eb="17">
      <t>ショ</t>
    </rPh>
    <phoneticPr fontId="2"/>
  </si>
  <si>
    <t>実施年月</t>
    <rPh sb="0" eb="2">
      <t>ジッシ</t>
    </rPh>
    <rPh sb="2" eb="4">
      <t>ネンゲツ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</si>
  <si>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</si>
  <si>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支出の部</t>
    <rPh sb="0" eb="2">
      <t>シシュツ</t>
    </rPh>
    <rPh sb="3" eb="4">
      <t>ブ</t>
    </rPh>
    <phoneticPr fontId="2"/>
  </si>
  <si>
    <t>文書番号</t>
    <rPh sb="0" eb="2">
      <t>ブンショ</t>
    </rPh>
    <rPh sb="2" eb="4">
      <t>バンゴウ</t>
    </rPh>
    <phoneticPr fontId="2"/>
  </si>
  <si>
    <t>合　　　計</t>
    <rPh sb="0" eb="1">
      <t>ゴウ</t>
    </rPh>
    <rPh sb="4" eb="5">
      <t>ケイ</t>
    </rPh>
    <phoneticPr fontId="2"/>
  </si>
  <si>
    <t>　(4) その他補助金の交付に関して参考となる書類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</si>
  <si>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</si>
  <si>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科目</t>
    <rPh sb="0" eb="2">
      <t>カモク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</si>
  <si>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</si>
  <si>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自己負担額</t>
    <rPh sb="0" eb="2">
      <t>ジコ</t>
    </rPh>
    <rPh sb="2" eb="5">
      <t>フタンガク</t>
    </rPh>
    <phoneticPr fontId="2"/>
  </si>
  <si>
    <t>延べ人数</t>
    <rPh sb="0" eb="1">
      <t>ノ</t>
    </rPh>
    <rPh sb="2" eb="4">
      <t>ニンズウ</t>
    </rPh>
    <phoneticPr fontId="2"/>
  </si>
  <si>
    <t>支出合計（B)</t>
    <rPh sb="0" eb="2">
      <t>シシュツ</t>
    </rPh>
    <rPh sb="2" eb="4">
      <t>ゴウケイ</t>
    </rPh>
    <phoneticPr fontId="2"/>
  </si>
  <si>
    <t>その他</t>
    <rPh sb="2" eb="3">
      <t>タ</t>
    </rPh>
    <phoneticPr fontId="2"/>
  </si>
  <si>
    <t>収入合計（A)</t>
    <rPh sb="0" eb="2">
      <t>シュウニュウ</t>
    </rPh>
    <rPh sb="2" eb="4">
      <t>ゴウケイ</t>
    </rPh>
    <phoneticPr fontId="2"/>
  </si>
  <si>
    <t>郵便物の宛名</t>
    <rPh sb="0" eb="3">
      <t>ユウビンブツ</t>
    </rPh>
    <rPh sb="4" eb="6">
      <t>アテナ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</si>
  <si>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</si>
  <si>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</si>
  <si>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担当者①</t>
    <rPh sb="0" eb="3">
      <t>タントウシャ</t>
    </rPh>
    <phoneticPr fontId="2"/>
  </si>
  <si>
    <t>電話番号</t>
    <rPh sb="0" eb="4">
      <t>デンワバンゴウ</t>
    </rPh>
    <phoneticPr fontId="2"/>
  </si>
  <si>
    <t>旅費</t>
    <rPh sb="0" eb="2">
      <t>リョヒ</t>
    </rPh>
    <phoneticPr fontId="2"/>
  </si>
  <si>
    <t>～</t>
  </si>
  <si>
    <t>担当者②</t>
    <rPh sb="0" eb="3">
      <t>タントウシャ</t>
    </rPh>
    <phoneticPr fontId="2"/>
  </si>
  <si>
    <t>期間</t>
    <rPh sb="0" eb="2">
      <t>キカン</t>
    </rPh>
    <phoneticPr fontId="2"/>
  </si>
  <si>
    <t>〒   -</t>
  </si>
  <si>
    <t>e-mail</t>
  </si>
  <si>
    <t>所属</t>
    <rPh sb="0" eb="2">
      <t>ショゾク</t>
    </rPh>
    <phoneticPr fontId="2"/>
  </si>
  <si>
    <t>２．在宅重度後遺障害者(利用者)の短期入所受入状況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リヨウ</t>
    </rPh>
    <rPh sb="14" eb="15">
      <t>モノ</t>
    </rPh>
    <rPh sb="17" eb="19">
      <t>タンキ</t>
    </rPh>
    <rPh sb="19" eb="20">
      <t>イリ</t>
    </rPh>
    <rPh sb="20" eb="21">
      <t>ショ</t>
    </rPh>
    <rPh sb="21" eb="23">
      <t>ウケイレ</t>
    </rPh>
    <rPh sb="23" eb="25">
      <t>ジョウキョウ</t>
    </rPh>
    <phoneticPr fontId="2"/>
  </si>
  <si>
    <t>氏名</t>
    <rPh sb="0" eb="2">
      <t>シメイ</t>
    </rPh>
    <phoneticPr fontId="2"/>
  </si>
  <si>
    <t>）</t>
  </si>
  <si>
    <t>国 土 交 通 大 臣　殿</t>
  </si>
  <si>
    <t>3.　補助金交付申請額</t>
  </si>
  <si>
    <t>金</t>
  </si>
  <si>
    <t>4.　添付書類</t>
  </si>
  <si>
    <t>　(1) 申請者の営む主な事業及びその内容</t>
  </si>
  <si>
    <t>脊髄損傷</t>
    <rPh sb="0" eb="4">
      <t>セキズイソンショウ</t>
    </rPh>
    <phoneticPr fontId="2"/>
  </si>
  <si>
    <t>ﾌﾘｶﾞﾅ</t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</si>
  <si>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</si>
  <si>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</si>
  <si>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</si>
  <si>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申請日</t>
    <rPh sb="0" eb="3">
      <t>シンセイビ</t>
    </rPh>
    <phoneticPr fontId="2"/>
  </si>
  <si>
    <t>岡山県岡山市北区西古松2-8-35</t>
    <rPh sb="0" eb="3">
      <t>オカヤマケン</t>
    </rPh>
    <rPh sb="3" eb="6">
      <t>オカヤマシ</t>
    </rPh>
    <rPh sb="6" eb="8">
      <t>キタク</t>
    </rPh>
    <rPh sb="8" eb="9">
      <t>ニシ</t>
    </rPh>
    <rPh sb="9" eb="11">
      <t>フルマツ</t>
    </rPh>
    <phoneticPr fontId="2"/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</si>
  <si>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</si>
  <si>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</si>
  <si>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今後の延べ受入見込み人数</t>
    <rPh sb="3" eb="4">
      <t>ノ</t>
    </rPh>
    <phoneticPr fontId="2"/>
  </si>
  <si>
    <t>代表者名</t>
    <rPh sb="0" eb="3">
      <t>ダイヒョウシャ</t>
    </rPh>
    <rPh sb="3" eb="4">
      <t>メイ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</si>
  <si>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</si>
  <si>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</si>
  <si>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</si>
  <si>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（２）利用促進等事務費　①研修等経費</t>
    <rPh sb="3" eb="5">
      <t>リヨウ</t>
    </rPh>
    <rPh sb="5" eb="7">
      <t>ソクシン</t>
    </rPh>
    <rPh sb="7" eb="8">
      <t>トウ</t>
    </rPh>
    <rPh sb="8" eb="11">
      <t>ジムヒ</t>
    </rPh>
    <phoneticPr fontId="2"/>
  </si>
  <si>
    <t>研修期間</t>
    <rPh sb="0" eb="2">
      <t>ケンシュウ</t>
    </rPh>
    <rPh sb="2" eb="4">
      <t>キカン</t>
    </rPh>
    <phoneticPr fontId="2"/>
  </si>
  <si>
    <t>開始日</t>
    <rPh sb="0" eb="3">
      <t>カイシビ</t>
    </rPh>
    <phoneticPr fontId="2"/>
  </si>
  <si>
    <t>ﾄｳｷｮｳﾄﾁﾖﾀﾞｸｶｽﾐｶﾞｾｷ</t>
  </si>
  <si>
    <t>終了日</t>
    <rPh sb="0" eb="3">
      <t>シュウリョウビ</t>
    </rPh>
    <phoneticPr fontId="2"/>
  </si>
  <si>
    <t>出席者</t>
    <rPh sb="0" eb="3">
      <t>シュッセキシャ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</si>
  <si>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</si>
  <si>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0" eb="2">
      <t>ニュウイン</t>
    </rPh>
    <rPh sb="2" eb="5">
      <t>カイシビ</t>
    </rPh>
    <phoneticPr fontId="2"/>
  </si>
  <si>
    <t>入院終了日</t>
    <rPh sb="0" eb="2">
      <t>ニュウイン</t>
    </rPh>
    <rPh sb="2" eb="5">
      <t>シュウリョウビ</t>
    </rPh>
    <phoneticPr fontId="2"/>
  </si>
  <si>
    <t>区分</t>
    <rPh sb="0" eb="2">
      <t>クブン</t>
    </rPh>
    <phoneticPr fontId="2"/>
  </si>
  <si>
    <t>補助金又は自己負担以外での収入がある場合はその金額</t>
  </si>
  <si>
    <t>イ　外部開催の場合</t>
    <rPh sb="2" eb="4">
      <t>ガイブ</t>
    </rPh>
    <rPh sb="4" eb="6">
      <t>カイサイ</t>
    </rPh>
    <rPh sb="7" eb="9">
      <t>バアイ</t>
    </rPh>
    <phoneticPr fontId="2"/>
  </si>
  <si>
    <t>研修名</t>
    <rPh sb="0" eb="2">
      <t>ケンシュウ</t>
    </rPh>
    <rPh sb="2" eb="3">
      <t>メイ</t>
    </rPh>
    <phoneticPr fontId="2"/>
  </si>
  <si>
    <t>受講料・参加費等</t>
    <rPh sb="0" eb="3">
      <t>ジュコウリョウ</t>
    </rPh>
    <rPh sb="4" eb="7">
      <t>サンカヒ</t>
    </rPh>
    <rPh sb="7" eb="8">
      <t>トウ</t>
    </rPh>
    <phoneticPr fontId="2"/>
  </si>
  <si>
    <t>病院負担額合計</t>
    <rPh sb="0" eb="7">
      <t>ビョウインフタンガクゴウケイ</t>
    </rPh>
    <phoneticPr fontId="2"/>
  </si>
  <si>
    <t>講師</t>
    <rPh sb="0" eb="2">
      <t>コウシ</t>
    </rPh>
    <phoneticPr fontId="2"/>
  </si>
  <si>
    <t>交通　花子</t>
    <rPh sb="0" eb="2">
      <t>コウツウ</t>
    </rPh>
    <rPh sb="3" eb="5">
      <t>ハナコ</t>
    </rPh>
    <phoneticPr fontId="2"/>
  </si>
  <si>
    <t>会議開催経費</t>
    <rPh sb="0" eb="2">
      <t>カイギ</t>
    </rPh>
    <rPh sb="2" eb="4">
      <t>カイサイ</t>
    </rPh>
    <rPh sb="4" eb="6">
      <t>ケイヒ</t>
    </rPh>
    <phoneticPr fontId="2"/>
  </si>
  <si>
    <t>諸謝金</t>
    <rPh sb="0" eb="1">
      <t>ショ</t>
    </rPh>
    <rPh sb="1" eb="3">
      <t>シャキン</t>
    </rPh>
    <phoneticPr fontId="2"/>
  </si>
  <si>
    <t>会議費</t>
    <rPh sb="0" eb="3">
      <t>カイギヒ</t>
    </rPh>
    <phoneticPr fontId="2"/>
  </si>
  <si>
    <t>参加者数</t>
    <rPh sb="0" eb="4">
      <t>サンカシャスウ</t>
    </rPh>
    <phoneticPr fontId="2"/>
  </si>
  <si>
    <t>A</t>
  </si>
  <si>
    <t>B</t>
  </si>
  <si>
    <t>C</t>
  </si>
  <si>
    <t>D</t>
  </si>
  <si>
    <t>E</t>
  </si>
  <si>
    <t>施設名</t>
    <rPh sb="0" eb="2">
      <t>シセツ</t>
    </rPh>
    <rPh sb="2" eb="3">
      <t>メイ</t>
    </rPh>
    <phoneticPr fontId="2"/>
  </si>
  <si>
    <t>計</t>
    <rPh sb="0" eb="1">
      <t>ケイ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</si>
  <si>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</si>
  <si>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</si>
  <si>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円</t>
    <rPh sb="0" eb="1">
      <t>エン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</si>
  <si>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</si>
  <si>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①研修等経費</t>
  </si>
  <si>
    <t>開催場所</t>
    <rPh sb="0" eb="2">
      <t>カイサイ</t>
    </rPh>
    <rPh sb="2" eb="4">
      <t>バショ</t>
    </rPh>
    <phoneticPr fontId="2"/>
  </si>
  <si>
    <t>施設名</t>
    <rPh sb="0" eb="3">
      <t>シセツメイ</t>
    </rPh>
    <phoneticPr fontId="2"/>
  </si>
  <si>
    <t>実施場所</t>
    <rPh sb="0" eb="2">
      <t>ジッシ</t>
    </rPh>
    <rPh sb="2" eb="4">
      <t>バショ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</si>
  <si>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</si>
  <si>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</si>
  <si>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</si>
  <si>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</si>
  <si>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大学教授</t>
    <rPh sb="0" eb="2">
      <t>ダイガク</t>
    </rPh>
    <rPh sb="2" eb="4">
      <t>キョウジュ</t>
    </rPh>
    <phoneticPr fontId="2"/>
  </si>
  <si>
    <t>普通預金</t>
    <rPh sb="0" eb="2">
      <t>フツウ</t>
    </rPh>
    <rPh sb="2" eb="4">
      <t>ヨキン</t>
    </rPh>
    <phoneticPr fontId="2"/>
  </si>
  <si>
    <t>(本交付申請日)</t>
  </si>
  <si>
    <t>名</t>
    <rPh sb="0" eb="1">
      <t>メイ</t>
    </rPh>
    <phoneticPr fontId="2"/>
  </si>
  <si>
    <t>合計</t>
    <rPh sb="0" eb="2">
      <t>ゴウケイ</t>
    </rPh>
    <phoneticPr fontId="2"/>
  </si>
  <si>
    <t>脳損傷</t>
    <rPh sb="0" eb="1">
      <t>ノウ</t>
    </rPh>
    <rPh sb="1" eb="3">
      <t>ソンショウ</t>
    </rPh>
    <phoneticPr fontId="2"/>
  </si>
  <si>
    <t>第１の３号様式（第４条第２項関係）</t>
  </si>
  <si>
    <t>（脳損傷</t>
    <rPh sb="1" eb="2">
      <t>ノウ</t>
    </rPh>
    <rPh sb="2" eb="4">
      <t>ソンショウ</t>
    </rPh>
    <phoneticPr fontId="2"/>
  </si>
  <si>
    <t>100-8918</t>
  </si>
  <si>
    <t>令和３年度自動車事故医療体制整備事業（短期入所協力事業（利用促進等事務費））計画・経費所要額調書兼収支予算書</t>
    <rPh sb="22" eb="23">
      <t>ショ</t>
    </rPh>
    <rPh sb="28" eb="30">
      <t>リヨウ</t>
    </rPh>
    <rPh sb="30" eb="32">
      <t>ソクシン</t>
    </rPh>
    <rPh sb="32" eb="33">
      <t>トウ</t>
    </rPh>
    <rPh sb="33" eb="36">
      <t>ジムヒ</t>
    </rPh>
    <rPh sb="38" eb="40">
      <t>ケイカク</t>
    </rPh>
    <rPh sb="43" eb="46">
      <t>ショヨウガク</t>
    </rPh>
    <rPh sb="46" eb="48">
      <t>チョウショ</t>
    </rPh>
    <rPh sb="48" eb="49">
      <t>ケン</t>
    </rPh>
    <rPh sb="51" eb="53">
      <t>ヨサン</t>
    </rPh>
    <phoneticPr fontId="2"/>
  </si>
  <si>
    <t>日</t>
    <rPh sb="0" eb="1">
      <t>ニチ</t>
    </rPh>
    <phoneticPr fontId="2"/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</si>
  <si>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</si>
  <si>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</si>
  <si>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</si>
  <si>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　イ　外部開催分</t>
    <rPh sb="3" eb="5">
      <t>ガイブ</t>
    </rPh>
    <rPh sb="5" eb="7">
      <t>カイサイ</t>
    </rPh>
    <rPh sb="7" eb="8">
      <t>ブン</t>
    </rPh>
    <phoneticPr fontId="2"/>
  </si>
  <si>
    <t>理学療法士</t>
    <rPh sb="0" eb="2">
      <t>リガク</t>
    </rPh>
    <rPh sb="2" eb="5">
      <t>リョウホウシ</t>
    </rPh>
    <phoneticPr fontId="2"/>
  </si>
  <si>
    <t>国土　太郎</t>
    <rPh sb="0" eb="2">
      <t>コクド</t>
    </rPh>
    <rPh sb="3" eb="5">
      <t>タロウ</t>
    </rPh>
    <phoneticPr fontId="2"/>
  </si>
  <si>
    <t>岡山療護センター</t>
    <rPh sb="0" eb="2">
      <t>オカヤマ</t>
    </rPh>
    <rPh sb="2" eb="4">
      <t>リョウゴ</t>
    </rPh>
    <phoneticPr fontId="2"/>
  </si>
  <si>
    <t>　ロ　病院内開催分</t>
    <rPh sb="3" eb="6">
      <t>ビョウインナイ</t>
    </rPh>
    <rPh sb="6" eb="8">
      <t>カイサイ</t>
    </rPh>
    <rPh sb="8" eb="9">
      <t>ブン</t>
    </rPh>
    <phoneticPr fontId="2"/>
  </si>
  <si>
    <t>意思決定研修</t>
    <rPh sb="0" eb="2">
      <t>イシ</t>
    </rPh>
    <rPh sb="2" eb="4">
      <t>ケッテイ</t>
    </rPh>
    <rPh sb="4" eb="6">
      <t>ケンシュウ</t>
    </rPh>
    <phoneticPr fontId="2"/>
  </si>
  <si>
    <t>補助金申請額</t>
    <rPh sb="0" eb="3">
      <t>ホジョキン</t>
    </rPh>
    <rPh sb="3" eb="6">
      <t>シンセイガク</t>
    </rPh>
    <phoneticPr fontId="2"/>
  </si>
  <si>
    <t>　　 ①諸謝金</t>
    <rPh sb="4" eb="5">
      <t>ショ</t>
    </rPh>
    <rPh sb="5" eb="7">
      <t>シャキン</t>
    </rPh>
    <phoneticPr fontId="2"/>
  </si>
  <si>
    <t>　　 ②会議開催経費</t>
    <rPh sb="4" eb="6">
      <t>カイギ</t>
    </rPh>
    <rPh sb="6" eb="8">
      <t>カイサイ</t>
    </rPh>
    <rPh sb="8" eb="10">
      <t>ケイヒ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</si>
  <si>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</si>
  <si>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</si>
  <si>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霞ヶ関支店</t>
    <rPh sb="0" eb="3">
      <t>カスミガセキ</t>
    </rPh>
    <rPh sb="3" eb="5">
      <t>シテン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</si>
  <si>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</si>
  <si>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国土　花子</t>
    <rPh sb="0" eb="2">
      <t>コクド</t>
    </rPh>
    <rPh sb="3" eb="5">
      <t>ハナコ</t>
    </rPh>
    <phoneticPr fontId="2"/>
  </si>
  <si>
    <t>交通　太郎</t>
    <rPh sb="0" eb="2">
      <t>コウツウ</t>
    </rPh>
    <rPh sb="3" eb="5">
      <t>タロウ</t>
    </rPh>
    <phoneticPr fontId="2"/>
  </si>
  <si>
    <t>ロ　病院内開催の場合</t>
    <rPh sb="2" eb="5">
      <t>ビョウインナイ</t>
    </rPh>
    <rPh sb="5" eb="7">
      <t>カイサイ</t>
    </rPh>
    <rPh sb="8" eb="10">
      <t>バアイ</t>
    </rPh>
    <phoneticPr fontId="2"/>
  </si>
  <si>
    <t>自動車事故対策費補助金交付申請書</t>
  </si>
  <si>
    <t>　　　　　　　　　（短期入所協力事業）計画・経費所要額調書兼収支予算書のとおり</t>
    <rPh sb="13" eb="14">
      <t>ショ</t>
    </rPh>
    <rPh sb="19" eb="21">
      <t>ケイカク</t>
    </rPh>
    <rPh sb="22" eb="24">
      <t>ケイヒ</t>
    </rPh>
    <rPh sb="24" eb="26">
      <t>ショヨウ</t>
    </rPh>
    <rPh sb="26" eb="27">
      <t>ガク</t>
    </rPh>
    <rPh sb="27" eb="28">
      <t>ツキ</t>
    </rPh>
    <rPh sb="29" eb="30">
      <t>ケン</t>
    </rPh>
    <rPh sb="32" eb="34">
      <t>ヨサン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</si>
  <si>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</si>
  <si>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</si>
  <si>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</si>
  <si>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ｼｬｶｲﾌｸｼﾎｳｼﾞﾝｺｯｺｳｶｲ ｼﾞﾄﾞｳｼｬｴﾝ ﾘｼﾞﾁｮｳ ｺｸﾄﾞ ﾀﾛｳ</t>
  </si>
  <si>
    <t>在宅重度後遺障害者(利用者)の短期入所受入状況</t>
    <rPh sb="10" eb="12">
      <t>リヨウ</t>
    </rPh>
    <rPh sb="18" eb="19">
      <t>ショ</t>
    </rPh>
    <phoneticPr fontId="2"/>
  </si>
  <si>
    <t>短期入所協力施設研修</t>
    <rPh sb="3" eb="4">
      <t>ショ</t>
    </rPh>
    <rPh sb="6" eb="8">
      <t>シセツ</t>
    </rPh>
    <phoneticPr fontId="2"/>
  </si>
  <si>
    <t>生活支援員</t>
    <rPh sb="0" eb="2">
      <t>セイカツ</t>
    </rPh>
    <rPh sb="2" eb="5">
      <t>シエンイン</t>
    </rPh>
    <phoneticPr fontId="2"/>
  </si>
  <si>
    <t>　　　　　　　　　（短期入所協力事業）計画・経費所要額調書兼収支予算書のとおり</t>
    <rPh sb="13" eb="14">
      <t>ショ</t>
    </rPh>
    <rPh sb="19" eb="21">
      <t>ケイカク</t>
    </rPh>
    <rPh sb="22" eb="24">
      <t>ケイヒ</t>
    </rPh>
    <rPh sb="24" eb="27">
      <t>ショヨウガク</t>
    </rPh>
    <rPh sb="27" eb="29">
      <t>チョウショ</t>
    </rPh>
    <rPh sb="29" eb="30">
      <t>ケン</t>
    </rPh>
    <rPh sb="32" eb="34">
      <t>ヨサン</t>
    </rPh>
    <phoneticPr fontId="2"/>
  </si>
  <si>
    <t>短期入所受入期間</t>
    <rPh sb="3" eb="4">
      <t>ショ</t>
    </rPh>
    <phoneticPr fontId="2"/>
  </si>
  <si>
    <t>　短期入所プラン作成費</t>
    <rPh sb="1" eb="4">
      <t>タンキイリ</t>
    </rPh>
    <rPh sb="4" eb="5">
      <t>ショ</t>
    </rPh>
    <rPh sb="8" eb="11">
      <t>サクセイヒ</t>
    </rPh>
    <phoneticPr fontId="2"/>
  </si>
  <si>
    <r>
      <t>　令和３年度自動車事故対策費補助金(自動車事故医療体制整備事業(</t>
    </r>
    <r>
      <rPr>
        <sz val="11"/>
        <color theme="1"/>
        <rFont val="ＭＳ 明朝"/>
        <family val="1"/>
        <charset val="128"/>
      </rPr>
      <t>短期入所</t>
    </r>
    <r>
      <rPr>
        <sz val="11"/>
        <rFont val="ＭＳ 明朝"/>
        <family val="1"/>
        <charset val="128"/>
      </rPr>
      <t>協力事業))の交付を受けたいので、補助金等に係る予算の執行の適正化に関する法律(昭和30年法律第179号)第５条の規定に基づき、別紙関係書類を添えて申請します。</t>
    </r>
    <rPh sb="1" eb="3">
      <t>レイワ</t>
    </rPh>
    <rPh sb="35" eb="36">
      <t>ショ</t>
    </rPh>
    <rPh sb="100" eb="106">
      <t>ベッシカンケイショルイ</t>
    </rPh>
    <rPh sb="107" eb="108">
      <t>ソ</t>
    </rPh>
    <rPh sb="110" eb="112">
      <t>シンセイ</t>
    </rPh>
    <phoneticPr fontId="2"/>
  </si>
  <si>
    <t>1.　補助対象事業の内容　　別紙　令和３年度自動車事故医療体制整備事業</t>
    <rPh sb="17" eb="19">
      <t>レイワ</t>
    </rPh>
    <phoneticPr fontId="2"/>
  </si>
  <si>
    <t>2.　補助対象経費　　　　　別紙　令和３年度自動車事故医療体制整備事業</t>
    <rPh sb="17" eb="19">
      <t>レイワ</t>
    </rPh>
    <rPh sb="20" eb="22">
      <t>ネンド</t>
    </rPh>
    <phoneticPr fontId="2"/>
  </si>
  <si>
    <t>受入実績延べ人数</t>
    <phoneticPr fontId="2"/>
  </si>
  <si>
    <t>受入実績延べ日数</t>
    <rPh sb="6" eb="8">
      <t>ニッスウ</t>
    </rPh>
    <phoneticPr fontId="2"/>
  </si>
  <si>
    <t>(今後の見込み延べ人数)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</si>
</sst>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 &quot;¥&quot;* #,##0_ ;_ &quot;¥&quot;* \-#,##0_ ;_ &quot;¥&quot;* &quot;-&quot;_ ;_ @_ "/>
    <numFmt numFmtId="176" formatCode="#,##0&quot;円&quot;"/>
    <numFmt numFmtId="177" formatCode="[$-411]ggge&quot;年&quot;m&quot;月&quot;d&quot;日&quot;;\-;\-;@"/>
    <numFmt numFmtId="178" formatCode="ggge&quot;年&quot;m&quot;月&quot;"/>
    <numFmt numFmtId="179" formatCode="gggyy&quot;年&quot;m&quot;月&quot;d&quot;日&quot;"/>
    <numFmt numFmtId="180" formatCode="gyy\.m\.d"/>
  </numFmts>
  <fonts count="28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name val="HGPｺﾞｼｯｸM"/>
      <family val="3"/>
    </font>
    <font>
      <sz val="12"/>
      <name val="HGP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i/>
      <sz val="8"/>
      <color theme="0" tint="-0.34998626667073579"/>
      <name val="ＭＳ 明朝"/>
      <family val="1"/>
    </font>
    <font>
      <i/>
      <sz val="8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color theme="1"/>
      <name val="ＭＳ 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4" fillId="0" borderId="0" applyFont="0" applyFill="0" applyBorder="0" applyAlignment="0" applyProtection="0">
      <alignment vertical="center"/>
    </xf>
  </cellStyleXfs>
  <cellXfs count="3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vertical="center"/>
    </xf>
    <xf numFmtId="0" fontId="8" fillId="0" borderId="0" xfId="0" applyNumberFormat="1" applyFont="1" applyFill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justify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>
      <alignment vertical="center"/>
    </xf>
    <xf numFmtId="0" fontId="8" fillId="0" borderId="0" xfId="0" applyNumberFormat="1" applyFont="1" applyFill="1" applyBorder="1" applyAlignment="1" applyProtection="1">
      <alignment vertical="top" wrapText="1"/>
    </xf>
    <xf numFmtId="176" fontId="8" fillId="0" borderId="0" xfId="0" applyNumberFormat="1" applyFont="1" applyFill="1" applyBorder="1" applyAlignment="1" applyProtection="1">
      <alignment vertical="center"/>
    </xf>
    <xf numFmtId="176" fontId="15" fillId="0" borderId="0" xfId="0" applyNumberFormat="1" applyFont="1" applyFill="1" applyBorder="1" applyAlignment="1" applyProtection="1">
      <alignment vertical="center"/>
    </xf>
    <xf numFmtId="179" fontId="8" fillId="0" borderId="0" xfId="0" applyNumberFormat="1" applyFont="1" applyFill="1" applyBorder="1" applyAlignment="1" applyProtection="1">
      <alignment vertical="center" shrinkToFit="1"/>
    </xf>
    <xf numFmtId="0" fontId="9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1" fillId="0" borderId="36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top" wrapText="1"/>
    </xf>
    <xf numFmtId="0" fontId="18" fillId="0" borderId="10" xfId="0" applyNumberFormat="1" applyFont="1" applyFill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23" fillId="0" borderId="0" xfId="0" applyFont="1" applyFill="1" applyBorder="1">
      <alignment vertical="center"/>
    </xf>
    <xf numFmtId="0" fontId="18" fillId="0" borderId="39" xfId="0" applyNumberFormat="1" applyFont="1" applyFill="1" applyBorder="1" applyAlignment="1" applyProtection="1">
      <alignment vertical="center" shrinkToFit="1"/>
    </xf>
    <xf numFmtId="0" fontId="18" fillId="0" borderId="14" xfId="0" applyNumberFormat="1" applyFont="1" applyFill="1" applyBorder="1" applyAlignment="1" applyProtection="1">
      <alignment vertical="center" shrinkToFit="1"/>
    </xf>
    <xf numFmtId="0" fontId="23" fillId="0" borderId="47" xfId="0" applyFont="1" applyFill="1" applyBorder="1" applyAlignment="1">
      <alignment vertical="center"/>
    </xf>
    <xf numFmtId="0" fontId="18" fillId="0" borderId="39" xfId="0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>
      <alignment vertical="center"/>
    </xf>
    <xf numFmtId="0" fontId="18" fillId="0" borderId="0" xfId="0" applyNumberFormat="1" applyFont="1" applyFill="1" applyBorder="1" applyAlignment="1" applyProtection="1">
      <alignment vertical="center"/>
    </xf>
    <xf numFmtId="0" fontId="23" fillId="0" borderId="43" xfId="0" applyFont="1" applyFill="1" applyBorder="1" applyAlignment="1">
      <alignment vertical="center"/>
    </xf>
    <xf numFmtId="0" fontId="18" fillId="0" borderId="42" xfId="0" applyNumberFormat="1" applyFont="1" applyFill="1" applyBorder="1" applyAlignment="1" applyProtection="1">
      <alignment vertical="center"/>
    </xf>
    <xf numFmtId="0" fontId="18" fillId="0" borderId="18" xfId="0" applyNumberFormat="1" applyFont="1" applyFill="1" applyBorder="1" applyAlignment="1" applyProtection="1">
      <alignment vertical="center"/>
    </xf>
    <xf numFmtId="0" fontId="23" fillId="0" borderId="14" xfId="0" applyFont="1" applyFill="1" applyBorder="1">
      <alignment vertical="center"/>
    </xf>
    <xf numFmtId="0" fontId="21" fillId="0" borderId="47" xfId="0" applyFont="1" applyFill="1" applyBorder="1" applyAlignment="1">
      <alignment vertical="center" shrinkToFit="1"/>
    </xf>
    <xf numFmtId="0" fontId="21" fillId="0" borderId="0" xfId="0" applyFont="1" applyFill="1" applyBorder="1" applyAlignment="1">
      <alignment vertical="center" shrinkToFit="1"/>
    </xf>
    <xf numFmtId="0" fontId="21" fillId="0" borderId="39" xfId="0" applyFont="1" applyFill="1" applyBorder="1" applyAlignment="1">
      <alignment vertical="center" shrinkToFit="1"/>
    </xf>
    <xf numFmtId="0" fontId="21" fillId="0" borderId="66" xfId="0" applyFont="1" applyFill="1" applyBorder="1" applyAlignment="1">
      <alignment vertical="center" shrinkToFit="1"/>
    </xf>
    <xf numFmtId="0" fontId="21" fillId="0" borderId="52" xfId="0" applyFont="1" applyFill="1" applyBorder="1" applyAlignment="1">
      <alignment vertical="center" shrinkToFit="1"/>
    </xf>
    <xf numFmtId="0" fontId="23" fillId="0" borderId="20" xfId="0" applyFont="1" applyFill="1" applyBorder="1">
      <alignment vertical="center"/>
    </xf>
    <xf numFmtId="0" fontId="18" fillId="0" borderId="52" xfId="0" applyNumberFormat="1" applyFont="1" applyFill="1" applyBorder="1" applyAlignment="1" applyProtection="1">
      <alignment vertical="center"/>
    </xf>
    <xf numFmtId="0" fontId="18" fillId="0" borderId="20" xfId="0" applyNumberFormat="1" applyFont="1" applyFill="1" applyBorder="1" applyAlignment="1" applyProtection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6" fillId="0" borderId="7" xfId="0" applyNumberFormat="1" applyFont="1" applyFill="1" applyBorder="1" applyAlignment="1" applyProtection="1">
      <alignment horizontal="center" vertical="center" shrinkToFit="1"/>
    </xf>
    <xf numFmtId="0" fontId="6" fillId="0" borderId="13" xfId="0" applyNumberFormat="1" applyFont="1" applyFill="1" applyBorder="1" applyAlignment="1" applyProtection="1">
      <alignment horizontal="center" vertical="center" shrinkToFit="1"/>
    </xf>
    <xf numFmtId="0" fontId="6" fillId="0" borderId="17" xfId="0" applyNumberFormat="1" applyFont="1" applyFill="1" applyBorder="1" applyAlignment="1" applyProtection="1">
      <alignment horizontal="center" vertical="center" shrinkToFit="1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" vertical="center"/>
    </xf>
    <xf numFmtId="177" fontId="7" fillId="2" borderId="1" xfId="0" applyNumberFormat="1" applyFont="1" applyFill="1" applyBorder="1" applyAlignment="1" applyProtection="1">
      <alignment horizontal="center" vertical="center" shrinkToFit="1"/>
    </xf>
    <xf numFmtId="177" fontId="7" fillId="2" borderId="6" xfId="0" applyNumberFormat="1" applyFont="1" applyFill="1" applyBorder="1" applyAlignment="1" applyProtection="1">
      <alignment horizontal="center" vertical="center" shrinkToFit="1"/>
    </xf>
    <xf numFmtId="177" fontId="7" fillId="2" borderId="16" xfId="0" applyNumberFormat="1" applyFont="1" applyFill="1" applyBorder="1" applyAlignment="1" applyProtection="1">
      <alignment horizontal="center" vertical="center" shrinkToFit="1"/>
    </xf>
    <xf numFmtId="177" fontId="7" fillId="2" borderId="1" xfId="0" applyNumberFormat="1" applyFont="1" applyFill="1" applyBorder="1" applyAlignment="1">
      <alignment horizontal="center" vertical="center" shrinkToFit="1"/>
    </xf>
    <xf numFmtId="177" fontId="7" fillId="2" borderId="6" xfId="0" applyNumberFormat="1" applyFont="1" applyFill="1" applyBorder="1" applyAlignment="1">
      <alignment horizontal="center" vertical="center" shrinkToFit="1"/>
    </xf>
    <xf numFmtId="177" fontId="7" fillId="2" borderId="16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2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right" vertical="center"/>
    </xf>
    <xf numFmtId="0" fontId="7" fillId="0" borderId="3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177" fontId="7" fillId="2" borderId="8" xfId="0" applyNumberFormat="1" applyFont="1" applyFill="1" applyBorder="1" applyAlignment="1" applyProtection="1">
      <alignment horizontal="center" vertical="center" shrinkToFit="1"/>
    </xf>
    <xf numFmtId="177" fontId="7" fillId="2" borderId="14" xfId="0" applyNumberFormat="1" applyFont="1" applyFill="1" applyBorder="1" applyAlignment="1" applyProtection="1">
      <alignment horizontal="center" vertical="center" shrinkToFit="1"/>
    </xf>
    <xf numFmtId="177" fontId="7" fillId="2" borderId="18" xfId="0" applyNumberFormat="1" applyFont="1" applyFill="1" applyBorder="1" applyAlignment="1" applyProtection="1">
      <alignment horizontal="center" vertical="center" shrinkToFit="1"/>
    </xf>
    <xf numFmtId="0" fontId="7" fillId="2" borderId="8" xfId="0" applyNumberFormat="1" applyFont="1" applyFill="1" applyBorder="1" applyAlignment="1" applyProtection="1">
      <alignment horizontal="center" vertical="center" shrinkToFit="1"/>
    </xf>
    <xf numFmtId="0" fontId="7" fillId="2" borderId="14" xfId="0" applyNumberFormat="1" applyFont="1" applyFill="1" applyBorder="1" applyAlignment="1" applyProtection="1">
      <alignment horizontal="center" vertical="center" shrinkToFit="1"/>
    </xf>
    <xf numFmtId="0" fontId="7" fillId="2" borderId="18" xfId="0" applyNumberFormat="1" applyFont="1" applyFill="1" applyBorder="1" applyAlignment="1" applyProtection="1">
      <alignment horizontal="center" vertical="center" shrinkToFit="1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2" borderId="23" xfId="0" applyNumberFormat="1" applyFont="1" applyFill="1" applyBorder="1" applyAlignment="1" applyProtection="1">
      <alignment horizontal="center" vertical="center"/>
    </xf>
    <xf numFmtId="0" fontId="7" fillId="2" borderId="25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14" xfId="0" applyNumberFormat="1" applyFont="1" applyFill="1" applyBorder="1" applyAlignment="1" applyProtection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 vertical="center"/>
    </xf>
    <xf numFmtId="0" fontId="7" fillId="0" borderId="20" xfId="0" applyNumberFormat="1" applyFont="1" applyFill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42" fontId="3" fillId="0" borderId="1" xfId="0" applyNumberFormat="1" applyFont="1" applyBorder="1" applyAlignment="1">
      <alignment horizontal="right" vertical="center"/>
    </xf>
    <xf numFmtId="42" fontId="3" fillId="0" borderId="6" xfId="0" applyNumberFormat="1" applyFont="1" applyBorder="1" applyAlignment="1">
      <alignment horizontal="right" vertical="center"/>
    </xf>
    <xf numFmtId="42" fontId="3" fillId="0" borderId="16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180" fontId="7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42" fontId="3" fillId="2" borderId="2" xfId="0" applyNumberFormat="1" applyFont="1" applyFill="1" applyBorder="1" applyAlignment="1">
      <alignment vertical="center"/>
    </xf>
    <xf numFmtId="42" fontId="3" fillId="2" borderId="1" xfId="0" applyNumberFormat="1" applyFont="1" applyFill="1" applyBorder="1" applyAlignment="1">
      <alignment vertical="center"/>
    </xf>
    <xf numFmtId="42" fontId="3" fillId="2" borderId="6" xfId="0" applyNumberFormat="1" applyFont="1" applyFill="1" applyBorder="1" applyAlignment="1">
      <alignment vertical="center"/>
    </xf>
    <xf numFmtId="42" fontId="3" fillId="2" borderId="16" xfId="0" applyNumberFormat="1" applyFont="1" applyFill="1" applyBorder="1" applyAlignment="1">
      <alignment vertical="center"/>
    </xf>
    <xf numFmtId="42" fontId="3" fillId="2" borderId="1" xfId="0" applyNumberFormat="1" applyFont="1" applyFill="1" applyBorder="1" applyAlignment="1">
      <alignment horizontal="right" vertical="center"/>
    </xf>
    <xf numFmtId="42" fontId="3" fillId="2" borderId="6" xfId="0" applyNumberFormat="1" applyFont="1" applyFill="1" applyBorder="1" applyAlignment="1">
      <alignment horizontal="right" vertical="center"/>
    </xf>
    <xf numFmtId="42" fontId="3" fillId="2" borderId="16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6" xfId="0" applyNumberFormat="1" applyFont="1" applyBorder="1" applyAlignment="1">
      <alignment horizontal="center" vertical="center"/>
    </xf>
    <xf numFmtId="42" fontId="3" fillId="0" borderId="1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42" fontId="3" fillId="0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horizontal="right" vertical="center"/>
    </xf>
    <xf numFmtId="179" fontId="11" fillId="0" borderId="0" xfId="0" applyNumberFormat="1" applyFont="1" applyFill="1" applyBorder="1" applyAlignment="1" applyProtection="1">
      <alignment horizontal="distributed" vertical="center" shrinkToFit="1"/>
    </xf>
    <xf numFmtId="177" fontId="11" fillId="0" borderId="0" xfId="0" applyNumberFormat="1" applyFont="1" applyFill="1" applyBorder="1" applyAlignment="1" applyProtection="1">
      <alignment horizontal="distributed" vertical="center" shrinkToFi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 shrinkToFit="1"/>
    </xf>
    <xf numFmtId="0" fontId="11" fillId="0" borderId="0" xfId="0" applyNumberFormat="1" applyFont="1" applyFill="1" applyBorder="1" applyAlignment="1" applyProtection="1">
      <alignment horizontal="center" vertical="center" shrinkToFi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top" wrapText="1" shrinkToFit="1"/>
    </xf>
    <xf numFmtId="0" fontId="8" fillId="0" borderId="0" xfId="0" applyNumberFormat="1" applyFont="1" applyFill="1" applyBorder="1" applyAlignment="1" applyProtection="1">
      <alignment horizontal="left" vertical="justify" wrapText="1"/>
    </xf>
    <xf numFmtId="0" fontId="12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38" fontId="8" fillId="0" borderId="0" xfId="2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horizontal="center" vertical="center" shrinkToFit="1"/>
    </xf>
    <xf numFmtId="0" fontId="20" fillId="0" borderId="9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6" xfId="0" applyFont="1" applyFill="1" applyBorder="1" applyAlignment="1">
      <alignment horizontal="center" vertical="center" shrinkToFit="1"/>
    </xf>
    <xf numFmtId="0" fontId="24" fillId="0" borderId="16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left" vertical="center"/>
    </xf>
    <xf numFmtId="0" fontId="21" fillId="0" borderId="39" xfId="0" applyFont="1" applyFill="1" applyBorder="1" applyAlignment="1">
      <alignment horizontal="left" vertical="center"/>
    </xf>
    <xf numFmtId="0" fontId="21" fillId="0" borderId="42" xfId="0" applyFont="1" applyFill="1" applyBorder="1" applyAlignment="1">
      <alignment horizontal="left" vertical="center"/>
    </xf>
    <xf numFmtId="42" fontId="21" fillId="0" borderId="46" xfId="0" applyNumberFormat="1" applyFont="1" applyFill="1" applyBorder="1" applyAlignment="1">
      <alignment horizontal="right" vertical="center"/>
    </xf>
    <xf numFmtId="42" fontId="21" fillId="0" borderId="39" xfId="0" applyNumberFormat="1" applyFont="1" applyFill="1" applyBorder="1" applyAlignment="1">
      <alignment horizontal="right" vertical="center"/>
    </xf>
    <xf numFmtId="42" fontId="21" fillId="0" borderId="42" xfId="0" applyNumberFormat="1" applyFont="1" applyFill="1" applyBorder="1" applyAlignment="1">
      <alignment horizontal="right" vertical="center"/>
    </xf>
    <xf numFmtId="0" fontId="23" fillId="0" borderId="46" xfId="0" applyFont="1" applyFill="1" applyBorder="1" applyAlignment="1">
      <alignment horizontal="left" vertical="center"/>
    </xf>
    <xf numFmtId="0" fontId="23" fillId="0" borderId="39" xfId="0" applyFont="1" applyFill="1" applyBorder="1" applyAlignment="1">
      <alignment horizontal="left" vertical="center"/>
    </xf>
    <xf numFmtId="0" fontId="23" fillId="0" borderId="42" xfId="0" applyFont="1" applyFill="1" applyBorder="1" applyAlignment="1">
      <alignment horizontal="left" vertical="center"/>
    </xf>
    <xf numFmtId="0" fontId="23" fillId="0" borderId="46" xfId="0" applyFont="1" applyFill="1" applyBorder="1" applyAlignment="1">
      <alignment horizontal="right" vertical="center"/>
    </xf>
    <xf numFmtId="0" fontId="23" fillId="0" borderId="39" xfId="0" applyFont="1" applyFill="1" applyBorder="1" applyAlignment="1">
      <alignment horizontal="right" vertical="center"/>
    </xf>
    <xf numFmtId="0" fontId="23" fillId="0" borderId="42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 shrinkToFi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 shrinkToFit="1"/>
    </xf>
    <xf numFmtId="0" fontId="21" fillId="0" borderId="43" xfId="0" applyFont="1" applyFill="1" applyBorder="1" applyAlignment="1">
      <alignment horizontal="left" vertical="center" shrinkToFit="1"/>
    </xf>
    <xf numFmtId="42" fontId="21" fillId="0" borderId="47" xfId="0" applyNumberFormat="1" applyFont="1" applyFill="1" applyBorder="1" applyAlignment="1">
      <alignment horizontal="right" vertical="center"/>
    </xf>
    <xf numFmtId="42" fontId="21" fillId="0" borderId="0" xfId="0" applyNumberFormat="1" applyFont="1" applyFill="1" applyBorder="1" applyAlignment="1">
      <alignment horizontal="right" vertical="center"/>
    </xf>
    <xf numFmtId="42" fontId="21" fillId="0" borderId="43" xfId="0" applyNumberFormat="1" applyFont="1" applyFill="1" applyBorder="1" applyAlignment="1">
      <alignment horizontal="right" vertical="center"/>
    </xf>
    <xf numFmtId="0" fontId="23" fillId="0" borderId="47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43" xfId="0" applyFont="1" applyFill="1" applyBorder="1" applyAlignment="1">
      <alignment horizontal="left" vertical="center"/>
    </xf>
    <xf numFmtId="0" fontId="23" fillId="0" borderId="47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23" fillId="0" borderId="43" xfId="0" applyFont="1" applyFill="1" applyBorder="1" applyAlignment="1">
      <alignment horizontal="right" vertical="center"/>
    </xf>
    <xf numFmtId="0" fontId="21" fillId="0" borderId="47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178" fontId="21" fillId="0" borderId="47" xfId="0" applyNumberFormat="1" applyFont="1" applyFill="1" applyBorder="1" applyAlignment="1">
      <alignment horizontal="center" vertical="center"/>
    </xf>
    <xf numFmtId="178" fontId="21" fillId="0" borderId="0" xfId="0" applyNumberFormat="1" applyFont="1" applyFill="1" applyBorder="1" applyAlignment="1">
      <alignment horizontal="center" vertical="center"/>
    </xf>
    <xf numFmtId="178" fontId="21" fillId="0" borderId="43" xfId="0" applyNumberFormat="1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 shrinkToFit="1"/>
    </xf>
    <xf numFmtId="0" fontId="21" fillId="0" borderId="38" xfId="0" applyFont="1" applyFill="1" applyBorder="1" applyAlignment="1">
      <alignment horizontal="center" vertical="center" shrinkToFit="1"/>
    </xf>
    <xf numFmtId="0" fontId="21" fillId="0" borderId="45" xfId="0" applyFont="1" applyFill="1" applyBorder="1" applyAlignment="1">
      <alignment horizontal="left" vertical="center" shrinkToFit="1"/>
    </xf>
    <xf numFmtId="0" fontId="21" fillId="0" borderId="38" xfId="0" applyFont="1" applyFill="1" applyBorder="1" applyAlignment="1">
      <alignment horizontal="left" vertical="center" shrinkToFit="1"/>
    </xf>
    <xf numFmtId="0" fontId="21" fillId="0" borderId="53" xfId="0" applyFont="1" applyFill="1" applyBorder="1" applyAlignment="1">
      <alignment horizontal="left" vertical="center" shrinkToFit="1"/>
    </xf>
    <xf numFmtId="0" fontId="21" fillId="0" borderId="47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/>
    </xf>
    <xf numFmtId="42" fontId="21" fillId="0" borderId="0" xfId="0" applyNumberFormat="1" applyFont="1" applyFill="1" applyBorder="1" applyAlignment="1">
      <alignment horizontal="right" vertical="center" shrinkToFit="1"/>
    </xf>
    <xf numFmtId="42" fontId="21" fillId="0" borderId="52" xfId="0" applyNumberFormat="1" applyFont="1" applyFill="1" applyBorder="1" applyAlignment="1">
      <alignment horizontal="right" vertical="center" shrinkToFit="1"/>
    </xf>
    <xf numFmtId="42" fontId="21" fillId="0" borderId="65" xfId="0" applyNumberFormat="1" applyFont="1" applyFill="1" applyBorder="1" applyAlignment="1">
      <alignment horizontal="right" vertical="center" shrinkToFit="1"/>
    </xf>
    <xf numFmtId="0" fontId="21" fillId="0" borderId="65" xfId="0" applyFont="1" applyFill="1" applyBorder="1" applyAlignment="1">
      <alignment horizontal="center" vertical="center" shrinkToFit="1"/>
    </xf>
    <xf numFmtId="42" fontId="21" fillId="0" borderId="67" xfId="0" applyNumberFormat="1" applyFont="1" applyFill="1" applyBorder="1" applyAlignment="1">
      <alignment horizontal="right" vertical="center" shrinkToFit="1"/>
    </xf>
    <xf numFmtId="0" fontId="22" fillId="0" borderId="37" xfId="0" applyFont="1" applyFill="1" applyBorder="1" applyAlignment="1">
      <alignment horizontal="center" vertical="top" wrapText="1"/>
    </xf>
    <xf numFmtId="0" fontId="22" fillId="0" borderId="40" xfId="0" applyFont="1" applyFill="1" applyBorder="1" applyAlignment="1">
      <alignment horizontal="center" vertical="top" wrapText="1"/>
    </xf>
    <xf numFmtId="0" fontId="22" fillId="0" borderId="44" xfId="0" applyFont="1" applyFill="1" applyBorder="1" applyAlignment="1">
      <alignment horizontal="center" vertical="top" wrapText="1"/>
    </xf>
    <xf numFmtId="42" fontId="21" fillId="0" borderId="48" xfId="0" applyNumberFormat="1" applyFont="1" applyFill="1" applyBorder="1" applyAlignment="1">
      <alignment horizontal="center" vertical="center"/>
    </xf>
    <xf numFmtId="42" fontId="21" fillId="0" borderId="40" xfId="0" applyNumberFormat="1" applyFont="1" applyFill="1" applyBorder="1" applyAlignment="1">
      <alignment horizontal="center" vertical="center"/>
    </xf>
    <xf numFmtId="42" fontId="21" fillId="0" borderId="44" xfId="0" applyNumberFormat="1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0" fontId="23" fillId="0" borderId="51" xfId="0" applyFont="1" applyFill="1" applyBorder="1" applyAlignment="1">
      <alignment horizontal="center" vertical="center"/>
    </xf>
    <xf numFmtId="42" fontId="25" fillId="0" borderId="48" xfId="0" applyNumberFormat="1" applyFont="1" applyFill="1" applyBorder="1" applyAlignment="1">
      <alignment horizontal="right" vertical="center"/>
    </xf>
    <xf numFmtId="0" fontId="25" fillId="0" borderId="40" xfId="0" applyFont="1" applyFill="1" applyBorder="1" applyAlignment="1">
      <alignment horizontal="right" vertical="center"/>
    </xf>
    <xf numFmtId="0" fontId="25" fillId="0" borderId="44" xfId="0" applyFont="1" applyFill="1" applyBorder="1" applyAlignment="1">
      <alignment horizontal="right" vertical="center"/>
    </xf>
    <xf numFmtId="42" fontId="21" fillId="0" borderId="48" xfId="0" applyNumberFormat="1" applyFont="1" applyFill="1" applyBorder="1" applyAlignment="1">
      <alignment horizontal="right" vertical="center"/>
    </xf>
    <xf numFmtId="0" fontId="21" fillId="0" borderId="40" xfId="0" applyFont="1" applyFill="1" applyBorder="1" applyAlignment="1">
      <alignment horizontal="right" vertical="center"/>
    </xf>
    <xf numFmtId="0" fontId="21" fillId="0" borderId="44" xfId="0" applyFont="1" applyFill="1" applyBorder="1" applyAlignment="1">
      <alignment horizontal="right" vertical="center"/>
    </xf>
    <xf numFmtId="0" fontId="23" fillId="0" borderId="48" xfId="0" applyFont="1" applyFill="1" applyBorder="1" applyAlignment="1">
      <alignment horizontal="right" vertical="center"/>
    </xf>
    <xf numFmtId="0" fontId="23" fillId="0" borderId="40" xfId="0" applyFont="1" applyFill="1" applyBorder="1" applyAlignment="1">
      <alignment horizontal="right" vertical="center"/>
    </xf>
    <xf numFmtId="0" fontId="23" fillId="0" borderId="44" xfId="0" applyFont="1" applyFill="1" applyBorder="1" applyAlignment="1">
      <alignment horizontal="right" vertical="center"/>
    </xf>
    <xf numFmtId="0" fontId="23" fillId="0" borderId="55" xfId="0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center" vertical="center"/>
    </xf>
    <xf numFmtId="0" fontId="23" fillId="0" borderId="61" xfId="0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/>
    </xf>
    <xf numFmtId="0" fontId="23" fillId="0" borderId="62" xfId="0" applyFont="1" applyFill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0" fontId="23" fillId="0" borderId="60" xfId="0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center" vertical="center"/>
    </xf>
    <xf numFmtId="0" fontId="21" fillId="0" borderId="64" xfId="0" applyFont="1" applyFill="1" applyBorder="1" applyAlignment="1">
      <alignment horizontal="center" vertical="center" shrinkToFit="1"/>
    </xf>
    <xf numFmtId="0" fontId="18" fillId="0" borderId="9" xfId="0" applyNumberFormat="1" applyFont="1" applyFill="1" applyBorder="1" applyAlignment="1" applyProtection="1">
      <alignment horizontal="center" vertical="center" shrinkToFit="1"/>
    </xf>
    <xf numFmtId="0" fontId="18" fillId="0" borderId="13" xfId="0" applyNumberFormat="1" applyFont="1" applyFill="1" applyBorder="1" applyAlignment="1" applyProtection="1">
      <alignment horizontal="center" vertical="center" shrinkToFit="1"/>
    </xf>
    <xf numFmtId="0" fontId="18" fillId="0" borderId="17" xfId="0" applyNumberFormat="1" applyFont="1" applyFill="1" applyBorder="1" applyAlignment="1" applyProtection="1">
      <alignment horizontal="center" vertical="center" shrinkToFit="1"/>
    </xf>
    <xf numFmtId="0" fontId="18" fillId="0" borderId="7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18" fillId="0" borderId="19" xfId="0" applyNumberFormat="1" applyFont="1" applyFill="1" applyBorder="1" applyAlignment="1" applyProtection="1">
      <alignment horizontal="center" vertical="center"/>
    </xf>
    <xf numFmtId="177" fontId="18" fillId="0" borderId="35" xfId="0" applyNumberFormat="1" applyFont="1" applyFill="1" applyBorder="1" applyAlignment="1" applyProtection="1">
      <alignment horizontal="center" vertical="center" shrinkToFit="1"/>
    </xf>
    <xf numFmtId="177" fontId="18" fillId="0" borderId="39" xfId="0" applyNumberFormat="1" applyFont="1" applyFill="1" applyBorder="1" applyAlignment="1" applyProtection="1">
      <alignment horizontal="center" vertical="center" shrinkToFit="1"/>
    </xf>
    <xf numFmtId="0" fontId="18" fillId="0" borderId="39" xfId="0" applyNumberFormat="1" applyFont="1" applyFill="1" applyBorder="1" applyAlignment="1" applyProtection="1">
      <alignment horizontal="center" vertical="center"/>
    </xf>
    <xf numFmtId="0" fontId="18" fillId="0" borderId="42" xfId="0" applyNumberFormat="1" applyFont="1" applyFill="1" applyBorder="1" applyAlignment="1" applyProtection="1">
      <alignment horizontal="center" vertical="center"/>
    </xf>
    <xf numFmtId="0" fontId="18" fillId="0" borderId="46" xfId="0" applyNumberFormat="1" applyFont="1" applyFill="1" applyBorder="1" applyAlignment="1" applyProtection="1">
      <alignment horizontal="center" vertical="center"/>
    </xf>
    <xf numFmtId="0" fontId="18" fillId="0" borderId="46" xfId="0" applyNumberFormat="1" applyFont="1" applyFill="1" applyBorder="1" applyAlignment="1" applyProtection="1">
      <alignment horizontal="left" vertical="center"/>
    </xf>
    <xf numFmtId="0" fontId="18" fillId="0" borderId="39" xfId="0" applyNumberFormat="1" applyFont="1" applyFill="1" applyBorder="1" applyAlignment="1" applyProtection="1">
      <alignment horizontal="left" vertical="center"/>
    </xf>
    <xf numFmtId="0" fontId="18" fillId="0" borderId="39" xfId="0" applyNumberFormat="1" applyFont="1" applyFill="1" applyBorder="1" applyAlignment="1" applyProtection="1">
      <alignment horizontal="right" vertical="center" shrinkToFit="1"/>
    </xf>
    <xf numFmtId="0" fontId="18" fillId="0" borderId="14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43" xfId="0" applyFont="1" applyFill="1" applyBorder="1" applyAlignment="1">
      <alignment horizontal="left" vertical="center"/>
    </xf>
    <xf numFmtId="42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52" xfId="0" applyFont="1" applyFill="1" applyBorder="1" applyAlignment="1">
      <alignment horizontal="right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177" fontId="18" fillId="0" borderId="14" xfId="0" applyNumberFormat="1" applyFont="1" applyFill="1" applyBorder="1" applyAlignment="1" applyProtection="1">
      <alignment horizontal="center" vertical="center" shrinkToFit="1"/>
    </xf>
    <xf numFmtId="0" fontId="18" fillId="0" borderId="14" xfId="0" applyNumberFormat="1" applyFont="1" applyFill="1" applyBorder="1" applyAlignment="1" applyProtection="1">
      <alignment horizontal="center" vertical="center" shrinkToFit="1"/>
    </xf>
    <xf numFmtId="0" fontId="18" fillId="0" borderId="18" xfId="0" applyNumberFormat="1" applyFont="1" applyFill="1" applyBorder="1" applyAlignment="1" applyProtection="1">
      <alignment horizontal="center" vertical="center" shrinkToFit="1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>
      <alignment horizontal="right" vertical="center"/>
    </xf>
    <xf numFmtId="0" fontId="18" fillId="0" borderId="14" xfId="0" applyNumberFormat="1" applyFont="1" applyFill="1" applyBorder="1" applyAlignment="1" applyProtection="1">
      <alignment horizontal="right" vertical="center"/>
    </xf>
    <xf numFmtId="0" fontId="20" fillId="0" borderId="34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/>
    </xf>
    <xf numFmtId="0" fontId="20" fillId="0" borderId="41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right" vertical="center"/>
    </xf>
    <xf numFmtId="0" fontId="20" fillId="0" borderId="53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42" fontId="20" fillId="0" borderId="14" xfId="0" applyNumberFormat="1" applyFont="1" applyFill="1" applyBorder="1" applyAlignment="1">
      <alignment horizontal="right" vertical="center"/>
    </xf>
    <xf numFmtId="0" fontId="20" fillId="0" borderId="14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9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22" xfId="0" applyFont="1" applyFill="1" applyBorder="1" applyAlignment="1">
      <alignment horizontal="center" vertical="center" shrinkToFit="1"/>
    </xf>
    <xf numFmtId="0" fontId="18" fillId="0" borderId="18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shrinkToFit="1"/>
    </xf>
    <xf numFmtId="0" fontId="18" fillId="0" borderId="20" xfId="0" applyFont="1" applyFill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C70"/>
  <sheetViews>
    <sheetView tabSelected="1" view="pageBreakPreview" zoomScale="110" zoomScaleNormal="100" zoomScaleSheetLayoutView="110" workbookViewId="0"/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0" x14ac:dyDescent="0.15">
      <c r="AA2" s="53" t="s">
        <v>59</v>
      </c>
      <c r="AB2" s="53"/>
      <c r="AC2" s="53"/>
      <c r="AD2" s="53"/>
      <c r="AE2" s="53"/>
      <c r="AF2" s="53"/>
      <c r="AG2" s="54" t="s">
        <v>117</v>
      </c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</row>
    <row r="3" spans="2:50" x14ac:dyDescent="0.15">
      <c r="B3" s="55" t="s">
        <v>24</v>
      </c>
      <c r="C3" s="56"/>
      <c r="D3" s="56"/>
      <c r="E3" s="57"/>
      <c r="F3" s="58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0"/>
      <c r="AA3" s="53" t="s">
        <v>66</v>
      </c>
      <c r="AB3" s="53"/>
      <c r="AC3" s="53"/>
      <c r="AD3" s="53"/>
      <c r="AE3" s="53" t="s">
        <v>62</v>
      </c>
      <c r="AF3" s="53"/>
      <c r="AG3" s="54" t="s">
        <v>133</v>
      </c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</row>
    <row r="4" spans="2:50" x14ac:dyDescent="0.15">
      <c r="B4" s="55" t="s">
        <v>60</v>
      </c>
      <c r="C4" s="56"/>
      <c r="D4" s="56"/>
      <c r="E4" s="57"/>
      <c r="F4" s="61">
        <v>44408</v>
      </c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60"/>
      <c r="AA4" s="53"/>
      <c r="AB4" s="53"/>
      <c r="AC4" s="53"/>
      <c r="AD4" s="53"/>
      <c r="AE4" s="53" t="s">
        <v>56</v>
      </c>
      <c r="AF4" s="53"/>
      <c r="AG4" s="62" t="s">
        <v>72</v>
      </c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</row>
    <row r="5" spans="2:50" x14ac:dyDescent="0.15">
      <c r="B5" s="55" t="s">
        <v>62</v>
      </c>
      <c r="C5" s="56"/>
      <c r="D5" s="56"/>
      <c r="E5" s="57"/>
      <c r="F5" s="58" t="s">
        <v>133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60"/>
      <c r="AA5" s="53" t="s">
        <v>10</v>
      </c>
      <c r="AB5" s="53"/>
      <c r="AC5" s="53"/>
      <c r="AD5" s="53"/>
      <c r="AE5" s="53" t="s">
        <v>48</v>
      </c>
      <c r="AF5" s="53"/>
      <c r="AG5" s="54" t="s">
        <v>143</v>
      </c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</row>
    <row r="6" spans="2:50" x14ac:dyDescent="0.15">
      <c r="B6" s="55" t="s">
        <v>63</v>
      </c>
      <c r="C6" s="56"/>
      <c r="D6" s="56"/>
      <c r="E6" s="57"/>
      <c r="F6" s="58" t="s">
        <v>142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60"/>
      <c r="AA6" s="53"/>
      <c r="AB6" s="53"/>
      <c r="AC6" s="53"/>
      <c r="AD6" s="53"/>
      <c r="AE6" s="53" t="s">
        <v>56</v>
      </c>
      <c r="AF6" s="53"/>
      <c r="AG6" s="62" t="s">
        <v>144</v>
      </c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</row>
    <row r="7" spans="2:50" x14ac:dyDescent="0.15">
      <c r="B7" s="53" t="s">
        <v>65</v>
      </c>
      <c r="C7" s="53"/>
      <c r="D7" s="53"/>
      <c r="E7" s="53"/>
      <c r="F7" s="54" t="s">
        <v>135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AA7" s="53" t="s">
        <v>67</v>
      </c>
      <c r="AB7" s="53"/>
      <c r="AC7" s="53"/>
      <c r="AD7" s="53"/>
      <c r="AE7" s="53"/>
      <c r="AF7" s="53"/>
      <c r="AG7" s="54" t="s">
        <v>27</v>
      </c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</row>
    <row r="8" spans="2:50" x14ac:dyDescent="0.15">
      <c r="B8" s="63"/>
      <c r="C8" s="63"/>
      <c r="D8" s="63"/>
      <c r="E8" s="63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AA8" s="53" t="s">
        <v>68</v>
      </c>
      <c r="AB8" s="53"/>
      <c r="AC8" s="53"/>
      <c r="AD8" s="53"/>
      <c r="AE8" s="53"/>
      <c r="AF8" s="53"/>
      <c r="AG8" s="54" t="s">
        <v>134</v>
      </c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</row>
    <row r="9" spans="2:50" x14ac:dyDescent="0.15">
      <c r="AA9" s="53" t="s">
        <v>57</v>
      </c>
      <c r="AB9" s="53"/>
      <c r="AC9" s="53"/>
      <c r="AD9" s="53"/>
      <c r="AE9" s="53"/>
      <c r="AF9" s="53"/>
      <c r="AG9" s="54" t="s">
        <v>110</v>
      </c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</row>
    <row r="10" spans="2:50" x14ac:dyDescent="0.15">
      <c r="AA10" s="53" t="s">
        <v>58</v>
      </c>
      <c r="AB10" s="53"/>
      <c r="AC10" s="53"/>
      <c r="AD10" s="53"/>
      <c r="AE10" s="53"/>
      <c r="AF10" s="53"/>
      <c r="AG10" s="54">
        <v>123456</v>
      </c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</row>
    <row r="13" spans="2:50" x14ac:dyDescent="0.15">
      <c r="B13" s="65" t="s">
        <v>79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6"/>
      <c r="U13" s="66"/>
      <c r="V13" s="66"/>
      <c r="W13" s="66"/>
      <c r="X13" s="66"/>
    </row>
    <row r="14" spans="2:50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0" x14ac:dyDescent="0.15">
      <c r="B15" s="7" t="s">
        <v>145</v>
      </c>
    </row>
    <row r="16" spans="2:50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67" t="s">
        <v>75</v>
      </c>
      <c r="D17" s="68"/>
      <c r="E17" s="69"/>
      <c r="F17" s="68" t="s">
        <v>76</v>
      </c>
      <c r="G17" s="68"/>
      <c r="H17" s="68"/>
      <c r="I17" s="69"/>
      <c r="J17" s="68" t="s">
        <v>77</v>
      </c>
      <c r="K17" s="68"/>
      <c r="L17" s="68"/>
      <c r="M17" s="69"/>
      <c r="N17" s="70" t="s">
        <v>43</v>
      </c>
      <c r="O17" s="71"/>
      <c r="P17" s="70" t="s">
        <v>78</v>
      </c>
      <c r="Q17" s="72"/>
      <c r="R17" s="73"/>
    </row>
    <row r="18" spans="2:29" x14ac:dyDescent="0.15">
      <c r="B18" s="9">
        <v>1</v>
      </c>
      <c r="C18" s="74" t="s">
        <v>90</v>
      </c>
      <c r="D18" s="75"/>
      <c r="E18" s="76"/>
      <c r="F18" s="77">
        <v>44296</v>
      </c>
      <c r="G18" s="78"/>
      <c r="H18" s="78"/>
      <c r="I18" s="79"/>
      <c r="J18" s="77">
        <v>44309</v>
      </c>
      <c r="K18" s="78"/>
      <c r="L18" s="78"/>
      <c r="M18" s="79"/>
      <c r="N18" s="80">
        <f t="shared" ref="N18:N37" si="0">IF(F18="","",J18-F18+1)</f>
        <v>14</v>
      </c>
      <c r="O18" s="81"/>
      <c r="P18" s="82" t="s">
        <v>97</v>
      </c>
      <c r="Q18" s="83"/>
      <c r="R18" s="84"/>
    </row>
    <row r="19" spans="2:29" x14ac:dyDescent="0.15">
      <c r="B19" s="9">
        <v>2</v>
      </c>
      <c r="C19" s="74" t="s">
        <v>91</v>
      </c>
      <c r="D19" s="75"/>
      <c r="E19" s="76"/>
      <c r="F19" s="77">
        <v>44301</v>
      </c>
      <c r="G19" s="78"/>
      <c r="H19" s="78"/>
      <c r="I19" s="79"/>
      <c r="J19" s="77">
        <v>44306</v>
      </c>
      <c r="K19" s="78"/>
      <c r="L19" s="78"/>
      <c r="M19" s="79"/>
      <c r="N19" s="80">
        <f t="shared" si="0"/>
        <v>6</v>
      </c>
      <c r="O19" s="81"/>
      <c r="P19" s="82" t="s">
        <v>97</v>
      </c>
      <c r="Q19" s="83"/>
      <c r="R19" s="84"/>
    </row>
    <row r="20" spans="2:29" x14ac:dyDescent="0.15">
      <c r="B20" s="9">
        <v>3</v>
      </c>
      <c r="C20" s="74" t="s">
        <v>92</v>
      </c>
      <c r="D20" s="75"/>
      <c r="E20" s="76"/>
      <c r="F20" s="77">
        <v>44321</v>
      </c>
      <c r="G20" s="78"/>
      <c r="H20" s="78"/>
      <c r="I20" s="79"/>
      <c r="J20" s="77">
        <v>44331</v>
      </c>
      <c r="K20" s="78"/>
      <c r="L20" s="78"/>
      <c r="M20" s="79"/>
      <c r="N20" s="80">
        <f t="shared" si="0"/>
        <v>11</v>
      </c>
      <c r="O20" s="81"/>
      <c r="P20" s="82" t="s">
        <v>98</v>
      </c>
      <c r="Q20" s="83"/>
      <c r="R20" s="84"/>
    </row>
    <row r="21" spans="2:29" x14ac:dyDescent="0.15">
      <c r="B21" s="9">
        <v>4</v>
      </c>
      <c r="C21" s="74" t="s">
        <v>90</v>
      </c>
      <c r="D21" s="75"/>
      <c r="E21" s="76"/>
      <c r="F21" s="77">
        <v>44326</v>
      </c>
      <c r="G21" s="78"/>
      <c r="H21" s="78"/>
      <c r="I21" s="79"/>
      <c r="J21" s="77">
        <v>44339</v>
      </c>
      <c r="K21" s="78"/>
      <c r="L21" s="78"/>
      <c r="M21" s="79"/>
      <c r="N21" s="80">
        <f t="shared" si="0"/>
        <v>14</v>
      </c>
      <c r="O21" s="81"/>
      <c r="P21" s="82" t="s">
        <v>97</v>
      </c>
      <c r="Q21" s="83"/>
      <c r="R21" s="84"/>
    </row>
    <row r="22" spans="2:29" x14ac:dyDescent="0.15">
      <c r="B22" s="9">
        <v>5</v>
      </c>
      <c r="C22" s="74" t="s">
        <v>92</v>
      </c>
      <c r="D22" s="75"/>
      <c r="E22" s="76"/>
      <c r="F22" s="77">
        <v>44352</v>
      </c>
      <c r="G22" s="78"/>
      <c r="H22" s="78"/>
      <c r="I22" s="79"/>
      <c r="J22" s="77">
        <v>44357</v>
      </c>
      <c r="K22" s="78"/>
      <c r="L22" s="78"/>
      <c r="M22" s="79"/>
      <c r="N22" s="80">
        <f t="shared" si="0"/>
        <v>6</v>
      </c>
      <c r="O22" s="81"/>
      <c r="P22" s="82" t="s">
        <v>98</v>
      </c>
      <c r="Q22" s="83"/>
      <c r="R22" s="84"/>
    </row>
    <row r="23" spans="2:29" x14ac:dyDescent="0.15">
      <c r="B23" s="9">
        <v>6</v>
      </c>
      <c r="C23" s="74" t="s">
        <v>90</v>
      </c>
      <c r="D23" s="75"/>
      <c r="E23" s="76"/>
      <c r="F23" s="77">
        <v>44357</v>
      </c>
      <c r="G23" s="78"/>
      <c r="H23" s="78"/>
      <c r="I23" s="79"/>
      <c r="J23" s="77">
        <v>44370</v>
      </c>
      <c r="K23" s="78"/>
      <c r="L23" s="78"/>
      <c r="M23" s="79"/>
      <c r="N23" s="80">
        <f t="shared" si="0"/>
        <v>14</v>
      </c>
      <c r="O23" s="81"/>
      <c r="P23" s="82" t="s">
        <v>97</v>
      </c>
      <c r="Q23" s="83"/>
      <c r="R23" s="84"/>
    </row>
    <row r="24" spans="2:29" x14ac:dyDescent="0.15">
      <c r="B24" s="9">
        <v>7</v>
      </c>
      <c r="C24" s="74" t="s">
        <v>93</v>
      </c>
      <c r="D24" s="75"/>
      <c r="E24" s="76"/>
      <c r="F24" s="77">
        <v>44362</v>
      </c>
      <c r="G24" s="78"/>
      <c r="H24" s="78"/>
      <c r="I24" s="79"/>
      <c r="J24" s="77">
        <v>44364</v>
      </c>
      <c r="K24" s="78"/>
      <c r="L24" s="78"/>
      <c r="M24" s="79"/>
      <c r="N24" s="80">
        <f t="shared" si="0"/>
        <v>3</v>
      </c>
      <c r="O24" s="81"/>
      <c r="P24" s="82" t="s">
        <v>98</v>
      </c>
      <c r="Q24" s="83"/>
      <c r="R24" s="84"/>
    </row>
    <row r="25" spans="2:29" x14ac:dyDescent="0.15">
      <c r="B25" s="9">
        <v>8</v>
      </c>
      <c r="C25" s="74" t="s">
        <v>94</v>
      </c>
      <c r="D25" s="75"/>
      <c r="E25" s="76"/>
      <c r="F25" s="77">
        <v>44367</v>
      </c>
      <c r="G25" s="78"/>
      <c r="H25" s="78"/>
      <c r="I25" s="79"/>
      <c r="J25" s="77">
        <v>44378</v>
      </c>
      <c r="K25" s="78"/>
      <c r="L25" s="78"/>
      <c r="M25" s="79"/>
      <c r="N25" s="80">
        <f t="shared" si="0"/>
        <v>12</v>
      </c>
      <c r="O25" s="81"/>
      <c r="P25" s="82" t="s">
        <v>97</v>
      </c>
      <c r="Q25" s="83"/>
      <c r="R25" s="84"/>
    </row>
    <row r="26" spans="2:29" x14ac:dyDescent="0.15">
      <c r="B26" s="9">
        <v>9</v>
      </c>
      <c r="C26" s="74" t="s">
        <v>92</v>
      </c>
      <c r="D26" s="75"/>
      <c r="E26" s="76"/>
      <c r="F26" s="77">
        <v>44382</v>
      </c>
      <c r="G26" s="78"/>
      <c r="H26" s="78"/>
      <c r="I26" s="79"/>
      <c r="J26" s="77">
        <v>44387</v>
      </c>
      <c r="K26" s="78"/>
      <c r="L26" s="78"/>
      <c r="M26" s="79"/>
      <c r="N26" s="80">
        <f t="shared" si="0"/>
        <v>6</v>
      </c>
      <c r="O26" s="81"/>
      <c r="P26" s="82" t="s">
        <v>98</v>
      </c>
      <c r="Q26" s="83"/>
      <c r="R26" s="84"/>
    </row>
    <row r="27" spans="2:29" x14ac:dyDescent="0.15">
      <c r="B27" s="9">
        <v>10</v>
      </c>
      <c r="C27" s="74"/>
      <c r="D27" s="75"/>
      <c r="E27" s="76"/>
      <c r="F27" s="74"/>
      <c r="G27" s="75"/>
      <c r="H27" s="75"/>
      <c r="I27" s="76"/>
      <c r="J27" s="74"/>
      <c r="K27" s="75"/>
      <c r="L27" s="75"/>
      <c r="M27" s="76"/>
      <c r="N27" s="80" t="str">
        <f t="shared" si="0"/>
        <v/>
      </c>
      <c r="O27" s="81"/>
      <c r="P27" s="82"/>
      <c r="Q27" s="83"/>
      <c r="R27" s="84"/>
    </row>
    <row r="28" spans="2:29" x14ac:dyDescent="0.15">
      <c r="B28" s="9">
        <v>11</v>
      </c>
      <c r="C28" s="74"/>
      <c r="D28" s="75"/>
      <c r="E28" s="76"/>
      <c r="F28" s="74"/>
      <c r="G28" s="75"/>
      <c r="H28" s="75"/>
      <c r="I28" s="76"/>
      <c r="J28" s="74"/>
      <c r="K28" s="75"/>
      <c r="L28" s="75"/>
      <c r="M28" s="76"/>
      <c r="N28" s="80" t="str">
        <f t="shared" si="0"/>
        <v/>
      </c>
      <c r="O28" s="81"/>
      <c r="P28" s="82"/>
      <c r="Q28" s="83"/>
      <c r="R28" s="84"/>
    </row>
    <row r="29" spans="2:29" x14ac:dyDescent="0.15">
      <c r="B29" s="9">
        <v>12</v>
      </c>
      <c r="C29" s="74"/>
      <c r="D29" s="75"/>
      <c r="E29" s="76"/>
      <c r="F29" s="74"/>
      <c r="G29" s="75"/>
      <c r="H29" s="75"/>
      <c r="I29" s="76"/>
      <c r="J29" s="74"/>
      <c r="K29" s="75"/>
      <c r="L29" s="75"/>
      <c r="M29" s="76"/>
      <c r="N29" s="80" t="str">
        <f t="shared" si="0"/>
        <v/>
      </c>
      <c r="O29" s="81"/>
      <c r="P29" s="82"/>
      <c r="Q29" s="83"/>
      <c r="R29" s="84"/>
    </row>
    <row r="30" spans="2:29" x14ac:dyDescent="0.15">
      <c r="B30" s="9">
        <v>13</v>
      </c>
      <c r="C30" s="74"/>
      <c r="D30" s="75"/>
      <c r="E30" s="76"/>
      <c r="F30" s="74"/>
      <c r="G30" s="75"/>
      <c r="H30" s="75"/>
      <c r="I30" s="76"/>
      <c r="J30" s="74"/>
      <c r="K30" s="75"/>
      <c r="L30" s="75"/>
      <c r="M30" s="76"/>
      <c r="N30" s="80" t="str">
        <f t="shared" si="0"/>
        <v/>
      </c>
      <c r="O30" s="81"/>
      <c r="P30" s="82"/>
      <c r="Q30" s="83"/>
      <c r="R30" s="84"/>
      <c r="U30" s="53" t="s">
        <v>78</v>
      </c>
      <c r="V30" s="53"/>
      <c r="W30" s="53"/>
      <c r="X30" s="53" t="s">
        <v>31</v>
      </c>
      <c r="Y30" s="53"/>
      <c r="Z30" s="53"/>
      <c r="AA30" s="53" t="s">
        <v>120</v>
      </c>
      <c r="AB30" s="53"/>
      <c r="AC30" s="53"/>
    </row>
    <row r="31" spans="2:29" x14ac:dyDescent="0.15">
      <c r="B31" s="9">
        <v>14</v>
      </c>
      <c r="C31" s="74"/>
      <c r="D31" s="75"/>
      <c r="E31" s="76"/>
      <c r="F31" s="74"/>
      <c r="G31" s="75"/>
      <c r="H31" s="75"/>
      <c r="I31" s="76"/>
      <c r="J31" s="74"/>
      <c r="K31" s="75"/>
      <c r="L31" s="75"/>
      <c r="M31" s="76"/>
      <c r="N31" s="80" t="str">
        <f t="shared" si="0"/>
        <v/>
      </c>
      <c r="O31" s="81"/>
      <c r="P31" s="82"/>
      <c r="Q31" s="83"/>
      <c r="R31" s="84"/>
      <c r="U31" s="13" t="s">
        <v>97</v>
      </c>
      <c r="V31" s="13"/>
      <c r="W31" s="13"/>
      <c r="X31" s="85">
        <f>COUNTIF(P18:R37,"脳損傷")</f>
        <v>5</v>
      </c>
      <c r="Y31" s="85"/>
      <c r="Z31" s="85"/>
      <c r="AA31" s="85">
        <f>SUMIF(P18:R37,"脳損傷",N18:O37)</f>
        <v>60</v>
      </c>
      <c r="AB31" s="85"/>
      <c r="AC31" s="85"/>
    </row>
    <row r="32" spans="2:29" x14ac:dyDescent="0.15">
      <c r="B32" s="9">
        <v>15</v>
      </c>
      <c r="C32" s="74"/>
      <c r="D32" s="75"/>
      <c r="E32" s="76"/>
      <c r="F32" s="74"/>
      <c r="G32" s="75"/>
      <c r="H32" s="75"/>
      <c r="I32" s="76"/>
      <c r="J32" s="74"/>
      <c r="K32" s="75"/>
      <c r="L32" s="75"/>
      <c r="M32" s="76"/>
      <c r="N32" s="80" t="str">
        <f t="shared" si="0"/>
        <v/>
      </c>
      <c r="O32" s="81"/>
      <c r="P32" s="82"/>
      <c r="Q32" s="83"/>
      <c r="R32" s="84"/>
      <c r="U32" s="13" t="s">
        <v>98</v>
      </c>
      <c r="V32" s="13"/>
      <c r="W32" s="13"/>
      <c r="X32" s="85">
        <f>COUNTIF(P18:R37,"脊髄損傷")</f>
        <v>4</v>
      </c>
      <c r="Y32" s="85"/>
      <c r="Z32" s="85"/>
      <c r="AA32" s="85">
        <f>SUMIF(P18:R37,"脊髄損傷",N18:O37)</f>
        <v>26</v>
      </c>
      <c r="AB32" s="85"/>
      <c r="AC32" s="85"/>
    </row>
    <row r="33" spans="2:55" x14ac:dyDescent="0.15">
      <c r="B33" s="9">
        <v>16</v>
      </c>
      <c r="C33" s="74"/>
      <c r="D33" s="75"/>
      <c r="E33" s="76"/>
      <c r="F33" s="74"/>
      <c r="G33" s="75"/>
      <c r="H33" s="75"/>
      <c r="I33" s="76"/>
      <c r="J33" s="74"/>
      <c r="K33" s="75"/>
      <c r="L33" s="75"/>
      <c r="M33" s="76"/>
      <c r="N33" s="80" t="str">
        <f t="shared" si="0"/>
        <v/>
      </c>
      <c r="O33" s="81"/>
      <c r="P33" s="82"/>
      <c r="Q33" s="83"/>
      <c r="R33" s="84"/>
      <c r="U33" s="13" t="s">
        <v>33</v>
      </c>
      <c r="V33" s="13"/>
      <c r="W33" s="13"/>
      <c r="X33" s="85">
        <f>COUNTIF(P18:R37,"その他")</f>
        <v>0</v>
      </c>
      <c r="Y33" s="85"/>
      <c r="Z33" s="85"/>
      <c r="AA33" s="85">
        <f>SUMIF(P18:R37,"その他",N18:O37)</f>
        <v>0</v>
      </c>
      <c r="AB33" s="85"/>
      <c r="AC33" s="85"/>
    </row>
    <row r="34" spans="2:55" x14ac:dyDescent="0.15">
      <c r="B34" s="9">
        <v>17</v>
      </c>
      <c r="C34" s="74"/>
      <c r="D34" s="75"/>
      <c r="E34" s="76"/>
      <c r="F34" s="74"/>
      <c r="G34" s="75"/>
      <c r="H34" s="75"/>
      <c r="I34" s="76"/>
      <c r="J34" s="74"/>
      <c r="K34" s="75"/>
      <c r="L34" s="75"/>
      <c r="M34" s="76"/>
      <c r="N34" s="80" t="str">
        <f t="shared" si="0"/>
        <v/>
      </c>
      <c r="O34" s="81"/>
      <c r="P34" s="82"/>
      <c r="Q34" s="83"/>
      <c r="R34" s="84"/>
    </row>
    <row r="35" spans="2:55" x14ac:dyDescent="0.15">
      <c r="B35" s="9">
        <v>18</v>
      </c>
      <c r="C35" s="74"/>
      <c r="D35" s="75"/>
      <c r="E35" s="76"/>
      <c r="F35" s="74"/>
      <c r="G35" s="75"/>
      <c r="H35" s="75"/>
      <c r="I35" s="76"/>
      <c r="J35" s="74"/>
      <c r="K35" s="75"/>
      <c r="L35" s="75"/>
      <c r="M35" s="76"/>
      <c r="N35" s="80" t="str">
        <f t="shared" si="0"/>
        <v/>
      </c>
      <c r="O35" s="81"/>
      <c r="P35" s="82"/>
      <c r="Q35" s="83"/>
      <c r="R35" s="84"/>
      <c r="U35" s="86" t="s">
        <v>64</v>
      </c>
      <c r="V35" s="87"/>
      <c r="W35" s="87"/>
      <c r="X35" s="87"/>
      <c r="Y35" s="87"/>
      <c r="Z35" s="87"/>
      <c r="AA35" s="87"/>
      <c r="AB35" s="88"/>
      <c r="AC35" s="89" t="s">
        <v>113</v>
      </c>
      <c r="AD35" s="90"/>
      <c r="AE35" s="91"/>
      <c r="AF35" s="92"/>
      <c r="AG35" s="92"/>
      <c r="AH35" s="92"/>
      <c r="AI35" s="90" t="s">
        <v>121</v>
      </c>
      <c r="AJ35" s="90"/>
      <c r="AK35" s="93"/>
    </row>
    <row r="36" spans="2:55" x14ac:dyDescent="0.15">
      <c r="B36" s="9">
        <v>19</v>
      </c>
      <c r="C36" s="74"/>
      <c r="D36" s="75"/>
      <c r="E36" s="76"/>
      <c r="F36" s="74"/>
      <c r="G36" s="75"/>
      <c r="H36" s="75"/>
      <c r="I36" s="76"/>
      <c r="J36" s="74"/>
      <c r="K36" s="75"/>
      <c r="L36" s="75"/>
      <c r="M36" s="76"/>
      <c r="N36" s="80" t="str">
        <f t="shared" si="0"/>
        <v/>
      </c>
      <c r="O36" s="81"/>
      <c r="P36" s="82"/>
      <c r="Q36" s="83"/>
      <c r="R36" s="84"/>
      <c r="U36" s="2"/>
      <c r="AC36" s="94" t="s">
        <v>114</v>
      </c>
      <c r="AD36" s="95"/>
      <c r="AE36" s="96"/>
      <c r="AF36" s="97"/>
      <c r="AG36" s="97"/>
      <c r="AH36" s="97"/>
      <c r="AI36" s="95" t="s">
        <v>121</v>
      </c>
      <c r="AJ36" s="95"/>
      <c r="AK36" s="98"/>
    </row>
    <row r="37" spans="2:55" x14ac:dyDescent="0.15">
      <c r="B37" s="10">
        <v>20</v>
      </c>
      <c r="C37" s="99"/>
      <c r="D37" s="100"/>
      <c r="E37" s="101"/>
      <c r="F37" s="102"/>
      <c r="G37" s="103"/>
      <c r="H37" s="103"/>
      <c r="I37" s="104"/>
      <c r="J37" s="102"/>
      <c r="K37" s="103"/>
      <c r="L37" s="103"/>
      <c r="M37" s="104"/>
      <c r="N37" s="105" t="str">
        <f t="shared" si="0"/>
        <v/>
      </c>
      <c r="O37" s="106"/>
      <c r="P37" s="107"/>
      <c r="Q37" s="108"/>
      <c r="R37" s="109"/>
      <c r="U37" s="2"/>
      <c r="AC37" s="110" t="s">
        <v>55</v>
      </c>
      <c r="AD37" s="111"/>
      <c r="AE37" s="112"/>
      <c r="AF37" s="113"/>
      <c r="AG37" s="113"/>
      <c r="AH37" s="113"/>
      <c r="AI37" s="111" t="s">
        <v>121</v>
      </c>
      <c r="AJ37" s="111"/>
      <c r="AK37" s="114"/>
    </row>
    <row r="38" spans="2:55" x14ac:dyDescent="0.15">
      <c r="B38" s="10" t="s">
        <v>96</v>
      </c>
      <c r="C38" s="115">
        <f>COUNTA(C18:E37)</f>
        <v>9</v>
      </c>
      <c r="D38" s="116"/>
      <c r="E38" s="117"/>
      <c r="F38" s="115"/>
      <c r="G38" s="116"/>
      <c r="H38" s="116"/>
      <c r="I38" s="117"/>
      <c r="J38" s="115"/>
      <c r="K38" s="116"/>
      <c r="L38" s="116"/>
      <c r="M38" s="117"/>
      <c r="N38" s="118">
        <f>SUM(N18:O37)</f>
        <v>86</v>
      </c>
      <c r="O38" s="119"/>
      <c r="P38" s="118"/>
      <c r="Q38" s="120"/>
      <c r="R38" s="121"/>
      <c r="AC38" s="122" t="s">
        <v>55</v>
      </c>
      <c r="AD38" s="123"/>
      <c r="AE38" s="124"/>
      <c r="AF38" s="125"/>
      <c r="AG38" s="125"/>
      <c r="AH38" s="125"/>
      <c r="AI38" s="123" t="s">
        <v>121</v>
      </c>
      <c r="AJ38" s="123"/>
      <c r="AK38" s="126"/>
    </row>
    <row r="39" spans="2:55" x14ac:dyDescent="0.15">
      <c r="B39" s="1"/>
    </row>
    <row r="40" spans="2:55" x14ac:dyDescent="0.15">
      <c r="B40" s="1"/>
    </row>
    <row r="41" spans="2:55" x14ac:dyDescent="0.15">
      <c r="B41" s="11"/>
      <c r="C41" s="12"/>
      <c r="D41" s="11"/>
      <c r="E41" s="12"/>
      <c r="F41" s="11"/>
      <c r="G41" s="12"/>
      <c r="H41" s="11"/>
      <c r="I41" s="12"/>
      <c r="J41" s="11"/>
      <c r="K41" s="12"/>
      <c r="L41" s="11"/>
      <c r="M41" s="12"/>
      <c r="N41" s="11"/>
      <c r="O41" s="12"/>
      <c r="P41" s="11"/>
      <c r="Q41" s="12"/>
      <c r="R41" s="11"/>
      <c r="S41" s="12"/>
      <c r="T41" s="11"/>
      <c r="U41" s="12"/>
      <c r="V41" s="11"/>
      <c r="W41" s="12"/>
      <c r="X41" s="11"/>
      <c r="Y41" s="12"/>
      <c r="Z41" s="11"/>
      <c r="AA41" s="12"/>
      <c r="AB41" s="11"/>
      <c r="AC41" s="12"/>
      <c r="AD41" s="11"/>
      <c r="AE41" s="12"/>
      <c r="AF41" s="11"/>
      <c r="AG41" s="12"/>
      <c r="AH41" s="11"/>
      <c r="AI41" s="12"/>
      <c r="AJ41" s="11"/>
      <c r="AK41" s="12"/>
      <c r="AL41" s="11"/>
      <c r="AM41" s="12"/>
      <c r="AN41" s="11"/>
      <c r="AO41" s="12"/>
      <c r="AP41" s="11"/>
      <c r="AQ41" s="12"/>
      <c r="AR41" s="11"/>
      <c r="AS41" s="12"/>
      <c r="AT41" s="11"/>
      <c r="AU41" s="12"/>
      <c r="AV41" s="11"/>
      <c r="AW41" s="12"/>
      <c r="AX41" s="11"/>
      <c r="AY41" s="12"/>
      <c r="AZ41" s="11"/>
      <c r="BA41" s="12"/>
    </row>
    <row r="42" spans="2:55" x14ac:dyDescent="0.15">
      <c r="B42" s="7" t="s">
        <v>69</v>
      </c>
    </row>
    <row r="43" spans="2:55" x14ac:dyDescent="0.15">
      <c r="C43" s="64" t="s">
        <v>80</v>
      </c>
      <c r="D43" s="64"/>
      <c r="E43" s="64"/>
      <c r="F43" s="64"/>
      <c r="G43" s="64"/>
      <c r="H43" s="64"/>
      <c r="I43" s="64"/>
      <c r="J43" s="64"/>
      <c r="K43" s="64"/>
      <c r="L43" s="64"/>
      <c r="M43" s="64"/>
    </row>
    <row r="44" spans="2:55" x14ac:dyDescent="0.15">
      <c r="N44" s="53" t="s">
        <v>70</v>
      </c>
      <c r="O44" s="53"/>
      <c r="P44" s="53"/>
      <c r="Q44" s="53"/>
      <c r="R44" s="53"/>
      <c r="S44" s="53"/>
      <c r="T44" s="53" t="s">
        <v>74</v>
      </c>
      <c r="U44" s="53"/>
      <c r="V44" s="53"/>
      <c r="W44" s="53"/>
      <c r="AV44" s="55" t="s">
        <v>102</v>
      </c>
      <c r="AW44" s="56"/>
      <c r="AX44" s="56"/>
      <c r="AY44" s="56"/>
      <c r="AZ44" s="56"/>
      <c r="BA44" s="56"/>
      <c r="BB44" s="56"/>
      <c r="BC44" s="57"/>
    </row>
    <row r="45" spans="2:55" x14ac:dyDescent="0.15">
      <c r="B45" s="5"/>
      <c r="C45" s="53" t="s">
        <v>81</v>
      </c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 t="s">
        <v>71</v>
      </c>
      <c r="O45" s="53"/>
      <c r="P45" s="53"/>
      <c r="Q45" s="53" t="s">
        <v>73</v>
      </c>
      <c r="R45" s="53"/>
      <c r="S45" s="53"/>
      <c r="T45" s="53" t="s">
        <v>12</v>
      </c>
      <c r="U45" s="53"/>
      <c r="V45" s="53"/>
      <c r="W45" s="53"/>
      <c r="X45" s="53" t="s">
        <v>48</v>
      </c>
      <c r="Y45" s="53"/>
      <c r="Z45" s="53"/>
      <c r="AA45" s="53"/>
      <c r="AB45" s="55" t="s">
        <v>40</v>
      </c>
      <c r="AC45" s="56"/>
      <c r="AD45" s="56"/>
      <c r="AE45" s="57"/>
      <c r="AF45" s="127" t="s">
        <v>82</v>
      </c>
      <c r="AG45" s="128"/>
      <c r="AH45" s="128"/>
      <c r="AI45" s="129"/>
      <c r="AJ45" s="127" t="s">
        <v>0</v>
      </c>
      <c r="AK45" s="128"/>
      <c r="AL45" s="128"/>
      <c r="AM45" s="129"/>
      <c r="AN45" s="127" t="s">
        <v>129</v>
      </c>
      <c r="AO45" s="128"/>
      <c r="AP45" s="128"/>
      <c r="AQ45" s="129"/>
      <c r="AR45" s="127" t="s">
        <v>30</v>
      </c>
      <c r="AS45" s="128"/>
      <c r="AT45" s="128"/>
      <c r="AU45" s="129"/>
      <c r="AV45" s="55" t="s">
        <v>95</v>
      </c>
      <c r="AW45" s="56"/>
      <c r="AX45" s="56"/>
      <c r="AY45" s="57"/>
      <c r="AZ45" s="55" t="s">
        <v>62</v>
      </c>
      <c r="BA45" s="56"/>
      <c r="BB45" s="56"/>
      <c r="BC45" s="57"/>
    </row>
    <row r="46" spans="2:55" x14ac:dyDescent="0.15">
      <c r="B46" s="5">
        <v>1</v>
      </c>
      <c r="C46" s="54" t="s">
        <v>146</v>
      </c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136">
        <v>44443</v>
      </c>
      <c r="O46" s="136"/>
      <c r="P46" s="136"/>
      <c r="Q46" s="136">
        <v>44444</v>
      </c>
      <c r="R46" s="136"/>
      <c r="S46" s="136"/>
      <c r="T46" s="137" t="s">
        <v>147</v>
      </c>
      <c r="U46" s="137"/>
      <c r="V46" s="137"/>
      <c r="W46" s="137"/>
      <c r="X46" s="138" t="s">
        <v>136</v>
      </c>
      <c r="Y46" s="138"/>
      <c r="Z46" s="138"/>
      <c r="AA46" s="138"/>
      <c r="AB46" s="139">
        <v>50000</v>
      </c>
      <c r="AC46" s="140"/>
      <c r="AD46" s="140"/>
      <c r="AE46" s="141"/>
      <c r="AF46" s="139">
        <v>3000</v>
      </c>
      <c r="AG46" s="140"/>
      <c r="AH46" s="140"/>
      <c r="AI46" s="141"/>
      <c r="AJ46" s="130">
        <f>IF(T46="","",AB46+AF46)</f>
        <v>53000</v>
      </c>
      <c r="AK46" s="131"/>
      <c r="AL46" s="131"/>
      <c r="AM46" s="132"/>
      <c r="AN46" s="142">
        <f>IF(T46="","",AJ46-AR46)</f>
        <v>51000</v>
      </c>
      <c r="AO46" s="143"/>
      <c r="AP46" s="143"/>
      <c r="AQ46" s="144"/>
      <c r="AR46" s="130">
        <v>2000</v>
      </c>
      <c r="AS46" s="131"/>
      <c r="AT46" s="131"/>
      <c r="AU46" s="132"/>
      <c r="AV46" s="133" t="s">
        <v>126</v>
      </c>
      <c r="AW46" s="134"/>
      <c r="AX46" s="134"/>
      <c r="AY46" s="135"/>
      <c r="AZ46" s="133" t="s">
        <v>61</v>
      </c>
      <c r="BA46" s="134"/>
      <c r="BB46" s="134"/>
      <c r="BC46" s="135"/>
    </row>
    <row r="47" spans="2:55" x14ac:dyDescent="0.15">
      <c r="B47" s="5">
        <v>2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136">
        <v>44443</v>
      </c>
      <c r="O47" s="136"/>
      <c r="P47" s="136"/>
      <c r="Q47" s="136">
        <v>44444</v>
      </c>
      <c r="R47" s="136"/>
      <c r="S47" s="136"/>
      <c r="T47" s="137" t="s">
        <v>147</v>
      </c>
      <c r="U47" s="137"/>
      <c r="V47" s="137"/>
      <c r="W47" s="137"/>
      <c r="X47" s="138" t="s">
        <v>137</v>
      </c>
      <c r="Y47" s="138"/>
      <c r="Z47" s="138"/>
      <c r="AA47" s="138"/>
      <c r="AB47" s="139"/>
      <c r="AC47" s="140"/>
      <c r="AD47" s="140"/>
      <c r="AE47" s="141"/>
      <c r="AF47" s="139"/>
      <c r="AG47" s="140"/>
      <c r="AH47" s="140"/>
      <c r="AI47" s="141"/>
      <c r="AJ47" s="130">
        <f>IF(T47="","",AB47+AF47)</f>
        <v>0</v>
      </c>
      <c r="AK47" s="131"/>
      <c r="AL47" s="131"/>
      <c r="AM47" s="132"/>
      <c r="AN47" s="142">
        <f>IF(T47="","",AJ47-AR47)</f>
        <v>0</v>
      </c>
      <c r="AO47" s="143"/>
      <c r="AP47" s="143"/>
      <c r="AQ47" s="144"/>
      <c r="AR47" s="130"/>
      <c r="AS47" s="131"/>
      <c r="AT47" s="131"/>
      <c r="AU47" s="132"/>
      <c r="AV47" s="145"/>
      <c r="AW47" s="146"/>
      <c r="AX47" s="146"/>
      <c r="AY47" s="147"/>
      <c r="AZ47" s="58"/>
      <c r="BA47" s="59"/>
      <c r="BB47" s="59"/>
      <c r="BC47" s="60"/>
    </row>
    <row r="48" spans="2:55" x14ac:dyDescent="0.15">
      <c r="B48" s="5">
        <v>3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136">
        <v>44443</v>
      </c>
      <c r="O48" s="136"/>
      <c r="P48" s="136"/>
      <c r="Q48" s="136">
        <v>44444</v>
      </c>
      <c r="R48" s="136"/>
      <c r="S48" s="136"/>
      <c r="T48" s="137" t="s">
        <v>124</v>
      </c>
      <c r="U48" s="137"/>
      <c r="V48" s="137"/>
      <c r="W48" s="137"/>
      <c r="X48" s="138"/>
      <c r="Y48" s="138"/>
      <c r="Z48" s="138"/>
      <c r="AA48" s="138"/>
      <c r="AB48" s="139"/>
      <c r="AC48" s="140"/>
      <c r="AD48" s="140"/>
      <c r="AE48" s="141"/>
      <c r="AF48" s="139"/>
      <c r="AG48" s="140"/>
      <c r="AH48" s="140"/>
      <c r="AI48" s="141"/>
      <c r="AJ48" s="130">
        <f>IF(T48="","",AB48+AF48)</f>
        <v>0</v>
      </c>
      <c r="AK48" s="131"/>
      <c r="AL48" s="131"/>
      <c r="AM48" s="132"/>
      <c r="AN48" s="142">
        <f>IF(T48="","",AJ48-AR48)</f>
        <v>0</v>
      </c>
      <c r="AO48" s="143"/>
      <c r="AP48" s="143"/>
      <c r="AQ48" s="144"/>
      <c r="AR48" s="130"/>
      <c r="AS48" s="131"/>
      <c r="AT48" s="131"/>
      <c r="AU48" s="132"/>
      <c r="AV48" s="145"/>
      <c r="AW48" s="146"/>
      <c r="AX48" s="146"/>
      <c r="AY48" s="147"/>
      <c r="AZ48" s="58"/>
      <c r="BA48" s="59"/>
      <c r="BB48" s="59"/>
      <c r="BC48" s="60"/>
    </row>
    <row r="49" spans="1:55" x14ac:dyDescent="0.15">
      <c r="B49" s="5">
        <v>4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136"/>
      <c r="O49" s="136"/>
      <c r="P49" s="136"/>
      <c r="Q49" s="136"/>
      <c r="R49" s="136"/>
      <c r="S49" s="136"/>
      <c r="T49" s="137"/>
      <c r="U49" s="137"/>
      <c r="V49" s="137"/>
      <c r="W49" s="137"/>
      <c r="X49" s="138"/>
      <c r="Y49" s="138"/>
      <c r="Z49" s="138"/>
      <c r="AA49" s="138"/>
      <c r="AB49" s="139"/>
      <c r="AC49" s="140"/>
      <c r="AD49" s="140"/>
      <c r="AE49" s="141"/>
      <c r="AF49" s="139"/>
      <c r="AG49" s="140"/>
      <c r="AH49" s="140"/>
      <c r="AI49" s="141"/>
      <c r="AJ49" s="130" t="str">
        <f>IF(T49="","",AB49+AF49)</f>
        <v/>
      </c>
      <c r="AK49" s="131"/>
      <c r="AL49" s="131"/>
      <c r="AM49" s="132"/>
      <c r="AN49" s="142" t="str">
        <f>IF(T49="","",AJ49-AR49)</f>
        <v/>
      </c>
      <c r="AO49" s="143"/>
      <c r="AP49" s="143"/>
      <c r="AQ49" s="144"/>
      <c r="AR49" s="130"/>
      <c r="AS49" s="131"/>
      <c r="AT49" s="131"/>
      <c r="AU49" s="132"/>
      <c r="AV49" s="145"/>
      <c r="AW49" s="146"/>
      <c r="AX49" s="146"/>
      <c r="AY49" s="147"/>
      <c r="AZ49" s="58"/>
      <c r="BA49" s="59"/>
      <c r="BB49" s="59"/>
      <c r="BC49" s="60"/>
    </row>
    <row r="51" spans="1:55" x14ac:dyDescent="0.15">
      <c r="C51" s="64" t="s">
        <v>138</v>
      </c>
      <c r="D51" s="64"/>
      <c r="E51" s="64"/>
      <c r="F51" s="64"/>
      <c r="G51" s="64"/>
      <c r="H51" s="64"/>
      <c r="I51" s="64"/>
      <c r="J51" s="64"/>
      <c r="K51" s="64"/>
      <c r="L51" s="64"/>
      <c r="M51" s="64"/>
    </row>
    <row r="52" spans="1:55" x14ac:dyDescent="0.15">
      <c r="N52" s="53" t="s">
        <v>70</v>
      </c>
      <c r="O52" s="53"/>
      <c r="P52" s="53"/>
      <c r="Q52" s="53"/>
      <c r="R52" s="53"/>
      <c r="S52" s="53"/>
      <c r="T52" s="53" t="s">
        <v>84</v>
      </c>
      <c r="U52" s="53"/>
      <c r="V52" s="53"/>
      <c r="W52" s="53"/>
    </row>
    <row r="53" spans="1:55" x14ac:dyDescent="0.15">
      <c r="B53" s="5"/>
      <c r="C53" s="53" t="s">
        <v>81</v>
      </c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 t="s">
        <v>71</v>
      </c>
      <c r="O53" s="53"/>
      <c r="P53" s="53"/>
      <c r="Q53" s="53" t="s">
        <v>73</v>
      </c>
      <c r="R53" s="53"/>
      <c r="S53" s="53"/>
      <c r="T53" s="53" t="s">
        <v>12</v>
      </c>
      <c r="U53" s="53"/>
      <c r="V53" s="53"/>
      <c r="W53" s="53"/>
      <c r="X53" s="53" t="s">
        <v>48</v>
      </c>
      <c r="Y53" s="53"/>
      <c r="Z53" s="53"/>
      <c r="AA53" s="53"/>
      <c r="AB53" s="53" t="s">
        <v>40</v>
      </c>
      <c r="AC53" s="53"/>
      <c r="AD53" s="53"/>
      <c r="AE53" s="53"/>
      <c r="AF53" s="127" t="s">
        <v>87</v>
      </c>
      <c r="AG53" s="128"/>
      <c r="AH53" s="128"/>
      <c r="AI53" s="129"/>
      <c r="AJ53" s="127" t="s">
        <v>83</v>
      </c>
      <c r="AK53" s="128"/>
      <c r="AL53" s="128"/>
      <c r="AM53" s="129"/>
      <c r="AN53" s="127" t="s">
        <v>129</v>
      </c>
      <c r="AO53" s="128"/>
      <c r="AP53" s="128"/>
      <c r="AQ53" s="129"/>
      <c r="AR53" s="127" t="s">
        <v>30</v>
      </c>
      <c r="AS53" s="128"/>
      <c r="AT53" s="128"/>
      <c r="AU53" s="129"/>
    </row>
    <row r="54" spans="1:55" x14ac:dyDescent="0.15">
      <c r="B54" s="5">
        <v>5</v>
      </c>
      <c r="C54" s="54" t="s">
        <v>128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136">
        <v>44473</v>
      </c>
      <c r="O54" s="136"/>
      <c r="P54" s="136"/>
      <c r="Q54" s="136">
        <v>44474</v>
      </c>
      <c r="R54" s="136"/>
      <c r="S54" s="136"/>
      <c r="T54" s="137" t="s">
        <v>109</v>
      </c>
      <c r="U54" s="137"/>
      <c r="V54" s="137"/>
      <c r="W54" s="137"/>
      <c r="X54" s="138" t="s">
        <v>125</v>
      </c>
      <c r="Y54" s="138"/>
      <c r="Z54" s="138"/>
      <c r="AA54" s="138"/>
      <c r="AB54" s="66">
        <v>40000</v>
      </c>
      <c r="AC54" s="66"/>
      <c r="AD54" s="66"/>
      <c r="AE54" s="66"/>
      <c r="AF54" s="142">
        <v>10000</v>
      </c>
      <c r="AG54" s="143"/>
      <c r="AH54" s="143"/>
      <c r="AI54" s="144"/>
      <c r="AJ54" s="148">
        <f>AB54+AF54</f>
        <v>50000</v>
      </c>
      <c r="AK54" s="149"/>
      <c r="AL54" s="149"/>
      <c r="AM54" s="150"/>
      <c r="AN54" s="142">
        <f>IF(T54="","",AJ54-AR54)</f>
        <v>48000</v>
      </c>
      <c r="AO54" s="143"/>
      <c r="AP54" s="143"/>
      <c r="AQ54" s="144"/>
      <c r="AR54" s="130">
        <v>2000</v>
      </c>
      <c r="AS54" s="131"/>
      <c r="AT54" s="131"/>
      <c r="AU54" s="132"/>
    </row>
    <row r="55" spans="1:55" x14ac:dyDescent="0.15">
      <c r="B55" s="5">
        <v>6</v>
      </c>
      <c r="C55" s="54" t="s">
        <v>128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136">
        <v>44473</v>
      </c>
      <c r="O55" s="136"/>
      <c r="P55" s="136"/>
      <c r="Q55" s="136">
        <v>44474</v>
      </c>
      <c r="R55" s="136"/>
      <c r="S55" s="136"/>
      <c r="T55" s="137" t="s">
        <v>109</v>
      </c>
      <c r="U55" s="137"/>
      <c r="V55" s="137"/>
      <c r="W55" s="137"/>
      <c r="X55" s="138" t="s">
        <v>85</v>
      </c>
      <c r="Y55" s="138"/>
      <c r="Z55" s="138"/>
      <c r="AA55" s="138"/>
      <c r="AB55" s="66">
        <v>34000</v>
      </c>
      <c r="AC55" s="66"/>
      <c r="AD55" s="66"/>
      <c r="AE55" s="66"/>
      <c r="AF55" s="142">
        <v>10000</v>
      </c>
      <c r="AG55" s="143"/>
      <c r="AH55" s="143"/>
      <c r="AI55" s="144"/>
      <c r="AJ55" s="148">
        <f>AB55+AF55</f>
        <v>44000</v>
      </c>
      <c r="AK55" s="149"/>
      <c r="AL55" s="149"/>
      <c r="AM55" s="150"/>
      <c r="AN55" s="142">
        <f>IF(T55="","",AJ55-AR55)</f>
        <v>42000</v>
      </c>
      <c r="AO55" s="143"/>
      <c r="AP55" s="143"/>
      <c r="AQ55" s="144"/>
      <c r="AR55" s="130">
        <v>2000</v>
      </c>
      <c r="AS55" s="131"/>
      <c r="AT55" s="131"/>
      <c r="AU55" s="132"/>
    </row>
    <row r="56" spans="1:55" ht="4.5" customHeight="1" x14ac:dyDescent="0.15"/>
    <row r="57" spans="1:55" x14ac:dyDescent="0.15">
      <c r="N57" s="53" t="s">
        <v>70</v>
      </c>
      <c r="O57" s="53"/>
      <c r="P57" s="53"/>
      <c r="Q57" s="53"/>
      <c r="R57" s="53"/>
      <c r="S57" s="53"/>
      <c r="T57" s="151" t="s">
        <v>86</v>
      </c>
      <c r="U57" s="151"/>
      <c r="V57" s="151"/>
      <c r="W57" s="151"/>
    </row>
    <row r="58" spans="1:55" x14ac:dyDescent="0.15">
      <c r="B58" s="5"/>
      <c r="C58" s="53" t="s">
        <v>81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 t="s">
        <v>71</v>
      </c>
      <c r="O58" s="53"/>
      <c r="P58" s="53"/>
      <c r="Q58" s="53" t="s">
        <v>73</v>
      </c>
      <c r="R58" s="53"/>
      <c r="S58" s="53"/>
      <c r="T58" s="53" t="s">
        <v>88</v>
      </c>
      <c r="U58" s="53"/>
      <c r="V58" s="53"/>
      <c r="W58" s="53"/>
      <c r="X58" s="53" t="s">
        <v>89</v>
      </c>
      <c r="Y58" s="53"/>
      <c r="Z58" s="53"/>
      <c r="AA58" s="53"/>
      <c r="AB58" s="151" t="s">
        <v>83</v>
      </c>
      <c r="AC58" s="151"/>
      <c r="AD58" s="151"/>
      <c r="AE58" s="151"/>
      <c r="AF58" s="151" t="s">
        <v>0</v>
      </c>
      <c r="AG58" s="151"/>
      <c r="AH58" s="151"/>
      <c r="AI58" s="151"/>
      <c r="AJ58" s="151" t="s">
        <v>30</v>
      </c>
      <c r="AK58" s="151"/>
      <c r="AL58" s="151"/>
      <c r="AM58" s="151"/>
    </row>
    <row r="59" spans="1:55" x14ac:dyDescent="0.15">
      <c r="B59" s="5">
        <v>7</v>
      </c>
      <c r="C59" s="54" t="s">
        <v>128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136">
        <v>44484</v>
      </c>
      <c r="O59" s="136"/>
      <c r="P59" s="136"/>
      <c r="Q59" s="136">
        <v>44484</v>
      </c>
      <c r="R59" s="136"/>
      <c r="S59" s="136"/>
      <c r="T59" s="152">
        <f>IF(X59="","",X59*100)</f>
        <v>20500</v>
      </c>
      <c r="U59" s="152"/>
      <c r="V59" s="152"/>
      <c r="W59" s="152"/>
      <c r="X59" s="153">
        <v>205</v>
      </c>
      <c r="Y59" s="153"/>
      <c r="Z59" s="153"/>
      <c r="AA59" s="153"/>
      <c r="AB59" s="152">
        <f>T59</f>
        <v>20500</v>
      </c>
      <c r="AC59" s="152"/>
      <c r="AD59" s="152"/>
      <c r="AE59" s="152"/>
      <c r="AF59" s="152">
        <f>IF(X59="","",X59*100)</f>
        <v>20500</v>
      </c>
      <c r="AG59" s="152"/>
      <c r="AH59" s="152"/>
      <c r="AI59" s="152"/>
      <c r="AJ59" s="152">
        <f>IF(X59="","",AB59-AF59)</f>
        <v>0</v>
      </c>
      <c r="AK59" s="152"/>
      <c r="AL59" s="152"/>
      <c r="AM59" s="152"/>
    </row>
    <row r="60" spans="1:55" x14ac:dyDescent="0.15">
      <c r="B60" s="5">
        <v>8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136"/>
      <c r="O60" s="136"/>
      <c r="P60" s="136"/>
      <c r="Q60" s="136"/>
      <c r="R60" s="136"/>
      <c r="S60" s="136"/>
      <c r="T60" s="152" t="str">
        <f>IF(X60="","",X60*100)</f>
        <v/>
      </c>
      <c r="U60" s="152"/>
      <c r="V60" s="152"/>
      <c r="W60" s="152"/>
      <c r="X60" s="153"/>
      <c r="Y60" s="153"/>
      <c r="Z60" s="153"/>
      <c r="AA60" s="153"/>
      <c r="AB60" s="152" t="str">
        <f>T60</f>
        <v/>
      </c>
      <c r="AC60" s="152"/>
      <c r="AD60" s="152"/>
      <c r="AE60" s="152"/>
      <c r="AF60" s="152" t="str">
        <f>IF(X60="","",X60*100)</f>
        <v/>
      </c>
      <c r="AG60" s="152"/>
      <c r="AH60" s="152"/>
      <c r="AI60" s="152"/>
      <c r="AJ60" s="152" t="str">
        <f>IF(X60="","",AB60-AF60)</f>
        <v/>
      </c>
      <c r="AK60" s="152"/>
      <c r="AL60" s="152"/>
      <c r="AM60" s="152"/>
    </row>
    <row r="61" spans="1:55" x14ac:dyDescent="0.15">
      <c r="B61" s="11"/>
      <c r="C61" s="12"/>
      <c r="D61" s="11"/>
      <c r="E61" s="12"/>
      <c r="F61" s="11"/>
      <c r="G61" s="12"/>
      <c r="H61" s="11"/>
      <c r="I61" s="12"/>
      <c r="J61" s="11"/>
      <c r="K61" s="12"/>
      <c r="L61" s="11"/>
      <c r="M61" s="12"/>
      <c r="N61" s="11"/>
      <c r="O61" s="12"/>
      <c r="P61" s="11"/>
      <c r="Q61" s="12"/>
      <c r="R61" s="11"/>
      <c r="S61" s="12"/>
      <c r="T61" s="11"/>
      <c r="U61" s="12"/>
      <c r="V61" s="11"/>
      <c r="W61" s="12"/>
      <c r="X61" s="11"/>
      <c r="Y61" s="12"/>
      <c r="Z61" s="11"/>
      <c r="AA61" s="12"/>
      <c r="AB61" s="11"/>
      <c r="AC61" s="12"/>
      <c r="AD61" s="11"/>
      <c r="AE61" s="12"/>
      <c r="AF61" s="11"/>
      <c r="AG61" s="12"/>
      <c r="AH61" s="11"/>
      <c r="AI61" s="12"/>
      <c r="AJ61" s="11"/>
      <c r="AK61" s="12"/>
      <c r="AL61" s="11"/>
      <c r="AM61" s="12"/>
      <c r="AN61" s="11"/>
      <c r="AO61" s="12"/>
      <c r="AP61" s="11"/>
      <c r="AQ61" s="12"/>
      <c r="AR61" s="11"/>
      <c r="AS61" s="12"/>
      <c r="AT61" s="11"/>
      <c r="AU61" s="12"/>
      <c r="AV61" s="11"/>
      <c r="AW61" s="12"/>
      <c r="AX61" s="11"/>
      <c r="AY61" s="12"/>
      <c r="AZ61" s="11"/>
      <c r="BA61" s="12"/>
    </row>
    <row r="62" spans="1:55" s="3" customFormat="1" ht="15" customHeight="1" x14ac:dyDescent="0.15">
      <c r="A62" s="3" t="s">
        <v>132</v>
      </c>
    </row>
    <row r="63" spans="1:55" s="4" customFormat="1" ht="4.5" customHeight="1" x14ac:dyDescent="0.15">
      <c r="B63" s="3"/>
    </row>
    <row r="64" spans="1:55" s="3" customFormat="1" ht="15" customHeight="1" x14ac:dyDescent="0.15">
      <c r="C64" s="154" t="s">
        <v>35</v>
      </c>
      <c r="D64" s="155"/>
      <c r="E64" s="155"/>
      <c r="F64" s="155"/>
      <c r="G64" s="155"/>
      <c r="H64" s="155"/>
      <c r="I64" s="155"/>
      <c r="J64" s="156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  <c r="AR64" s="157"/>
      <c r="AS64" s="157"/>
      <c r="AT64" s="157"/>
      <c r="AU64" s="157"/>
      <c r="AV64" s="157"/>
      <c r="AW64" s="157"/>
      <c r="AX64" s="157"/>
      <c r="AY64" s="157"/>
      <c r="AZ64" s="157"/>
      <c r="BA64" s="158"/>
    </row>
    <row r="65" spans="2:53" s="3" customFormat="1" ht="15" customHeight="1" x14ac:dyDescent="0.15">
      <c r="C65" s="159" t="s">
        <v>36</v>
      </c>
      <c r="D65" s="160"/>
      <c r="E65" s="160"/>
      <c r="F65" s="160"/>
      <c r="G65" s="160"/>
      <c r="H65" s="160"/>
      <c r="I65" s="160"/>
      <c r="J65" s="161"/>
      <c r="K65" s="162" t="s">
        <v>44</v>
      </c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162"/>
      <c r="AT65" s="162"/>
      <c r="AU65" s="162"/>
      <c r="AV65" s="162"/>
      <c r="AW65" s="162"/>
      <c r="AX65" s="162"/>
      <c r="AY65" s="162"/>
      <c r="AZ65" s="162"/>
      <c r="BA65" s="163"/>
    </row>
    <row r="66" spans="2:53" s="3" customFormat="1" ht="15" customHeight="1" x14ac:dyDescent="0.15">
      <c r="C66" s="164"/>
      <c r="D66" s="165"/>
      <c r="E66" s="165"/>
      <c r="F66" s="165"/>
      <c r="G66" s="165"/>
      <c r="H66" s="165"/>
      <c r="I66" s="165"/>
      <c r="J66" s="166"/>
      <c r="K66" s="154" t="s">
        <v>46</v>
      </c>
      <c r="L66" s="155"/>
      <c r="M66" s="155"/>
      <c r="N66" s="155"/>
      <c r="O66" s="155"/>
      <c r="P66" s="155"/>
      <c r="Q66" s="155"/>
      <c r="R66" s="167"/>
      <c r="S66" s="168" t="s">
        <v>12</v>
      </c>
      <c r="T66" s="155"/>
      <c r="U66" s="155"/>
      <c r="V66" s="155"/>
      <c r="W66" s="167"/>
      <c r="X66" s="168" t="s">
        <v>48</v>
      </c>
      <c r="Y66" s="155"/>
      <c r="Z66" s="155"/>
      <c r="AA66" s="155"/>
      <c r="AB66" s="167"/>
      <c r="AC66" s="168" t="s">
        <v>37</v>
      </c>
      <c r="AD66" s="155"/>
      <c r="AE66" s="155"/>
      <c r="AF66" s="155"/>
      <c r="AG66" s="155"/>
      <c r="AH66" s="155"/>
      <c r="AI66" s="155"/>
      <c r="AJ66" s="167"/>
      <c r="AK66" s="168" t="s">
        <v>39</v>
      </c>
      <c r="AL66" s="155"/>
      <c r="AM66" s="155"/>
      <c r="AN66" s="155"/>
      <c r="AO66" s="167"/>
      <c r="AP66" s="168" t="s">
        <v>4</v>
      </c>
      <c r="AQ66" s="155"/>
      <c r="AR66" s="155"/>
      <c r="AS66" s="155"/>
      <c r="AT66" s="167"/>
      <c r="AU66" s="155" t="s">
        <v>45</v>
      </c>
      <c r="AV66" s="155"/>
      <c r="AW66" s="155"/>
      <c r="AX66" s="155"/>
      <c r="AY66" s="155"/>
      <c r="AZ66" s="155"/>
      <c r="BA66" s="156"/>
    </row>
    <row r="67" spans="2:53" s="3" customFormat="1" ht="15" customHeight="1" x14ac:dyDescent="0.15">
      <c r="C67" s="169" t="s">
        <v>38</v>
      </c>
      <c r="D67" s="170"/>
      <c r="E67" s="170"/>
      <c r="F67" s="170"/>
      <c r="G67" s="170"/>
      <c r="H67" s="170"/>
      <c r="I67" s="170"/>
      <c r="J67" s="171"/>
      <c r="K67" s="172"/>
      <c r="L67" s="173"/>
      <c r="M67" s="173"/>
      <c r="N67" s="173"/>
      <c r="O67" s="173"/>
      <c r="P67" s="173"/>
      <c r="Q67" s="173"/>
      <c r="R67" s="174"/>
      <c r="S67" s="175"/>
      <c r="T67" s="173"/>
      <c r="U67" s="173"/>
      <c r="V67" s="173"/>
      <c r="W67" s="174"/>
      <c r="X67" s="175"/>
      <c r="Y67" s="173"/>
      <c r="Z67" s="173"/>
      <c r="AA67" s="173"/>
      <c r="AB67" s="174"/>
      <c r="AC67" s="175"/>
      <c r="AD67" s="173"/>
      <c r="AE67" s="173"/>
      <c r="AF67" s="173"/>
      <c r="AG67" s="173"/>
      <c r="AH67" s="173"/>
      <c r="AI67" s="173"/>
      <c r="AJ67" s="174"/>
      <c r="AK67" s="175"/>
      <c r="AL67" s="173"/>
      <c r="AM67" s="173"/>
      <c r="AN67" s="173"/>
      <c r="AO67" s="174"/>
      <c r="AP67" s="175"/>
      <c r="AQ67" s="173"/>
      <c r="AR67" s="173"/>
      <c r="AS67" s="173"/>
      <c r="AT67" s="174"/>
      <c r="AU67" s="173"/>
      <c r="AV67" s="173"/>
      <c r="AW67" s="173"/>
      <c r="AX67" s="173"/>
      <c r="AY67" s="173"/>
      <c r="AZ67" s="173"/>
      <c r="BA67" s="176"/>
    </row>
    <row r="68" spans="2:53" s="3" customFormat="1" ht="15" customHeight="1" x14ac:dyDescent="0.15">
      <c r="C68" s="159" t="s">
        <v>42</v>
      </c>
      <c r="D68" s="160"/>
      <c r="E68" s="160"/>
      <c r="F68" s="160"/>
      <c r="G68" s="160"/>
      <c r="H68" s="160"/>
      <c r="I68" s="160"/>
      <c r="J68" s="161"/>
      <c r="K68" s="177"/>
      <c r="L68" s="178"/>
      <c r="M68" s="178"/>
      <c r="N68" s="178"/>
      <c r="O68" s="178"/>
      <c r="P68" s="178"/>
      <c r="Q68" s="178"/>
      <c r="R68" s="179"/>
      <c r="S68" s="180"/>
      <c r="T68" s="178"/>
      <c r="U68" s="178"/>
      <c r="V68" s="178"/>
      <c r="W68" s="179"/>
      <c r="X68" s="180"/>
      <c r="Y68" s="178"/>
      <c r="Z68" s="178"/>
      <c r="AA68" s="178"/>
      <c r="AB68" s="179"/>
      <c r="AC68" s="180"/>
      <c r="AD68" s="178"/>
      <c r="AE68" s="178"/>
      <c r="AF68" s="178"/>
      <c r="AG68" s="178"/>
      <c r="AH68" s="178"/>
      <c r="AI68" s="178"/>
      <c r="AJ68" s="179"/>
      <c r="AK68" s="180"/>
      <c r="AL68" s="178"/>
      <c r="AM68" s="178"/>
      <c r="AN68" s="178"/>
      <c r="AO68" s="179"/>
      <c r="AP68" s="180"/>
      <c r="AQ68" s="178"/>
      <c r="AR68" s="178"/>
      <c r="AS68" s="178"/>
      <c r="AT68" s="179"/>
      <c r="AU68" s="178"/>
      <c r="AV68" s="178"/>
      <c r="AW68" s="178"/>
      <c r="AX68" s="178"/>
      <c r="AY68" s="178"/>
      <c r="AZ68" s="178"/>
      <c r="BA68" s="181"/>
    </row>
    <row r="70" spans="2:53" x14ac:dyDescent="0.15">
      <c r="B70" s="7"/>
    </row>
  </sheetData>
  <mergeCells count="317">
    <mergeCell ref="C67:J67"/>
    <mergeCell ref="K67:R67"/>
    <mergeCell ref="S67:W67"/>
    <mergeCell ref="X67:AB67"/>
    <mergeCell ref="AC67:AJ67"/>
    <mergeCell ref="AK67:AO67"/>
    <mergeCell ref="AP67:AT67"/>
    <mergeCell ref="AU67:BA67"/>
    <mergeCell ref="C68:J68"/>
    <mergeCell ref="K68:R68"/>
    <mergeCell ref="S68:W68"/>
    <mergeCell ref="X68:AB68"/>
    <mergeCell ref="AC68:AJ68"/>
    <mergeCell ref="AK68:AO68"/>
    <mergeCell ref="AP68:AT68"/>
    <mergeCell ref="AU68:BA68"/>
    <mergeCell ref="C64:J64"/>
    <mergeCell ref="K64:BA64"/>
    <mergeCell ref="C65:J65"/>
    <mergeCell ref="K65:BA65"/>
    <mergeCell ref="C66:J66"/>
    <mergeCell ref="K66:R66"/>
    <mergeCell ref="S66:W66"/>
    <mergeCell ref="X66:AB66"/>
    <mergeCell ref="AC66:AJ66"/>
    <mergeCell ref="AK66:AO66"/>
    <mergeCell ref="AP66:AT66"/>
    <mergeCell ref="AU66:BA66"/>
    <mergeCell ref="C59:M59"/>
    <mergeCell ref="N59:P59"/>
    <mergeCell ref="Q59:S59"/>
    <mergeCell ref="T59:W59"/>
    <mergeCell ref="X59:AA59"/>
    <mergeCell ref="AB59:AE59"/>
    <mergeCell ref="AF59:AI59"/>
    <mergeCell ref="AJ59:AM59"/>
    <mergeCell ref="C60:M60"/>
    <mergeCell ref="N60:P60"/>
    <mergeCell ref="Q60:S60"/>
    <mergeCell ref="T60:W60"/>
    <mergeCell ref="X60:AA60"/>
    <mergeCell ref="AB60:AE60"/>
    <mergeCell ref="AF60:AI60"/>
    <mergeCell ref="AJ60:AM60"/>
    <mergeCell ref="AR55:AU55"/>
    <mergeCell ref="N57:S57"/>
    <mergeCell ref="T57:W57"/>
    <mergeCell ref="C58:M58"/>
    <mergeCell ref="N58:P58"/>
    <mergeCell ref="Q58:S58"/>
    <mergeCell ref="T58:W58"/>
    <mergeCell ref="X58:AA58"/>
    <mergeCell ref="AB58:AE58"/>
    <mergeCell ref="AF58:AI58"/>
    <mergeCell ref="AJ58:AM58"/>
    <mergeCell ref="C55:M55"/>
    <mergeCell ref="N55:P55"/>
    <mergeCell ref="Q55:S55"/>
    <mergeCell ref="T55:W55"/>
    <mergeCell ref="X55:AA55"/>
    <mergeCell ref="AB55:AE55"/>
    <mergeCell ref="AF55:AI55"/>
    <mergeCell ref="AJ55:AM55"/>
    <mergeCell ref="AN55:AQ55"/>
    <mergeCell ref="AF53:AI53"/>
    <mergeCell ref="AJ53:AM53"/>
    <mergeCell ref="AN53:AQ53"/>
    <mergeCell ref="AR53:AU53"/>
    <mergeCell ref="C54:M54"/>
    <mergeCell ref="N54:P54"/>
    <mergeCell ref="Q54:S54"/>
    <mergeCell ref="T54:W54"/>
    <mergeCell ref="X54:AA54"/>
    <mergeCell ref="AB54:AE54"/>
    <mergeCell ref="AF54:AI54"/>
    <mergeCell ref="AJ54:AM54"/>
    <mergeCell ref="AN54:AQ54"/>
    <mergeCell ref="AR54:AU54"/>
    <mergeCell ref="C51:M51"/>
    <mergeCell ref="N52:S52"/>
    <mergeCell ref="T52:W52"/>
    <mergeCell ref="C53:M53"/>
    <mergeCell ref="N53:P53"/>
    <mergeCell ref="Q53:S53"/>
    <mergeCell ref="T53:W53"/>
    <mergeCell ref="X53:AA53"/>
    <mergeCell ref="AB53:AE53"/>
    <mergeCell ref="AR48:AU48"/>
    <mergeCell ref="AV48:AY48"/>
    <mergeCell ref="AZ48:BC48"/>
    <mergeCell ref="C49:M49"/>
    <mergeCell ref="N49:P49"/>
    <mergeCell ref="Q49:S49"/>
    <mergeCell ref="T49:W49"/>
    <mergeCell ref="X49:AA49"/>
    <mergeCell ref="AB49:AE49"/>
    <mergeCell ref="AF49:AI49"/>
    <mergeCell ref="AJ49:AM49"/>
    <mergeCell ref="AN49:AQ49"/>
    <mergeCell ref="AR49:AU49"/>
    <mergeCell ref="AV49:AY49"/>
    <mergeCell ref="AZ49:BC49"/>
    <mergeCell ref="C48:M48"/>
    <mergeCell ref="N48:P48"/>
    <mergeCell ref="Q48:S48"/>
    <mergeCell ref="T48:W48"/>
    <mergeCell ref="X48:AA48"/>
    <mergeCell ref="AB48:AE48"/>
    <mergeCell ref="AF48:AI48"/>
    <mergeCell ref="AJ48:AM48"/>
    <mergeCell ref="AN48:AQ48"/>
    <mergeCell ref="AR46:AU46"/>
    <mergeCell ref="AV46:AY46"/>
    <mergeCell ref="AZ46:BC46"/>
    <mergeCell ref="C47:M47"/>
    <mergeCell ref="N47:P47"/>
    <mergeCell ref="Q47:S47"/>
    <mergeCell ref="T47:W47"/>
    <mergeCell ref="X47:AA47"/>
    <mergeCell ref="AB47:AE47"/>
    <mergeCell ref="AF47:AI47"/>
    <mergeCell ref="AJ47:AM47"/>
    <mergeCell ref="AN47:AQ47"/>
    <mergeCell ref="AR47:AU47"/>
    <mergeCell ref="AV47:AY47"/>
    <mergeCell ref="AZ47:BC47"/>
    <mergeCell ref="C46:M46"/>
    <mergeCell ref="N46:P46"/>
    <mergeCell ref="Q46:S46"/>
    <mergeCell ref="T46:W46"/>
    <mergeCell ref="X46:AA46"/>
    <mergeCell ref="AB46:AE46"/>
    <mergeCell ref="AF46:AI46"/>
    <mergeCell ref="AJ46:AM46"/>
    <mergeCell ref="AN46:AQ46"/>
    <mergeCell ref="C43:M43"/>
    <mergeCell ref="N44:S44"/>
    <mergeCell ref="T44:W44"/>
    <mergeCell ref="AV44:BC44"/>
    <mergeCell ref="C45:M45"/>
    <mergeCell ref="N45:P45"/>
    <mergeCell ref="Q45:S45"/>
    <mergeCell ref="T45:W45"/>
    <mergeCell ref="X45:AA45"/>
    <mergeCell ref="AB45:AE45"/>
    <mergeCell ref="AF45:AI45"/>
    <mergeCell ref="AJ45:AM45"/>
    <mergeCell ref="AN45:AQ45"/>
    <mergeCell ref="AR45:AU45"/>
    <mergeCell ref="AV45:AY45"/>
    <mergeCell ref="AZ45:BC45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B8:E8"/>
    <mergeCell ref="F8:X8"/>
    <mergeCell ref="AA8:AF8"/>
    <mergeCell ref="AG8:AX8"/>
    <mergeCell ref="AA9:AF9"/>
    <mergeCell ref="AG9:AX9"/>
    <mergeCell ref="AA10:AF10"/>
    <mergeCell ref="AG10:AX10"/>
    <mergeCell ref="B13:S13"/>
    <mergeCell ref="T13:X13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</mergeCells>
  <phoneticPr fontId="2"/>
  <dataValidations count="1">
    <dataValidation type="list" allowBlank="1" showInputMessage="1" showErrorMessage="1" sqref="P18:R37">
      <formula1>$U$31:$U$33</formula1>
    </dataValidation>
  </dataValidations>
  <pageMargins left="0.7" right="0.7" top="0.75" bottom="0.75" header="0.3" footer="0.3"/>
  <pageSetup paperSize="9" scale="92" orientation="landscape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showZeros="0" view="pageBreakPreview" zoomScaleNormal="100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4"/>
  </cols>
  <sheetData>
    <row r="1" spans="1:43" ht="18.75" customHeight="1" x14ac:dyDescent="0.15">
      <c r="A1" s="182" t="s">
        <v>115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3"/>
      <c r="AF1" s="183"/>
      <c r="AG1" s="183"/>
      <c r="AH1" s="183"/>
      <c r="AI1" s="23"/>
    </row>
    <row r="2" spans="1:43" ht="18.75" customHeight="1" x14ac:dyDescent="0.15">
      <c r="Z2" s="184">
        <f>入力シート!F3</f>
        <v>0</v>
      </c>
      <c r="AA2" s="184"/>
      <c r="AB2" s="184"/>
      <c r="AC2" s="184"/>
      <c r="AD2" s="184"/>
      <c r="AE2" s="184"/>
      <c r="AF2" s="184"/>
      <c r="AG2" s="184"/>
      <c r="AH2" s="184"/>
    </row>
    <row r="3" spans="1:43" ht="18.75" customHeight="1" x14ac:dyDescent="0.15">
      <c r="Z3" s="185">
        <f>入力シート!F4</f>
        <v>44408</v>
      </c>
      <c r="AA3" s="185"/>
      <c r="AB3" s="185"/>
      <c r="AC3" s="185"/>
      <c r="AD3" s="185"/>
      <c r="AE3" s="185"/>
      <c r="AF3" s="185"/>
      <c r="AG3" s="185"/>
      <c r="AH3" s="185"/>
    </row>
    <row r="4" spans="1:43" ht="18.75" customHeight="1" x14ac:dyDescent="0.15">
      <c r="Z4" s="22"/>
    </row>
    <row r="5" spans="1:43" ht="18.75" customHeight="1" x14ac:dyDescent="0.15">
      <c r="B5" s="16"/>
    </row>
    <row r="6" spans="1:43" ht="18.75" customHeight="1" x14ac:dyDescent="0.15">
      <c r="B6" s="16"/>
      <c r="AQ6" s="24"/>
    </row>
    <row r="7" spans="1:43" ht="18.75" customHeight="1" x14ac:dyDescent="0.15">
      <c r="B7" s="16"/>
      <c r="C7" s="186" t="s">
        <v>50</v>
      </c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</row>
    <row r="9" spans="1:43" ht="18.75" customHeight="1" x14ac:dyDescent="0.15">
      <c r="B9" s="16"/>
    </row>
    <row r="10" spans="1:43" ht="18.75" customHeight="1" x14ac:dyDescent="0.15">
      <c r="B10" s="16"/>
    </row>
    <row r="11" spans="1:43" ht="18.75" customHeight="1" x14ac:dyDescent="0.15">
      <c r="R11" s="189" t="s">
        <v>18</v>
      </c>
      <c r="S11" s="189"/>
      <c r="T11" s="189"/>
      <c r="U11" s="190" t="str">
        <f>入力シート!F5</f>
        <v>東京都千代田区霞が関2-1-3</v>
      </c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</row>
    <row r="12" spans="1:43" ht="18.75" customHeight="1" x14ac:dyDescent="0.15">
      <c r="B12" s="16"/>
      <c r="U12" s="193" t="str">
        <f>入力シート!F6</f>
        <v>社会福祉法人国交会 自動車苑</v>
      </c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</row>
    <row r="13" spans="1:43" ht="18.75" customHeight="1" x14ac:dyDescent="0.15">
      <c r="B13" s="16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</row>
    <row r="14" spans="1:43" ht="18.75" customHeight="1" x14ac:dyDescent="0.15">
      <c r="B14" s="16"/>
      <c r="U14" s="190" t="str">
        <f>入力シート!F7</f>
        <v>理事長　国土　太郎</v>
      </c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1"/>
      <c r="AH14" s="191"/>
    </row>
    <row r="15" spans="1:43" ht="18.75" customHeight="1" x14ac:dyDescent="0.15">
      <c r="B15" s="16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43" ht="18.75" customHeight="1" x14ac:dyDescent="0.15">
      <c r="B16" s="16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2:34" ht="18.75" customHeight="1" x14ac:dyDescent="0.15">
      <c r="B17" s="192" t="s">
        <v>139</v>
      </c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</row>
    <row r="18" spans="2:34" ht="18.75" customHeight="1" x14ac:dyDescent="0.1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2:34" ht="18.75" customHeight="1" x14ac:dyDescent="0.15">
      <c r="B19" s="16"/>
    </row>
    <row r="20" spans="2:34" ht="18.75" customHeight="1" x14ac:dyDescent="0.15">
      <c r="B20" s="194" t="s">
        <v>151</v>
      </c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</row>
    <row r="21" spans="2:34" ht="18.75" customHeight="1" x14ac:dyDescent="0.15"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</row>
    <row r="22" spans="2:34" ht="18.75" customHeight="1" x14ac:dyDescent="0.15"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</row>
    <row r="23" spans="2:34" s="15" customFormat="1" ht="22.5" customHeight="1" x14ac:dyDescent="0.15"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</row>
    <row r="24" spans="2:34" ht="18.75" customHeight="1" x14ac:dyDescent="0.15"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</row>
    <row r="25" spans="2:34" ht="18.75" customHeight="1" x14ac:dyDescent="0.15">
      <c r="B25" s="188" t="s">
        <v>152</v>
      </c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</row>
    <row r="26" spans="2:34" ht="18.75" customHeight="1" x14ac:dyDescent="0.15">
      <c r="B26" s="197" t="s">
        <v>148</v>
      </c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</row>
    <row r="27" spans="2:34" ht="18.75" customHeight="1" x14ac:dyDescent="0.15"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</row>
    <row r="28" spans="2:34" ht="18.75" customHeight="1" x14ac:dyDescent="0.15">
      <c r="B28" s="188" t="s">
        <v>153</v>
      </c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</row>
    <row r="29" spans="2:34" ht="18.75" customHeight="1" x14ac:dyDescent="0.15">
      <c r="B29" s="197" t="s">
        <v>140</v>
      </c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</row>
    <row r="30" spans="2:34" ht="18.75" customHeight="1" x14ac:dyDescent="0.15"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</row>
    <row r="31" spans="2:34" ht="18.75" customHeight="1" x14ac:dyDescent="0.15">
      <c r="B31" s="186" t="s">
        <v>51</v>
      </c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3" t="s">
        <v>52</v>
      </c>
      <c r="N31" s="183"/>
      <c r="O31" s="198">
        <f>別紙!Y26</f>
        <v>161500</v>
      </c>
      <c r="P31" s="198"/>
      <c r="Q31" s="198"/>
      <c r="R31" s="198"/>
      <c r="S31" s="198"/>
      <c r="T31" s="198"/>
      <c r="U31" s="198"/>
      <c r="V31" s="20" t="s">
        <v>99</v>
      </c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</row>
    <row r="32" spans="2:34" ht="18.75" customHeight="1" x14ac:dyDescent="0.15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5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</row>
    <row r="33" spans="2:34" ht="18.75" customHeight="1" x14ac:dyDescent="0.15">
      <c r="B33" s="186" t="s">
        <v>53</v>
      </c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</row>
    <row r="34" spans="2:34" ht="18.75" customHeight="1" x14ac:dyDescent="0.15">
      <c r="B34" s="186" t="s">
        <v>54</v>
      </c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</row>
    <row r="35" spans="2:34" ht="18.75" customHeight="1" x14ac:dyDescent="0.15">
      <c r="B35" s="186" t="s">
        <v>3</v>
      </c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</row>
    <row r="36" spans="2:34" ht="18.75" customHeight="1" x14ac:dyDescent="0.15">
      <c r="B36" s="186" t="s">
        <v>13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</row>
    <row r="37" spans="2:34" ht="18.75" customHeight="1" x14ac:dyDescent="0.15">
      <c r="B37" s="186" t="s">
        <v>26</v>
      </c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</row>
    <row r="38" spans="2:34" ht="18.75" customHeight="1" x14ac:dyDescent="0.15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</row>
    <row r="39" spans="2:34" ht="18.75" customHeight="1" x14ac:dyDescent="0.15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</row>
    <row r="40" spans="2:34" ht="18.75" customHeight="1" x14ac:dyDescent="0.15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</row>
    <row r="41" spans="2:34" ht="18.75" customHeight="1" x14ac:dyDescent="0.15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</row>
    <row r="42" spans="2:34" ht="18.75" customHeight="1" x14ac:dyDescent="0.1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2:34" ht="18.75" customHeight="1" x14ac:dyDescent="0.15">
      <c r="B43" s="16"/>
    </row>
    <row r="44" spans="2:34" ht="18.75" customHeight="1" x14ac:dyDescent="0.15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</row>
  </sheetData>
  <mergeCells count="28">
    <mergeCell ref="B37:AH37"/>
    <mergeCell ref="U12:AH13"/>
    <mergeCell ref="B20:AH23"/>
    <mergeCell ref="M32:AH32"/>
    <mergeCell ref="B33:AH33"/>
    <mergeCell ref="B34:AH34"/>
    <mergeCell ref="B35:AH35"/>
    <mergeCell ref="B36:AH36"/>
    <mergeCell ref="B29:AH29"/>
    <mergeCell ref="B30:AH30"/>
    <mergeCell ref="B31:L31"/>
    <mergeCell ref="M31:N31"/>
    <mergeCell ref="O31:U31"/>
    <mergeCell ref="B24:AH24"/>
    <mergeCell ref="B25:AH25"/>
    <mergeCell ref="B26:AH26"/>
    <mergeCell ref="B27:AH27"/>
    <mergeCell ref="B28:AH28"/>
    <mergeCell ref="R11:T11"/>
    <mergeCell ref="U11:AH11"/>
    <mergeCell ref="U14:AF14"/>
    <mergeCell ref="AG14:AH14"/>
    <mergeCell ref="B17:AH17"/>
    <mergeCell ref="A1:AD1"/>
    <mergeCell ref="AE1:AH1"/>
    <mergeCell ref="Z2:AH2"/>
    <mergeCell ref="Z3:AH3"/>
    <mergeCell ref="C7:N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C52"/>
  <sheetViews>
    <sheetView view="pageBreakPreview" zoomScaleNormal="100" zoomScaleSheetLayoutView="100" workbookViewId="0">
      <selection activeCell="B1" sqref="B1:E1"/>
    </sheetView>
  </sheetViews>
  <sheetFormatPr defaultColWidth="2.5" defaultRowHeight="15" customHeight="1" x14ac:dyDescent="0.15"/>
  <cols>
    <col min="1" max="19" width="2.5" style="25"/>
    <col min="20" max="21" width="1.625" style="25" customWidth="1"/>
    <col min="22" max="27" width="2.5" style="25"/>
    <col min="28" max="29" width="3" style="25" bestFit="1" customWidth="1"/>
    <col min="30" max="16384" width="2.5" style="25"/>
  </cols>
  <sheetData>
    <row r="1" spans="1:55" ht="15" customHeight="1" x14ac:dyDescent="0.15">
      <c r="B1" s="200" t="s">
        <v>8</v>
      </c>
      <c r="C1" s="200"/>
      <c r="D1" s="200"/>
      <c r="E1" s="200"/>
      <c r="F1" s="32"/>
    </row>
    <row r="2" spans="1:55" ht="22.5" customHeight="1" x14ac:dyDescent="0.15">
      <c r="B2" s="201" t="s">
        <v>118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</row>
    <row r="3" spans="1:55" ht="7.5" customHeight="1" x14ac:dyDescent="0.15"/>
    <row r="4" spans="1:55" s="26" customFormat="1" ht="13.5" customHeight="1" x14ac:dyDescent="0.15">
      <c r="B4" s="28" t="s">
        <v>16</v>
      </c>
    </row>
    <row r="5" spans="1:55" s="26" customFormat="1" ht="4.5" customHeight="1" x14ac:dyDescent="0.15">
      <c r="B5" s="25"/>
    </row>
    <row r="6" spans="1:55" ht="13.5" customHeight="1" x14ac:dyDescent="0.15">
      <c r="C6" s="202" t="s">
        <v>7</v>
      </c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4"/>
      <c r="Y6" s="205" t="s">
        <v>17</v>
      </c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7"/>
      <c r="AK6" s="205" t="s">
        <v>19</v>
      </c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8"/>
    </row>
    <row r="7" spans="1:55" ht="13.5" customHeight="1" x14ac:dyDescent="0.15">
      <c r="C7" s="209" t="s">
        <v>22</v>
      </c>
      <c r="D7" s="210"/>
      <c r="E7" s="210"/>
      <c r="F7" s="210"/>
      <c r="G7" s="210"/>
      <c r="H7" s="210"/>
      <c r="I7" s="210"/>
      <c r="J7" s="210"/>
      <c r="K7" s="210"/>
      <c r="L7" s="211"/>
      <c r="M7" s="212" t="s">
        <v>2</v>
      </c>
      <c r="N7" s="210"/>
      <c r="O7" s="210"/>
      <c r="P7" s="211"/>
      <c r="Q7" s="212" t="s">
        <v>5</v>
      </c>
      <c r="R7" s="210"/>
      <c r="S7" s="210"/>
      <c r="T7" s="210"/>
      <c r="U7" s="210"/>
      <c r="V7" s="210"/>
      <c r="W7" s="210"/>
      <c r="X7" s="211"/>
      <c r="Y7" s="213" t="s">
        <v>11</v>
      </c>
      <c r="Z7" s="214"/>
      <c r="AA7" s="214"/>
      <c r="AB7" s="215"/>
      <c r="AC7" s="216" t="s">
        <v>6</v>
      </c>
      <c r="AD7" s="217"/>
      <c r="AE7" s="217"/>
      <c r="AF7" s="218"/>
      <c r="AG7" s="216" t="s">
        <v>14</v>
      </c>
      <c r="AH7" s="217"/>
      <c r="AI7" s="217"/>
      <c r="AJ7" s="218"/>
      <c r="AK7" s="216" t="s">
        <v>21</v>
      </c>
      <c r="AL7" s="217"/>
      <c r="AM7" s="217"/>
      <c r="AN7" s="218"/>
      <c r="AO7" s="216" t="s">
        <v>104</v>
      </c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219"/>
    </row>
    <row r="8" spans="1:55" s="27" customFormat="1" ht="13.5" customHeight="1" x14ac:dyDescent="0.15">
      <c r="C8" s="220" t="s">
        <v>100</v>
      </c>
      <c r="D8" s="221"/>
      <c r="E8" s="221"/>
      <c r="F8" s="221"/>
      <c r="G8" s="221"/>
      <c r="H8" s="221"/>
      <c r="I8" s="221"/>
      <c r="J8" s="221"/>
      <c r="K8" s="221"/>
      <c r="L8" s="222"/>
      <c r="M8" s="223"/>
      <c r="N8" s="224"/>
      <c r="O8" s="224"/>
      <c r="P8" s="225"/>
      <c r="Q8" s="226"/>
      <c r="R8" s="227"/>
      <c r="S8" s="227"/>
      <c r="T8" s="227"/>
      <c r="U8" s="227"/>
      <c r="V8" s="227"/>
      <c r="W8" s="227"/>
      <c r="X8" s="228"/>
      <c r="Y8" s="229"/>
      <c r="Z8" s="230"/>
      <c r="AA8" s="230"/>
      <c r="AB8" s="231"/>
      <c r="AC8" s="229"/>
      <c r="AD8" s="230"/>
      <c r="AE8" s="230"/>
      <c r="AF8" s="231"/>
      <c r="AG8" s="282"/>
      <c r="AH8" s="283"/>
      <c r="AI8" s="283"/>
      <c r="AJ8" s="284"/>
      <c r="AK8" s="229"/>
      <c r="AL8" s="230"/>
      <c r="AM8" s="230"/>
      <c r="AN8" s="231"/>
      <c r="AO8" s="232" t="s">
        <v>103</v>
      </c>
      <c r="AP8" s="233"/>
      <c r="AQ8" s="233"/>
      <c r="AR8" s="233"/>
      <c r="AS8" s="233"/>
      <c r="AT8" s="232" t="s">
        <v>62</v>
      </c>
      <c r="AU8" s="233"/>
      <c r="AV8" s="233"/>
      <c r="AW8" s="233"/>
      <c r="AX8" s="233"/>
      <c r="AY8" s="233"/>
      <c r="AZ8" s="233"/>
      <c r="BA8" s="233"/>
      <c r="BB8" s="234"/>
    </row>
    <row r="9" spans="1:55" s="27" customFormat="1" ht="13.5" customHeight="1" x14ac:dyDescent="0.15">
      <c r="C9" s="29"/>
      <c r="D9" s="235" t="s">
        <v>101</v>
      </c>
      <c r="E9" s="235"/>
      <c r="F9" s="235"/>
      <c r="G9" s="235"/>
      <c r="H9" s="235"/>
      <c r="I9" s="235"/>
      <c r="J9" s="235"/>
      <c r="K9" s="235"/>
      <c r="L9" s="236"/>
      <c r="M9" s="237"/>
      <c r="N9" s="238"/>
      <c r="O9" s="238"/>
      <c r="P9" s="239"/>
      <c r="Q9" s="240"/>
      <c r="R9" s="241"/>
      <c r="S9" s="241"/>
      <c r="T9" s="241"/>
      <c r="U9" s="241"/>
      <c r="V9" s="241"/>
      <c r="W9" s="241"/>
      <c r="X9" s="242"/>
      <c r="Y9" s="243"/>
      <c r="Z9" s="244"/>
      <c r="AA9" s="244"/>
      <c r="AB9" s="245"/>
      <c r="AC9" s="243"/>
      <c r="AD9" s="244"/>
      <c r="AE9" s="244"/>
      <c r="AF9" s="245"/>
      <c r="AG9" s="285"/>
      <c r="AH9" s="286"/>
      <c r="AI9" s="286"/>
      <c r="AJ9" s="287"/>
      <c r="AK9" s="243"/>
      <c r="AL9" s="244"/>
      <c r="AM9" s="244"/>
      <c r="AN9" s="245"/>
      <c r="AO9" s="246"/>
      <c r="AP9" s="247"/>
      <c r="AQ9" s="247"/>
      <c r="AR9" s="247"/>
      <c r="AS9" s="247"/>
      <c r="AT9" s="45"/>
      <c r="AU9" s="46"/>
      <c r="AV9" s="46"/>
      <c r="AW9" s="46"/>
      <c r="AX9" s="46"/>
      <c r="AY9" s="46"/>
      <c r="AZ9" s="47"/>
      <c r="BA9" s="47"/>
      <c r="BB9" s="48"/>
    </row>
    <row r="10" spans="1:55" s="27" customFormat="1" ht="13.5" customHeight="1" x14ac:dyDescent="0.15">
      <c r="A10" s="27">
        <v>1</v>
      </c>
      <c r="C10" s="29"/>
      <c r="D10" s="235" t="s">
        <v>123</v>
      </c>
      <c r="E10" s="235"/>
      <c r="F10" s="235"/>
      <c r="G10" s="235"/>
      <c r="H10" s="235"/>
      <c r="I10" s="235"/>
      <c r="J10" s="235"/>
      <c r="K10" s="235"/>
      <c r="L10" s="236"/>
      <c r="M10" s="237"/>
      <c r="N10" s="238"/>
      <c r="O10" s="238"/>
      <c r="P10" s="239"/>
      <c r="Q10" s="240"/>
      <c r="R10" s="241"/>
      <c r="S10" s="241"/>
      <c r="T10" s="241"/>
      <c r="U10" s="241"/>
      <c r="V10" s="241"/>
      <c r="W10" s="241"/>
      <c r="X10" s="242"/>
      <c r="Y10" s="243"/>
      <c r="Z10" s="244"/>
      <c r="AA10" s="244"/>
      <c r="AB10" s="245"/>
      <c r="AC10" s="243"/>
      <c r="AD10" s="244"/>
      <c r="AE10" s="244"/>
      <c r="AF10" s="245"/>
      <c r="AG10" s="285"/>
      <c r="AH10" s="286"/>
      <c r="AI10" s="286"/>
      <c r="AJ10" s="287"/>
      <c r="AK10" s="243"/>
      <c r="AL10" s="244"/>
      <c r="AM10" s="244"/>
      <c r="AN10" s="245"/>
      <c r="AO10" s="246"/>
      <c r="AP10" s="247"/>
      <c r="AQ10" s="247"/>
      <c r="AR10" s="247"/>
      <c r="AS10" s="247"/>
      <c r="AT10" s="45"/>
      <c r="AU10" s="46"/>
      <c r="AV10" s="46"/>
      <c r="AW10" s="46"/>
      <c r="AX10" s="46"/>
      <c r="AY10" s="46"/>
      <c r="AZ10" s="46"/>
      <c r="BA10" s="46"/>
      <c r="BB10" s="49"/>
    </row>
    <row r="11" spans="1:55" s="27" customFormat="1" ht="13.5" customHeight="1" x14ac:dyDescent="0.15">
      <c r="A11" s="27">
        <v>1</v>
      </c>
      <c r="C11" s="29"/>
      <c r="D11" s="235" t="str">
        <f>"　　"&amp;IF(ISNA(VLOOKUP(A11,入力シート!$B$46:$AQ$60,2,FALSE)),"",VLOOKUP(A11,入力シート!$B$46:$AQ$60,2,FALSE))</f>
        <v>　　短期入所協力施設研修</v>
      </c>
      <c r="E11" s="235"/>
      <c r="F11" s="235"/>
      <c r="G11" s="235"/>
      <c r="H11" s="235"/>
      <c r="I11" s="235"/>
      <c r="J11" s="235"/>
      <c r="K11" s="235"/>
      <c r="L11" s="236"/>
      <c r="M11" s="237"/>
      <c r="N11" s="238"/>
      <c r="O11" s="238"/>
      <c r="P11" s="239"/>
      <c r="Q11" s="36"/>
      <c r="R11" s="39"/>
      <c r="S11" s="39"/>
      <c r="T11" s="39"/>
      <c r="U11" s="39"/>
      <c r="V11" s="39"/>
      <c r="W11" s="39"/>
      <c r="X11" s="41"/>
      <c r="Y11" s="243"/>
      <c r="Z11" s="244"/>
      <c r="AA11" s="244"/>
      <c r="AB11" s="245"/>
      <c r="AC11" s="243"/>
      <c r="AD11" s="244"/>
      <c r="AE11" s="244"/>
      <c r="AF11" s="245"/>
      <c r="AG11" s="285"/>
      <c r="AH11" s="286"/>
      <c r="AI11" s="286"/>
      <c r="AJ11" s="287"/>
      <c r="AK11" s="248"/>
      <c r="AL11" s="249"/>
      <c r="AM11" s="249"/>
      <c r="AN11" s="250"/>
      <c r="AO11" s="251" t="str">
        <f>IF(ISNA(VLOOKUP(A11,入力シート!$B$46:$BC$60,47,FALSE)),"",VLOOKUP(A11,入力シート!$B$46:$BC$60,47,FALSE))</f>
        <v>岡山療護センター</v>
      </c>
      <c r="AP11" s="252"/>
      <c r="AQ11" s="252"/>
      <c r="AR11" s="252"/>
      <c r="AS11" s="252"/>
      <c r="AT11" s="253" t="str">
        <f>IF(ISNA(VLOOKUP(A11,入力シート!$B$46:$BC$60,51,FALSE)),"",VLOOKUP(A11,入力シート!$B$46:$BC$60,51,FALSE))</f>
        <v>岡山県岡山市北区西古松2-8-35</v>
      </c>
      <c r="AU11" s="254"/>
      <c r="AV11" s="254"/>
      <c r="AW11" s="254"/>
      <c r="AX11" s="254"/>
      <c r="AY11" s="254"/>
      <c r="AZ11" s="254"/>
      <c r="BA11" s="254"/>
      <c r="BB11" s="255"/>
    </row>
    <row r="12" spans="1:55" s="27" customFormat="1" ht="13.5" customHeight="1" x14ac:dyDescent="0.15">
      <c r="A12" s="27">
        <v>1</v>
      </c>
      <c r="C12" s="29"/>
      <c r="D12" s="235" t="str">
        <f>"　　　"&amp;IF(ISNA(VLOOKUP(A12,入力シート!$B$46:$AQ$60,19,FALSE)),"",VLOOKUP(A12,入力シート!$B$46:$AQ$60,19,FALSE))&amp;" "&amp;IF(ISNA(VLOOKUP(別紙!A12,入力シート!$B$46:$BC$60,23,FALSE)),"",VLOOKUP(別紙!A12,入力シート!$B$46:$BC$60,23,FALSE))</f>
        <v>　　　生活支援員 国土　花子</v>
      </c>
      <c r="E12" s="235"/>
      <c r="F12" s="235"/>
      <c r="G12" s="235"/>
      <c r="H12" s="235"/>
      <c r="I12" s="235"/>
      <c r="J12" s="235"/>
      <c r="K12" s="235"/>
      <c r="L12" s="236"/>
      <c r="M12" s="237">
        <f>IF(D12="","",IF(ISNA(VLOOKUP(A12,入力シート!$B$46:$BC$60,35,FALSE)),"",VLOOKUP(A12,入力シート!$B$46:$BC$60,35,FALSE)))</f>
        <v>53000</v>
      </c>
      <c r="N12" s="238"/>
      <c r="O12" s="238"/>
      <c r="P12" s="239"/>
      <c r="Q12" s="256" t="str">
        <f>IF($M12="","","備考欄・別添報告書参照")</f>
        <v>備考欄・別添報告書参照</v>
      </c>
      <c r="R12" s="257"/>
      <c r="S12" s="257"/>
      <c r="T12" s="257"/>
      <c r="U12" s="257"/>
      <c r="V12" s="257"/>
      <c r="W12" s="257"/>
      <c r="X12" s="258"/>
      <c r="Y12" s="237">
        <f>IF($M12="","",IF(ISNA(VLOOKUP($A12,入力シート!$B$46:$BC$60,39,FALSE)),"",VLOOKUP($A12,入力シート!$B$46:$BC$60,39,FALSE)))</f>
        <v>51000</v>
      </c>
      <c r="Z12" s="238"/>
      <c r="AA12" s="238"/>
      <c r="AB12" s="239"/>
      <c r="AC12" s="237">
        <f>IF($Q12="","",IF(ISNA(VLOOKUP($A12,入力シート!$B$46:$BC$60,43,FALSE)),"",VLOOKUP($A12,入力シート!$B$46:$BC$60,43,FALSE)))</f>
        <v>2000</v>
      </c>
      <c r="AD12" s="238"/>
      <c r="AE12" s="238"/>
      <c r="AF12" s="239"/>
      <c r="AG12" s="285"/>
      <c r="AH12" s="286"/>
      <c r="AI12" s="286"/>
      <c r="AJ12" s="287"/>
      <c r="AK12" s="248">
        <f>IF($M12="","",IF(ISNA(VLOOKUP(A12,入力シート!B45:BC48,16,FALSE)),"",VLOOKUP(A12,入力シート!B45:BC48,16,FALSE)))</f>
        <v>44444</v>
      </c>
      <c r="AL12" s="249"/>
      <c r="AM12" s="249"/>
      <c r="AN12" s="250"/>
      <c r="AO12" s="246" t="str">
        <f>IF($M12="","","旅費")</f>
        <v>旅費</v>
      </c>
      <c r="AP12" s="247"/>
      <c r="AQ12" s="247"/>
      <c r="AR12" s="259">
        <f>IF($M12="","",IF(ISNA(VLOOKUP(別紙!A12,入力シート!$B$46:$BC$60,27,FALSE)),"",VLOOKUP(別紙!A12,入力シート!$B$46:$BC$60,27,FALSE)))</f>
        <v>50000</v>
      </c>
      <c r="AS12" s="259"/>
      <c r="AT12" s="259"/>
      <c r="AU12" s="259"/>
      <c r="AV12" s="247" t="str">
        <f>IF($M12="","","参加費等")</f>
        <v>参加費等</v>
      </c>
      <c r="AW12" s="247"/>
      <c r="AX12" s="247"/>
      <c r="AY12" s="259">
        <f>IF($M12="","",IF(ISNA(VLOOKUP(別紙!A12,入力シート!$B$46:$BC$60,31,FALSE)),"",VLOOKUP(別紙!A12,入力シート!$B$46:$BC$60,31,FALSE)))</f>
        <v>3000</v>
      </c>
      <c r="AZ12" s="259"/>
      <c r="BA12" s="259"/>
      <c r="BB12" s="260"/>
    </row>
    <row r="13" spans="1:55" s="27" customFormat="1" ht="13.5" customHeight="1" x14ac:dyDescent="0.15">
      <c r="A13" s="27">
        <v>2</v>
      </c>
      <c r="C13" s="29"/>
      <c r="D13" s="235" t="str">
        <f>"　　　"&amp;IF(ISNA(VLOOKUP(A13,入力シート!$B$46:$AQ$60,19,FALSE)),"",VLOOKUP(A13,入力シート!$B$46:$AQ$60,19,FALSE))&amp;" "&amp;IF(ISNA(VLOOKUP(別紙!A13,入力シート!$B$46:$BC$60,23,FALSE)),"",VLOOKUP(別紙!A13,入力シート!$B$46:$BC$60,23,FALSE))</f>
        <v>　　　生活支援員 交通　太郎</v>
      </c>
      <c r="E13" s="235"/>
      <c r="F13" s="235"/>
      <c r="G13" s="235"/>
      <c r="H13" s="235"/>
      <c r="I13" s="235"/>
      <c r="J13" s="235"/>
      <c r="K13" s="235"/>
      <c r="L13" s="236"/>
      <c r="M13" s="237">
        <f>IF(D13="","",IF(ISNA(VLOOKUP(A13,入力シート!$B$46:$BC$60,39,FALSE)),"",VLOOKUP(A13,入力シート!$B$46:$BC$60,39,FALSE)))</f>
        <v>0</v>
      </c>
      <c r="N13" s="238"/>
      <c r="O13" s="238"/>
      <c r="P13" s="239"/>
      <c r="Q13" s="256" t="str">
        <f>IF($M13="","","備考欄・別添報告書参照")</f>
        <v>備考欄・別添報告書参照</v>
      </c>
      <c r="R13" s="257"/>
      <c r="S13" s="257"/>
      <c r="T13" s="257"/>
      <c r="U13" s="257"/>
      <c r="V13" s="257"/>
      <c r="W13" s="257"/>
      <c r="X13" s="258"/>
      <c r="Y13" s="237">
        <f>IF($M13="","",IF(ISNA(VLOOKUP($A13,入力シート!$B$46:$BC$60,39,FALSE)),"",VLOOKUP($A13,入力シート!$B$46:$BC$60,39,FALSE)))</f>
        <v>0</v>
      </c>
      <c r="Z13" s="238"/>
      <c r="AA13" s="238"/>
      <c r="AB13" s="239"/>
      <c r="AC13" s="237">
        <f>IF($Q13="","",IF(ISNA(VLOOKUP($A13,入力シート!$B$46:$BC$60,43,FALSE)),"",VLOOKUP($A13,入力シート!$B$46:$BC$60,43,FALSE)))</f>
        <v>0</v>
      </c>
      <c r="AD13" s="238"/>
      <c r="AE13" s="238"/>
      <c r="AF13" s="239"/>
      <c r="AG13" s="285"/>
      <c r="AH13" s="286"/>
      <c r="AI13" s="286"/>
      <c r="AJ13" s="287"/>
      <c r="AK13" s="248">
        <f>IF($M13="","",IF(ISNA(VLOOKUP(A13,入力シート!B46:BC49,16,FALSE)),"",VLOOKUP(A13,入力シート!B46:BC49,16,FALSE)))</f>
        <v>44444</v>
      </c>
      <c r="AL13" s="249"/>
      <c r="AM13" s="249"/>
      <c r="AN13" s="250"/>
      <c r="AO13" s="246" t="str">
        <f>IF($M13="","","旅費")</f>
        <v>旅費</v>
      </c>
      <c r="AP13" s="247"/>
      <c r="AQ13" s="247"/>
      <c r="AR13" s="259">
        <f>IF($M13="","",IF(ISNA(VLOOKUP(別紙!A13,入力シート!$B$46:$BC$60,27,FALSE)),"",VLOOKUP(別紙!A13,入力シート!$B$46:$BC$60,27,FALSE)))</f>
        <v>0</v>
      </c>
      <c r="AS13" s="259"/>
      <c r="AT13" s="259"/>
      <c r="AU13" s="259"/>
      <c r="AV13" s="247" t="str">
        <f>IF($M13="","","参加費等")</f>
        <v>参加費等</v>
      </c>
      <c r="AW13" s="247"/>
      <c r="AX13" s="247"/>
      <c r="AY13" s="259">
        <f>IF($M13="","",IF(ISNA(VLOOKUP(別紙!A13,入力シート!$B$46:$BC$60,31,FALSE)),"",VLOOKUP(別紙!A13,入力シート!$B$46:$BC$60,31,FALSE)))</f>
        <v>0</v>
      </c>
      <c r="AZ13" s="259"/>
      <c r="BA13" s="259"/>
      <c r="BB13" s="260"/>
    </row>
    <row r="14" spans="1:55" s="27" customFormat="1" ht="13.5" customHeight="1" x14ac:dyDescent="0.15">
      <c r="A14" s="27">
        <v>3</v>
      </c>
      <c r="C14" s="29"/>
      <c r="D14" s="235" t="str">
        <f>"　　　"&amp;IF(ISNA(VLOOKUP(A14,入力シート!$B$46:$AQ$60,19,FALSE)),"",VLOOKUP(A14,入力シート!$B$46:$AQ$60,19,FALSE))&amp;" "&amp;IF(ISNA(VLOOKUP(別紙!A14,入力シート!$B$46:$BC$60,23,FALSE)),"",VLOOKUP(別紙!A14,入力シート!$B$46:$BC$60,23,FALSE))</f>
        <v xml:space="preserve">　　　理学療法士 </v>
      </c>
      <c r="E14" s="235"/>
      <c r="F14" s="235"/>
      <c r="G14" s="235"/>
      <c r="H14" s="235"/>
      <c r="I14" s="235"/>
      <c r="J14" s="235"/>
      <c r="K14" s="235"/>
      <c r="L14" s="236"/>
      <c r="M14" s="237">
        <f>IF(D14="","",IF(ISNA(VLOOKUP(A14,入力シート!$B$46:$BC$60,39,FALSE)),"",VLOOKUP(A14,入力シート!$B$46:$BC$60,39,FALSE)))</f>
        <v>0</v>
      </c>
      <c r="N14" s="238"/>
      <c r="O14" s="238"/>
      <c r="P14" s="239"/>
      <c r="Q14" s="256" t="str">
        <f>IF($M14="","","備考欄・別添報告書参照")</f>
        <v>備考欄・別添報告書参照</v>
      </c>
      <c r="R14" s="257"/>
      <c r="S14" s="257"/>
      <c r="T14" s="257"/>
      <c r="U14" s="257"/>
      <c r="V14" s="257"/>
      <c r="W14" s="257"/>
      <c r="X14" s="258"/>
      <c r="Y14" s="237">
        <f>IF($M14="","",IF(ISNA(VLOOKUP($A14,入力シート!$B$46:$BC$60,39,FALSE)),"",VLOOKUP($A14,入力シート!$B$46:$BC$60,39,FALSE)))</f>
        <v>0</v>
      </c>
      <c r="Z14" s="238"/>
      <c r="AA14" s="238"/>
      <c r="AB14" s="239"/>
      <c r="AC14" s="237">
        <f>IF($Q14="","",IF(ISNA(VLOOKUP($A14,入力シート!$B$46:$BC$60,43,FALSE)),"",VLOOKUP($A14,入力シート!$B$46:$BC$60,43,FALSE)))</f>
        <v>0</v>
      </c>
      <c r="AD14" s="238"/>
      <c r="AE14" s="238"/>
      <c r="AF14" s="239"/>
      <c r="AG14" s="285"/>
      <c r="AH14" s="286"/>
      <c r="AI14" s="286"/>
      <c r="AJ14" s="287"/>
      <c r="AK14" s="248">
        <f>IF($M14="","",IF(ISNA(VLOOKUP(A14,入力シート!B47:BC50,16,FALSE)),"",VLOOKUP(A14,入力シート!B47:BC50,16,FALSE)))</f>
        <v>44444</v>
      </c>
      <c r="AL14" s="249"/>
      <c r="AM14" s="249"/>
      <c r="AN14" s="250"/>
      <c r="AO14" s="246" t="str">
        <f>IF($M14="","","旅費")</f>
        <v>旅費</v>
      </c>
      <c r="AP14" s="247"/>
      <c r="AQ14" s="247"/>
      <c r="AR14" s="259">
        <f>IF($M14="","",IF(ISNA(VLOOKUP(別紙!A14,入力シート!$B$46:$BC$60,27,FALSE)),"",VLOOKUP(別紙!A14,入力シート!$B$46:$BC$60,27,FALSE)))</f>
        <v>0</v>
      </c>
      <c r="AS14" s="259"/>
      <c r="AT14" s="259"/>
      <c r="AU14" s="259"/>
      <c r="AV14" s="247" t="str">
        <f>IF($M14="","","参加費等")</f>
        <v>参加費等</v>
      </c>
      <c r="AW14" s="247"/>
      <c r="AX14" s="247"/>
      <c r="AY14" s="259">
        <f>IF($M14="","",IF(ISNA(VLOOKUP(別紙!A14,入力シート!$B$46:$BC$60,31,FALSE)),"",VLOOKUP(別紙!A14,入力シート!$B$46:$BC$60,31,FALSE)))</f>
        <v>0</v>
      </c>
      <c r="AZ14" s="259"/>
      <c r="BA14" s="259"/>
      <c r="BB14" s="260"/>
    </row>
    <row r="15" spans="1:55" s="27" customFormat="1" ht="13.5" customHeight="1" x14ac:dyDescent="0.15">
      <c r="A15" s="27">
        <v>4</v>
      </c>
      <c r="C15" s="29"/>
      <c r="D15" s="235" t="str">
        <f>"　　　"&amp;IF(ISNA(VLOOKUP(A15,入力シート!$B$46:$AQ$60,19,FALSE)),"",VLOOKUP(A15,入力シート!$B$46:$AQ$60,19,FALSE))&amp;" "&amp;IF(ISNA(VLOOKUP(別紙!A15,入力シート!$B$46:$BC$60,23,FALSE)),"",VLOOKUP(別紙!A15,入力シート!$B$46:$BC$60,23,FALSE))</f>
        <v xml:space="preserve">　　　 </v>
      </c>
      <c r="E15" s="235"/>
      <c r="F15" s="235"/>
      <c r="G15" s="235"/>
      <c r="H15" s="235"/>
      <c r="I15" s="235"/>
      <c r="J15" s="235"/>
      <c r="K15" s="235"/>
      <c r="L15" s="236"/>
      <c r="M15" s="237" t="str">
        <f>IF(D15="","",VLOOKUP(A15,入力シート!$B$46:$BC$60,39,FALSE))</f>
        <v/>
      </c>
      <c r="N15" s="238"/>
      <c r="O15" s="238"/>
      <c r="P15" s="239"/>
      <c r="Q15" s="256" t="str">
        <f>IF($M15="","","備考欄参照")</f>
        <v/>
      </c>
      <c r="R15" s="257"/>
      <c r="S15" s="257"/>
      <c r="T15" s="257"/>
      <c r="U15" s="257"/>
      <c r="V15" s="257"/>
      <c r="W15" s="257"/>
      <c r="X15" s="258"/>
      <c r="Y15" s="237" t="str">
        <f>IF($M15="","",IF(ISNA(VLOOKUP($A15,入力シート!$B$46:$BC$60,39,FALSE)),"",VLOOKUP($A15,入力シート!$B$46:$BC$60,39,FALSE)))</f>
        <v/>
      </c>
      <c r="Z15" s="238"/>
      <c r="AA15" s="238"/>
      <c r="AB15" s="239"/>
      <c r="AC15" s="237" t="str">
        <f>IF($Q15="","",IF(ISNA(VLOOKUP($A15,入力シート!$B$46:$BC$60,43,FALSE)),"",VLOOKUP($A15,入力シート!$B$46:$BC$60,43,FALSE)))</f>
        <v/>
      </c>
      <c r="AD15" s="238"/>
      <c r="AE15" s="238"/>
      <c r="AF15" s="239"/>
      <c r="AG15" s="285"/>
      <c r="AH15" s="286"/>
      <c r="AI15" s="286"/>
      <c r="AJ15" s="287"/>
      <c r="AK15" s="248" t="str">
        <f>IF($M15="","",IF(ISNA(VLOOKUP(A15,入力シート!B48:BC51,16,FALSE)),"",VLOOKUP(A15,入力シート!B48:BC51,16,FALSE)))</f>
        <v/>
      </c>
      <c r="AL15" s="249"/>
      <c r="AM15" s="249"/>
      <c r="AN15" s="250"/>
      <c r="AO15" s="246" t="str">
        <f>IF($M15="","","旅費")</f>
        <v/>
      </c>
      <c r="AP15" s="247"/>
      <c r="AQ15" s="247"/>
      <c r="AR15" s="259" t="str">
        <f>IF($M15="","",IF(ISNA(VLOOKUP(別紙!A15,入力シート!$B$46:$BC$60,27,FALSE)),"",VLOOKUP(別紙!A15,入力シート!$B$46:$BC$60,27,FALSE))-IF(ISNA(VLOOKUP(別紙!A15,入力シート!$B$46:$BC$60,43,FALSE)),"",VLOOKUP(別紙!A15,入力シート!$B$46:$BC$60,43,FALSE)))</f>
        <v/>
      </c>
      <c r="AS15" s="259"/>
      <c r="AT15" s="259"/>
      <c r="AU15" s="259"/>
      <c r="AV15" s="247" t="str">
        <f>IF($M15="","","参加費等")</f>
        <v/>
      </c>
      <c r="AW15" s="247"/>
      <c r="AX15" s="247"/>
      <c r="AY15" s="259" t="str">
        <f>IF($M15="","",IF(ISNA(VLOOKUP(別紙!A15,入力シート!$B$46:$BC$60,31,FALSE)),"",VLOOKUP(別紙!A15,入力シート!$B$46:$BC$60,31,FALSE)))</f>
        <v/>
      </c>
      <c r="AZ15" s="259"/>
      <c r="BA15" s="259"/>
      <c r="BB15" s="260"/>
    </row>
    <row r="16" spans="1:55" s="27" customFormat="1" ht="13.5" customHeight="1" x14ac:dyDescent="0.15">
      <c r="C16" s="29"/>
      <c r="D16" s="235" t="s">
        <v>127</v>
      </c>
      <c r="E16" s="235"/>
      <c r="F16" s="235"/>
      <c r="G16" s="235"/>
      <c r="H16" s="235"/>
      <c r="I16" s="235"/>
      <c r="J16" s="235"/>
      <c r="K16" s="235"/>
      <c r="L16" s="236"/>
      <c r="M16" s="237"/>
      <c r="N16" s="238"/>
      <c r="O16" s="238"/>
      <c r="P16" s="239"/>
      <c r="Q16" s="240"/>
      <c r="R16" s="241"/>
      <c r="S16" s="241"/>
      <c r="T16" s="241"/>
      <c r="U16" s="241"/>
      <c r="V16" s="241"/>
      <c r="W16" s="241"/>
      <c r="X16" s="242"/>
      <c r="Y16" s="237"/>
      <c r="Z16" s="238"/>
      <c r="AA16" s="238"/>
      <c r="AB16" s="239"/>
      <c r="AC16" s="243"/>
      <c r="AD16" s="244"/>
      <c r="AE16" s="244"/>
      <c r="AF16" s="245"/>
      <c r="AG16" s="285"/>
      <c r="AH16" s="286"/>
      <c r="AI16" s="286"/>
      <c r="AJ16" s="287"/>
      <c r="AK16" s="248" t="str">
        <f>IF($M16="","",IF(ISNA(VLOOKUP(A16,入力シート!B49:BC52,16,FALSE)),"",VLOOKUP(A16,入力シート!B49:BC52,16,FALSE)))</f>
        <v/>
      </c>
      <c r="AL16" s="249"/>
      <c r="AM16" s="249"/>
      <c r="AN16" s="250"/>
      <c r="AO16" s="246" t="str">
        <f>IF($M$15="","","旅費")</f>
        <v/>
      </c>
      <c r="AP16" s="247"/>
      <c r="AQ16" s="247"/>
      <c r="AR16" s="259" t="str">
        <f>IF($M16="","",IF(ISNA(VLOOKUP(別紙!A16,入力シート!$B$46:$BC$60,27,FALSE)),"",VLOOKUP(別紙!A16,入力シート!$B$46:$BC$60,27,FALSE))-IF(ISNA(VLOOKUP(別紙!A16,入力シート!$B$46:$BC$60,43,FALSE)),"",VLOOKUP(別紙!A16,入力シート!$B$46:$BC$60,43,FALSE)))</f>
        <v/>
      </c>
      <c r="AS16" s="259"/>
      <c r="AT16" s="259"/>
      <c r="AU16" s="259"/>
      <c r="AV16" s="247" t="str">
        <f>IF($M$15="","","参加費等")</f>
        <v/>
      </c>
      <c r="AW16" s="247"/>
      <c r="AX16" s="247"/>
      <c r="AY16" s="259" t="str">
        <f>IF($M16="","",IF(ISNA(VLOOKUP(別紙!A16,入力シート!$B$46:$BC$60,31,FALSE)),"",VLOOKUP(別紙!A16,入力シート!$B$46:$BC$60,31,FALSE)))</f>
        <v/>
      </c>
      <c r="AZ16" s="259"/>
      <c r="BA16" s="259"/>
      <c r="BB16" s="260"/>
    </row>
    <row r="17" spans="1:55" s="27" customFormat="1" ht="13.5" customHeight="1" x14ac:dyDescent="0.15">
      <c r="A17" s="27">
        <v>5</v>
      </c>
      <c r="C17" s="29"/>
      <c r="D17" s="235" t="str">
        <f>"　　"&amp;IF(ISNA(VLOOKUP(A17,入力シート!$B$46:$AQ$60,2,FALSE)),"",VLOOKUP(A17,入力シート!$B$46:$AQ$60,2,FALSE))</f>
        <v>　　意思決定研修</v>
      </c>
      <c r="E17" s="235"/>
      <c r="F17" s="235"/>
      <c r="G17" s="235"/>
      <c r="H17" s="235"/>
      <c r="I17" s="235"/>
      <c r="J17" s="235"/>
      <c r="K17" s="235"/>
      <c r="L17" s="236"/>
      <c r="M17" s="237"/>
      <c r="N17" s="238"/>
      <c r="O17" s="238"/>
      <c r="P17" s="239"/>
      <c r="Q17" s="240"/>
      <c r="R17" s="241"/>
      <c r="S17" s="241"/>
      <c r="T17" s="241"/>
      <c r="U17" s="241"/>
      <c r="V17" s="241"/>
      <c r="W17" s="241"/>
      <c r="X17" s="242"/>
      <c r="Y17" s="237"/>
      <c r="Z17" s="238"/>
      <c r="AA17" s="238"/>
      <c r="AB17" s="239"/>
      <c r="AC17" s="243"/>
      <c r="AD17" s="244"/>
      <c r="AE17" s="244"/>
      <c r="AF17" s="245"/>
      <c r="AG17" s="285"/>
      <c r="AH17" s="286"/>
      <c r="AI17" s="286"/>
      <c r="AJ17" s="287"/>
      <c r="AK17" s="248" t="str">
        <f>IF($M17="","",IF(ISNA(VLOOKUP(A17,入力シート!B50:BC53,16,FALSE)),"",VLOOKUP(A17,入力シート!B50:BC53,16,FALSE)))</f>
        <v/>
      </c>
      <c r="AL17" s="249"/>
      <c r="AM17" s="249"/>
      <c r="AN17" s="250"/>
      <c r="AO17" s="246" t="str">
        <f>IF($M$15="","","旅費")</f>
        <v/>
      </c>
      <c r="AP17" s="247"/>
      <c r="AQ17" s="247"/>
      <c r="AR17" s="259" t="str">
        <f>IF($M17="","",IF(ISNA(VLOOKUP(別紙!A17,入力シート!$B$46:$BC$60,27,FALSE)),"",VLOOKUP(別紙!A17,入力シート!$B$46:$BC$60,27,FALSE))-IF(ISNA(VLOOKUP(別紙!A17,入力シート!$B$46:$BC$60,43,FALSE)),"",VLOOKUP(別紙!A17,入力シート!$B$46:$BC$60,43,FALSE)))</f>
        <v/>
      </c>
      <c r="AS17" s="259"/>
      <c r="AT17" s="259"/>
      <c r="AU17" s="259"/>
      <c r="AV17" s="247" t="str">
        <f>IF($M$15="","","参加費等")</f>
        <v/>
      </c>
      <c r="AW17" s="247"/>
      <c r="AX17" s="247"/>
      <c r="AY17" s="259" t="str">
        <f>IF($M17="","",IF(ISNA(VLOOKUP(別紙!A17,入力シート!$B$46:$BC$60,31,FALSE)),"",VLOOKUP(別紙!A17,入力シート!$B$46:$BC$60,31,FALSE)))</f>
        <v/>
      </c>
      <c r="AZ17" s="259"/>
      <c r="BA17" s="259"/>
      <c r="BB17" s="260"/>
    </row>
    <row r="18" spans="1:55" s="27" customFormat="1" ht="13.5" customHeight="1" x14ac:dyDescent="0.15">
      <c r="C18" s="29"/>
      <c r="D18" s="235" t="s">
        <v>130</v>
      </c>
      <c r="E18" s="235"/>
      <c r="F18" s="235"/>
      <c r="G18" s="235"/>
      <c r="H18" s="235"/>
      <c r="I18" s="235"/>
      <c r="J18" s="235"/>
      <c r="K18" s="235"/>
      <c r="L18" s="236"/>
      <c r="M18" s="237"/>
      <c r="N18" s="238"/>
      <c r="O18" s="238"/>
      <c r="P18" s="239"/>
      <c r="Q18" s="240"/>
      <c r="R18" s="241"/>
      <c r="S18" s="241"/>
      <c r="T18" s="241"/>
      <c r="U18" s="241"/>
      <c r="V18" s="241"/>
      <c r="W18" s="241"/>
      <c r="X18" s="242"/>
      <c r="Y18" s="243"/>
      <c r="Z18" s="244"/>
      <c r="AA18" s="244"/>
      <c r="AB18" s="245"/>
      <c r="AC18" s="243"/>
      <c r="AD18" s="244"/>
      <c r="AE18" s="244"/>
      <c r="AF18" s="245"/>
      <c r="AG18" s="285"/>
      <c r="AH18" s="286"/>
      <c r="AI18" s="286"/>
      <c r="AJ18" s="287"/>
      <c r="AK18" s="248" t="str">
        <f>IF($M18="","",IF(ISNA(VLOOKUP(A18,入力シート!B51:BC54,16,FALSE)),"",VLOOKUP(A18,入力シート!B51:BC54,16,FALSE)))</f>
        <v/>
      </c>
      <c r="AL18" s="249"/>
      <c r="AM18" s="249"/>
      <c r="AN18" s="250"/>
      <c r="AO18" s="246"/>
      <c r="AP18" s="247"/>
      <c r="AQ18" s="247"/>
      <c r="AR18" s="247"/>
      <c r="AS18" s="247"/>
      <c r="AT18" s="46"/>
      <c r="AU18" s="46"/>
      <c r="AV18" s="46"/>
      <c r="AW18" s="46"/>
      <c r="AX18" s="46"/>
      <c r="AY18" s="46"/>
      <c r="AZ18" s="46"/>
      <c r="BA18" s="46"/>
      <c r="BB18" s="49"/>
    </row>
    <row r="19" spans="1:55" s="27" customFormat="1" ht="13.5" customHeight="1" x14ac:dyDescent="0.15">
      <c r="A19" s="27">
        <v>5</v>
      </c>
      <c r="C19" s="29"/>
      <c r="D19" s="235" t="str">
        <f>"　 　　"&amp;IF(ISNA(VLOOKUP(A19,入力シート!$B$46:$AQ$60,19,FALSE)),"",VLOOKUP(A19,入力シート!$B$46:$AQ$60,19,FALSE))&amp;" "&amp;IF(ISNA(VLOOKUP(別紙!A19,入力シート!$B$46:$BC$60,23,FALSE)),"",VLOOKUP(別紙!A19,入力シート!$B$46:$BC$60,23,FALSE))</f>
        <v>　 　　大学教授 国土　太郎</v>
      </c>
      <c r="E19" s="235"/>
      <c r="F19" s="235"/>
      <c r="G19" s="235"/>
      <c r="H19" s="235"/>
      <c r="I19" s="235"/>
      <c r="J19" s="235"/>
      <c r="K19" s="235"/>
      <c r="L19" s="236"/>
      <c r="M19" s="237">
        <f>IF(D19="","",IF(ISNA(VLOOKUP(A19,入力シート!$B$46:$BC$60,35,FALSE)),"",VLOOKUP(A19,入力シート!$B$46:$BC$60,35,FALSE)))</f>
        <v>50000</v>
      </c>
      <c r="N19" s="238"/>
      <c r="O19" s="238"/>
      <c r="P19" s="239"/>
      <c r="Q19" s="256" t="str">
        <f>IF($M19="","","備考欄・別添報告書参照")</f>
        <v>備考欄・別添報告書参照</v>
      </c>
      <c r="R19" s="257"/>
      <c r="S19" s="257"/>
      <c r="T19" s="257"/>
      <c r="U19" s="257"/>
      <c r="V19" s="257"/>
      <c r="W19" s="257"/>
      <c r="X19" s="258"/>
      <c r="Y19" s="237">
        <f>IF($M19="","",IF(ISNA(VLOOKUP($A19,入力シート!$B$46:$BC$60,39,FALSE)),"",VLOOKUP($A19,入力シート!$B$46:$BC$60,39,FALSE)))</f>
        <v>48000</v>
      </c>
      <c r="Z19" s="238"/>
      <c r="AA19" s="238"/>
      <c r="AB19" s="239"/>
      <c r="AC19" s="237">
        <f>IF($Q19="","",IF(ISNA(VLOOKUP($A19,入力シート!$B$46:$BC$60,43,FALSE)),"",VLOOKUP($A19,入力シート!$B$46:$BC$60,43,FALSE)))</f>
        <v>2000</v>
      </c>
      <c r="AD19" s="238"/>
      <c r="AE19" s="238"/>
      <c r="AF19" s="239"/>
      <c r="AG19" s="285"/>
      <c r="AH19" s="286"/>
      <c r="AI19" s="286"/>
      <c r="AJ19" s="287"/>
      <c r="AK19" s="248">
        <f>IF($M19="","",IF(ISNA(VLOOKUP(A19,入力シート!B52:BC55,16,FALSE)),"",VLOOKUP(A19,入力シート!B52:BC55,16,FALSE)))</f>
        <v>44474</v>
      </c>
      <c r="AL19" s="249"/>
      <c r="AM19" s="249"/>
      <c r="AN19" s="250"/>
      <c r="AO19" s="246" t="str">
        <f>IF($M19="","","旅費")</f>
        <v>旅費</v>
      </c>
      <c r="AP19" s="247"/>
      <c r="AQ19" s="247"/>
      <c r="AR19" s="259">
        <f>IF($M19="","",IF(ISNA(VLOOKUP(別紙!A19,入力シート!$B$46:$BC$60,27,FALSE)),"",VLOOKUP(別紙!A19,入力シート!$B$46:$BC$60,27,FALSE))-IF(ISNA(VLOOKUP(別紙!A19,入力シート!$B$46:$BC$60,43,FALSE)),"",VLOOKUP(別紙!A19,入力シート!$B$46:$BC$60,43,FALSE)))</f>
        <v>38000</v>
      </c>
      <c r="AS19" s="259"/>
      <c r="AT19" s="259"/>
      <c r="AU19" s="259"/>
      <c r="AV19" s="247" t="str">
        <f>IF($M19="","","諸謝金")</f>
        <v>諸謝金</v>
      </c>
      <c r="AW19" s="247"/>
      <c r="AX19" s="247"/>
      <c r="AY19" s="259">
        <f>IF($M19="","",IF(ISNA(VLOOKUP(別紙!A19,入力シート!$B$46:$BC$60,31,FALSE)),"",VLOOKUP(別紙!A19,入力シート!$B$46:$BC$60,31,FALSE)))</f>
        <v>10000</v>
      </c>
      <c r="AZ19" s="259"/>
      <c r="BA19" s="259"/>
      <c r="BB19" s="260"/>
    </row>
    <row r="20" spans="1:55" s="27" customFormat="1" ht="13.5" customHeight="1" x14ac:dyDescent="0.15">
      <c r="A20" s="27">
        <v>6</v>
      </c>
      <c r="C20" s="29"/>
      <c r="D20" s="235" t="str">
        <f>"　 　　"&amp;IF(ISNA(VLOOKUP(A20,入力シート!$B$46:$AQ$60,19,FALSE)),"",VLOOKUP(A20,入力シート!$B$46:$AQ$60,19,FALSE))&amp;" "&amp;IF(ISNA(VLOOKUP(別紙!A20,入力シート!$B$46:$BC$60,23,FALSE)),"",VLOOKUP(別紙!A20,入力シート!$B$46:$BC$60,23,FALSE))</f>
        <v>　 　　大学教授 交通　花子</v>
      </c>
      <c r="E20" s="235"/>
      <c r="F20" s="235"/>
      <c r="G20" s="235"/>
      <c r="H20" s="235"/>
      <c r="I20" s="235"/>
      <c r="J20" s="235"/>
      <c r="K20" s="235"/>
      <c r="L20" s="236"/>
      <c r="M20" s="237">
        <f>IF(D20="","",IF(ISNA(VLOOKUP(A20,入力シート!$B$46:$BC$60,35,FALSE)),"",VLOOKUP(A20,入力シート!$B$46:$BC$60,35,FALSE)))</f>
        <v>44000</v>
      </c>
      <c r="N20" s="238"/>
      <c r="O20" s="238"/>
      <c r="P20" s="239"/>
      <c r="Q20" s="256" t="str">
        <f>IF($M20="","","備考欄・別添報告書参照")</f>
        <v>備考欄・別添報告書参照</v>
      </c>
      <c r="R20" s="257"/>
      <c r="S20" s="257"/>
      <c r="T20" s="257"/>
      <c r="U20" s="257"/>
      <c r="V20" s="257"/>
      <c r="W20" s="257"/>
      <c r="X20" s="258"/>
      <c r="Y20" s="237">
        <f>IF($M20="","",IF(ISNA(VLOOKUP($A20,入力シート!$B$46:$BC$60,39,FALSE)),"",VLOOKUP($A20,入力シート!$B$46:$BC$60,39,FALSE)))</f>
        <v>42000</v>
      </c>
      <c r="Z20" s="238"/>
      <c r="AA20" s="238"/>
      <c r="AB20" s="239"/>
      <c r="AC20" s="237">
        <f>IF($Q20="","",IF(ISNA(VLOOKUP($A20,入力シート!$B$46:$BC$60,43,FALSE)),"",VLOOKUP($A20,入力シート!$B$46:$BC$60,43,FALSE)))</f>
        <v>2000</v>
      </c>
      <c r="AD20" s="238"/>
      <c r="AE20" s="238"/>
      <c r="AF20" s="239"/>
      <c r="AG20" s="285"/>
      <c r="AH20" s="286"/>
      <c r="AI20" s="286"/>
      <c r="AJ20" s="287"/>
      <c r="AK20" s="248">
        <f>IF($M20="","",IF(ISNA(VLOOKUP(A20,入力シート!B53:BC56,16,FALSE)),"",VLOOKUP(A20,入力シート!B53:BC56,16,FALSE)))</f>
        <v>44474</v>
      </c>
      <c r="AL20" s="249"/>
      <c r="AM20" s="249"/>
      <c r="AN20" s="250"/>
      <c r="AO20" s="246" t="str">
        <f>IF($M20="","","旅費")</f>
        <v>旅費</v>
      </c>
      <c r="AP20" s="247"/>
      <c r="AQ20" s="247"/>
      <c r="AR20" s="259">
        <f>IF($M20="","",IF(ISNA(VLOOKUP(別紙!A20,入力シート!$B$46:$BC$60,27,FALSE)),"",VLOOKUP(別紙!A20,入力シート!$B$46:$BC$60,27,FALSE))-IF(ISNA(VLOOKUP(別紙!A20,入力シート!$B$46:$BC$60,43,FALSE)),"",VLOOKUP(別紙!A20,入力シート!$B$46:$BC$60,43,FALSE)))</f>
        <v>32000</v>
      </c>
      <c r="AS20" s="259"/>
      <c r="AT20" s="259"/>
      <c r="AU20" s="259"/>
      <c r="AV20" s="247" t="str">
        <f>IF($M20="","","諸謝金")</f>
        <v>諸謝金</v>
      </c>
      <c r="AW20" s="247"/>
      <c r="AX20" s="247"/>
      <c r="AY20" s="259">
        <f>IF($M20="","",IF(ISNA(VLOOKUP(別紙!A20,入力シート!$B$46:$BC$60,31,FALSE)),"",VLOOKUP(別紙!A20,入力シート!$B$46:$BC$60,31,FALSE)))</f>
        <v>10000</v>
      </c>
      <c r="AZ20" s="259"/>
      <c r="BA20" s="259"/>
      <c r="BB20" s="260"/>
    </row>
    <row r="21" spans="1:55" s="27" customFormat="1" ht="13.5" customHeight="1" x14ac:dyDescent="0.15">
      <c r="A21" s="27">
        <v>7</v>
      </c>
      <c r="C21" s="29"/>
      <c r="D21" s="235" t="str">
        <f>"　　"&amp;IF(ISNA(VLOOKUP(A21,入力シート!$B$46:$AQ$60,2,FALSE)),"",VLOOKUP(A21,入力シート!$B$46:$AQ$60,2,FALSE))</f>
        <v>　　意思決定研修</v>
      </c>
      <c r="E21" s="235"/>
      <c r="F21" s="235"/>
      <c r="G21" s="235"/>
      <c r="H21" s="235"/>
      <c r="I21" s="235"/>
      <c r="J21" s="235"/>
      <c r="K21" s="235"/>
      <c r="L21" s="236"/>
      <c r="M21" s="237"/>
      <c r="N21" s="238"/>
      <c r="O21" s="238"/>
      <c r="P21" s="239"/>
      <c r="Q21" s="240"/>
      <c r="R21" s="241"/>
      <c r="S21" s="241"/>
      <c r="T21" s="241"/>
      <c r="U21" s="241"/>
      <c r="V21" s="241"/>
      <c r="W21" s="241"/>
      <c r="X21" s="242"/>
      <c r="Y21" s="237"/>
      <c r="Z21" s="238"/>
      <c r="AA21" s="238"/>
      <c r="AB21" s="239"/>
      <c r="AC21" s="243"/>
      <c r="AD21" s="244"/>
      <c r="AE21" s="244"/>
      <c r="AF21" s="245"/>
      <c r="AG21" s="285"/>
      <c r="AH21" s="286"/>
      <c r="AI21" s="286"/>
      <c r="AJ21" s="287"/>
      <c r="AK21" s="248" t="str">
        <f>IF($M21="","",IF(ISNA(VLOOKUP(A21,入力シート!B54:BC57,16,FALSE)),"",VLOOKUP(A21,入力シート!B54:BC57,16,FALSE)))</f>
        <v/>
      </c>
      <c r="AL21" s="249"/>
      <c r="AM21" s="249"/>
      <c r="AN21" s="250"/>
      <c r="AO21" s="246" t="str">
        <f>IF($M$15="","","旅費")</f>
        <v/>
      </c>
      <c r="AP21" s="247"/>
      <c r="AQ21" s="247"/>
      <c r="AR21" s="259" t="str">
        <f>IF($M21="","",IF(ISNA(VLOOKUP(別紙!A21,入力シート!$B$46:$BC$60,27,FALSE)),"",VLOOKUP(別紙!A21,入力シート!$B$46:$BC$60,27,FALSE))-IF(ISNA(VLOOKUP(別紙!A21,入力シート!$B$46:$BC$60,43,FALSE)),"",VLOOKUP(別紙!A21,入力シート!$B$46:$BC$60,43,FALSE)))</f>
        <v/>
      </c>
      <c r="AS21" s="259"/>
      <c r="AT21" s="259"/>
      <c r="AU21" s="259"/>
      <c r="AV21" s="247" t="str">
        <f>IF($M$15="","","参加費等")</f>
        <v/>
      </c>
      <c r="AW21" s="247"/>
      <c r="AX21" s="247"/>
      <c r="AY21" s="259" t="str">
        <f>IF($M21="","",IF(ISNA(VLOOKUP(別紙!A21,入力シート!$B$46:$BC$60,31,FALSE)),"",VLOOKUP(別紙!A21,入力シート!$B$46:$BC$60,31,FALSE)))</f>
        <v/>
      </c>
      <c r="AZ21" s="259"/>
      <c r="BA21" s="259"/>
      <c r="BB21" s="260"/>
    </row>
    <row r="22" spans="1:55" s="27" customFormat="1" ht="13.5" customHeight="1" x14ac:dyDescent="0.15">
      <c r="C22" s="29"/>
      <c r="D22" s="235" t="s">
        <v>131</v>
      </c>
      <c r="E22" s="235"/>
      <c r="F22" s="235"/>
      <c r="G22" s="235"/>
      <c r="H22" s="235"/>
      <c r="I22" s="235"/>
      <c r="J22" s="235"/>
      <c r="K22" s="235"/>
      <c r="L22" s="236"/>
      <c r="M22" s="237"/>
      <c r="N22" s="238"/>
      <c r="O22" s="238"/>
      <c r="P22" s="239"/>
      <c r="Q22" s="240"/>
      <c r="R22" s="241"/>
      <c r="S22" s="241"/>
      <c r="T22" s="241"/>
      <c r="U22" s="241"/>
      <c r="V22" s="241"/>
      <c r="W22" s="241"/>
      <c r="X22" s="242"/>
      <c r="Y22" s="243"/>
      <c r="Z22" s="244"/>
      <c r="AA22" s="244"/>
      <c r="AB22" s="245"/>
      <c r="AC22" s="243"/>
      <c r="AD22" s="244"/>
      <c r="AE22" s="244"/>
      <c r="AF22" s="245"/>
      <c r="AG22" s="285"/>
      <c r="AH22" s="286"/>
      <c r="AI22" s="286"/>
      <c r="AJ22" s="287"/>
      <c r="AK22" s="248" t="str">
        <f>IF($M22="","",IF(ISNA(VLOOKUP(A22,入力シート!B54:BC57,16,FALSE)),"",VLOOKUP(A22,入力シート!B54:BC57,16,FALSE)))</f>
        <v/>
      </c>
      <c r="AL22" s="249"/>
      <c r="AM22" s="249"/>
      <c r="AN22" s="250"/>
      <c r="AO22" s="246"/>
      <c r="AP22" s="247"/>
      <c r="AQ22" s="247"/>
      <c r="AR22" s="247"/>
      <c r="AS22" s="247"/>
      <c r="AT22" s="46"/>
      <c r="AU22" s="46"/>
      <c r="AV22" s="46"/>
      <c r="AW22" s="46"/>
      <c r="AX22" s="46"/>
      <c r="AY22" s="46"/>
      <c r="AZ22" s="46"/>
      <c r="BA22" s="46"/>
      <c r="BB22" s="49"/>
    </row>
    <row r="23" spans="1:55" s="27" customFormat="1" ht="13.5" customHeight="1" x14ac:dyDescent="0.15">
      <c r="A23" s="27">
        <v>7</v>
      </c>
      <c r="C23" s="29"/>
      <c r="D23" s="235" t="str">
        <f>"　 　　"&amp;IF(ISNA(VLOOKUP(A23,入力シート!$B$46:$AQ$60,19,FALSE)),"","会議費")</f>
        <v>　 　　会議費</v>
      </c>
      <c r="E23" s="235"/>
      <c r="F23" s="235"/>
      <c r="G23" s="235"/>
      <c r="H23" s="235"/>
      <c r="I23" s="235"/>
      <c r="J23" s="235"/>
      <c r="K23" s="235"/>
      <c r="L23" s="236"/>
      <c r="M23" s="237">
        <f>IF(D23="","",IF(ISNA(VLOOKUP(A23,入力シート!$B$59:$BC$60,27,FALSE)),"",VLOOKUP(A23,入力シート!$B$46:$BC$60,27,FALSE)))</f>
        <v>20500</v>
      </c>
      <c r="N23" s="238"/>
      <c r="O23" s="238"/>
      <c r="P23" s="239"/>
      <c r="Q23" s="240"/>
      <c r="R23" s="241"/>
      <c r="S23" s="241"/>
      <c r="T23" s="241"/>
      <c r="U23" s="241"/>
      <c r="V23" s="241"/>
      <c r="W23" s="241"/>
      <c r="X23" s="242"/>
      <c r="Y23" s="237">
        <f>IF($M23="","",IF(ISNA(VLOOKUP($A23,入力シート!$B$46:$BC$60,31,FALSE)),"",VLOOKUP($A23,入力シート!$B$46:$BC$60,31,FALSE)))</f>
        <v>20500</v>
      </c>
      <c r="Z23" s="238"/>
      <c r="AA23" s="238"/>
      <c r="AB23" s="239"/>
      <c r="AC23" s="237">
        <f>IF($M23="","",IF(ISNA(VLOOKUP($A23,入力シート!$B$46:$BC$60,35,FALSE)),"",VLOOKUP($A23,入力シート!$B$46:$BC$60,35,FALSE)))</f>
        <v>0</v>
      </c>
      <c r="AD23" s="238"/>
      <c r="AE23" s="238"/>
      <c r="AF23" s="239"/>
      <c r="AG23" s="285"/>
      <c r="AH23" s="286"/>
      <c r="AI23" s="286"/>
      <c r="AJ23" s="287"/>
      <c r="AK23" s="248" t="str">
        <f>IF($M23="","",IF(ISNA(VLOOKUP(A23,入力シート!B55:BC58,16,FALSE)),"",VLOOKUP(A23,入力シート!B55:BC58,16,FALSE)))</f>
        <v/>
      </c>
      <c r="AL23" s="249"/>
      <c r="AM23" s="249"/>
      <c r="AN23" s="250"/>
      <c r="AO23" s="246"/>
      <c r="AP23" s="247"/>
      <c r="AQ23" s="247"/>
      <c r="AR23" s="247"/>
      <c r="AS23" s="247"/>
      <c r="AT23" s="46"/>
      <c r="AU23" s="46"/>
      <c r="AV23" s="46"/>
      <c r="AW23" s="46"/>
      <c r="AX23" s="46"/>
      <c r="AY23" s="46"/>
      <c r="AZ23" s="46"/>
      <c r="BA23" s="46"/>
      <c r="BB23" s="49"/>
    </row>
    <row r="24" spans="1:55" s="27" customFormat="1" ht="13.5" customHeight="1" x14ac:dyDescent="0.15">
      <c r="A24" s="27">
        <v>8</v>
      </c>
      <c r="C24" s="29"/>
      <c r="D24" s="235" t="str">
        <f>"　 　　"&amp;IF(ISNA(VLOOKUP(A24,入力シート!$B$46:$AQ$60,19,FALSE)),"","会議費")</f>
        <v>　 　　会議費</v>
      </c>
      <c r="E24" s="235"/>
      <c r="F24" s="235"/>
      <c r="G24" s="235"/>
      <c r="H24" s="235"/>
      <c r="I24" s="235"/>
      <c r="J24" s="235"/>
      <c r="K24" s="235"/>
      <c r="L24" s="236"/>
      <c r="M24" s="237" t="str">
        <f>IF(D24="","",IF(ISNA(VLOOKUP(A24,入力シート!$B$59:$BC$60,27,FALSE)),"",VLOOKUP(A24,入力シート!$B$46:$BC$60,27,FALSE)))</f>
        <v/>
      </c>
      <c r="N24" s="238"/>
      <c r="O24" s="238"/>
      <c r="P24" s="239"/>
      <c r="Q24" s="240"/>
      <c r="R24" s="241"/>
      <c r="S24" s="241"/>
      <c r="T24" s="241"/>
      <c r="U24" s="241"/>
      <c r="V24" s="241"/>
      <c r="W24" s="241"/>
      <c r="X24" s="242"/>
      <c r="Y24" s="237" t="str">
        <f>IF($M24="","",IF(ISNA(VLOOKUP($A24,入力シート!$B$46:$BC$60,31,FALSE)),"",VLOOKUP($A24,入力シート!$B$46:$BC$60,31,FALSE)))</f>
        <v/>
      </c>
      <c r="Z24" s="238"/>
      <c r="AA24" s="238"/>
      <c r="AB24" s="239"/>
      <c r="AC24" s="237" t="str">
        <f>IF($M24="","",IF(ISNA(VLOOKUP($A24,入力シート!$B$46:$BC$60,35,FALSE)),"",VLOOKUP($A24,入力シート!$B$46:$BC$60,35,FALSE)))</f>
        <v/>
      </c>
      <c r="AD24" s="238"/>
      <c r="AE24" s="238"/>
      <c r="AF24" s="239"/>
      <c r="AG24" s="285"/>
      <c r="AH24" s="286"/>
      <c r="AI24" s="286"/>
      <c r="AJ24" s="287"/>
      <c r="AK24" s="248" t="str">
        <f>IF($M24="","",IF(ISNA(VLOOKUP(A24,入力シート!B56:BC59,16,FALSE)),"",VLOOKUP(A24,入力シート!B56:BC59,16,FALSE)))</f>
        <v/>
      </c>
      <c r="AL24" s="249"/>
      <c r="AM24" s="249"/>
      <c r="AN24" s="250"/>
      <c r="AO24" s="246"/>
      <c r="AP24" s="247"/>
      <c r="AQ24" s="247"/>
      <c r="AR24" s="247"/>
      <c r="AS24" s="247"/>
      <c r="AT24" s="46"/>
      <c r="AU24" s="46"/>
      <c r="AV24" s="46"/>
      <c r="AW24" s="46"/>
      <c r="AX24" s="46"/>
      <c r="AY24" s="46"/>
      <c r="AZ24" s="46"/>
      <c r="BA24" s="46"/>
      <c r="BB24" s="49"/>
    </row>
    <row r="25" spans="1:55" s="27" customFormat="1" ht="13.5" customHeight="1" x14ac:dyDescent="0.15">
      <c r="A25" s="27">
        <v>7</v>
      </c>
      <c r="C25" s="29"/>
      <c r="D25" s="235"/>
      <c r="E25" s="235"/>
      <c r="F25" s="235"/>
      <c r="G25" s="235"/>
      <c r="H25" s="235"/>
      <c r="I25" s="235"/>
      <c r="J25" s="235"/>
      <c r="K25" s="235"/>
      <c r="L25" s="236"/>
      <c r="M25" s="237"/>
      <c r="N25" s="238"/>
      <c r="O25" s="238"/>
      <c r="P25" s="239"/>
      <c r="Q25" s="240"/>
      <c r="R25" s="241"/>
      <c r="S25" s="241"/>
      <c r="T25" s="241"/>
      <c r="U25" s="241"/>
      <c r="V25" s="241"/>
      <c r="W25" s="241"/>
      <c r="X25" s="242"/>
      <c r="Y25" s="237"/>
      <c r="Z25" s="238"/>
      <c r="AA25" s="238"/>
      <c r="AB25" s="239"/>
      <c r="AC25" s="243"/>
      <c r="AD25" s="244"/>
      <c r="AE25" s="244"/>
      <c r="AF25" s="245"/>
      <c r="AG25" s="288"/>
      <c r="AH25" s="289"/>
      <c r="AI25" s="289"/>
      <c r="AJ25" s="290"/>
      <c r="AK25" s="243"/>
      <c r="AL25" s="244"/>
      <c r="AM25" s="244"/>
      <c r="AN25" s="245"/>
      <c r="AO25" s="291" t="str">
        <f>IF($M25="","","旅費")</f>
        <v/>
      </c>
      <c r="AP25" s="262"/>
      <c r="AQ25" s="262"/>
      <c r="AR25" s="261" t="str">
        <f>IF($M25="","",IF(ISNA(VLOOKUP(別紙!A25,入力シート!$B$46:$BC$60,27,FALSE)),"",VLOOKUP(別紙!A25,入力シート!$B$46:$BC$60,27,FALSE))-IF(ISNA(VLOOKUP(別紙!A25,入力シート!$B$46:$BC$60,43,FALSE)),"",VLOOKUP(別紙!A25,入力シート!$B$46:$BC$60,43,FALSE)))</f>
        <v/>
      </c>
      <c r="AS25" s="261"/>
      <c r="AT25" s="261"/>
      <c r="AU25" s="261"/>
      <c r="AV25" s="262" t="str">
        <f>IF($M25="","","旅費")</f>
        <v/>
      </c>
      <c r="AW25" s="262"/>
      <c r="AX25" s="262"/>
      <c r="AY25" s="261" t="str">
        <f>IF($M25="","",IF(ISNA(VLOOKUP(別紙!A25,入力シート!$B$46:$BC$60,31,FALSE)),"",VLOOKUP(別紙!A25,入力シート!$B$46:$BC$60,31,FALSE)))</f>
        <v/>
      </c>
      <c r="AZ25" s="261"/>
      <c r="BA25" s="261"/>
      <c r="BB25" s="263"/>
    </row>
    <row r="26" spans="1:55" s="27" customFormat="1" ht="13.5" customHeight="1" x14ac:dyDescent="0.15">
      <c r="C26" s="264" t="s">
        <v>25</v>
      </c>
      <c r="D26" s="265"/>
      <c r="E26" s="265"/>
      <c r="F26" s="265"/>
      <c r="G26" s="265"/>
      <c r="H26" s="265"/>
      <c r="I26" s="265"/>
      <c r="J26" s="265"/>
      <c r="K26" s="265"/>
      <c r="L26" s="266"/>
      <c r="M26" s="267">
        <f>SUM(M8:P25)</f>
        <v>167500</v>
      </c>
      <c r="N26" s="268"/>
      <c r="O26" s="268"/>
      <c r="P26" s="269"/>
      <c r="Q26" s="270"/>
      <c r="R26" s="271"/>
      <c r="S26" s="271"/>
      <c r="T26" s="271"/>
      <c r="U26" s="271"/>
      <c r="V26" s="271"/>
      <c r="W26" s="271"/>
      <c r="X26" s="272"/>
      <c r="Y26" s="273">
        <f>SUM(Y12:AB25)</f>
        <v>161500</v>
      </c>
      <c r="Z26" s="274"/>
      <c r="AA26" s="274"/>
      <c r="AB26" s="275"/>
      <c r="AC26" s="276">
        <f>SUM(AC12:AF25)</f>
        <v>6000</v>
      </c>
      <c r="AD26" s="277"/>
      <c r="AE26" s="277"/>
      <c r="AF26" s="278"/>
      <c r="AG26" s="276">
        <f>入力シート!T13</f>
        <v>0</v>
      </c>
      <c r="AH26" s="277"/>
      <c r="AI26" s="277"/>
      <c r="AJ26" s="278"/>
      <c r="AK26" s="279"/>
      <c r="AL26" s="280"/>
      <c r="AM26" s="280"/>
      <c r="AN26" s="281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50"/>
    </row>
    <row r="27" spans="1:55" s="27" customFormat="1" ht="4.5" customHeight="1" x14ac:dyDescent="0.15">
      <c r="C27" s="30"/>
      <c r="D27" s="30"/>
      <c r="E27" s="30"/>
      <c r="F27" s="30"/>
      <c r="G27" s="30"/>
      <c r="H27" s="30"/>
      <c r="I27" s="30"/>
      <c r="J27" s="30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</row>
    <row r="28" spans="1:55" s="26" customFormat="1" ht="15" customHeight="1" x14ac:dyDescent="0.15">
      <c r="B28" s="28" t="s">
        <v>47</v>
      </c>
    </row>
    <row r="29" spans="1:55" s="26" customFormat="1" ht="4.5" customHeight="1" x14ac:dyDescent="0.15">
      <c r="B29" s="25"/>
    </row>
    <row r="30" spans="1:55" ht="15" customHeight="1" x14ac:dyDescent="0.15">
      <c r="C30" s="292" t="s">
        <v>149</v>
      </c>
      <c r="D30" s="293"/>
      <c r="E30" s="293"/>
      <c r="F30" s="293"/>
      <c r="G30" s="293"/>
      <c r="H30" s="293"/>
      <c r="I30" s="293"/>
      <c r="J30" s="293"/>
      <c r="K30" s="293"/>
      <c r="L30" s="294"/>
      <c r="M30" s="295" t="s">
        <v>154</v>
      </c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7"/>
      <c r="Y30" s="295" t="s">
        <v>155</v>
      </c>
      <c r="Z30" s="296"/>
      <c r="AA30" s="296"/>
      <c r="AB30" s="296"/>
      <c r="AC30" s="296"/>
      <c r="AD30" s="296"/>
      <c r="AE30" s="296"/>
      <c r="AF30" s="296"/>
      <c r="AG30" s="296"/>
      <c r="AH30" s="296"/>
      <c r="AI30" s="297"/>
      <c r="AJ30" s="295" t="s">
        <v>19</v>
      </c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8"/>
      <c r="BC30" s="40"/>
    </row>
    <row r="31" spans="1:55" ht="15" customHeight="1" x14ac:dyDescent="0.15">
      <c r="C31" s="299">
        <v>44287</v>
      </c>
      <c r="D31" s="300"/>
      <c r="E31" s="300"/>
      <c r="F31" s="300"/>
      <c r="G31" s="300"/>
      <c r="H31" s="301" t="s">
        <v>41</v>
      </c>
      <c r="I31" s="301"/>
      <c r="J31" s="301"/>
      <c r="K31" s="301"/>
      <c r="L31" s="302"/>
      <c r="M31" s="303" t="s">
        <v>113</v>
      </c>
      <c r="N31" s="301"/>
      <c r="O31" s="301"/>
      <c r="P31" s="34">
        <f>入力シート!C38</f>
        <v>9</v>
      </c>
      <c r="Q31" s="37" t="s">
        <v>112</v>
      </c>
      <c r="R31" s="37"/>
      <c r="S31" s="37"/>
      <c r="T31" s="40"/>
      <c r="U31" s="40"/>
      <c r="V31" s="37"/>
      <c r="W31" s="37"/>
      <c r="X31" s="42"/>
      <c r="Y31" s="303" t="s">
        <v>113</v>
      </c>
      <c r="Z31" s="301"/>
      <c r="AA31" s="301"/>
      <c r="AB31" s="34">
        <f>入力シート!N38</f>
        <v>86</v>
      </c>
      <c r="AC31" s="37" t="s">
        <v>119</v>
      </c>
      <c r="AD31" s="37"/>
      <c r="AE31" s="37"/>
      <c r="AF31" s="40"/>
      <c r="AG31" s="37"/>
      <c r="AH31" s="37"/>
      <c r="AI31" s="42"/>
      <c r="AJ31" s="304" t="s">
        <v>156</v>
      </c>
      <c r="AK31" s="305"/>
      <c r="AL31" s="305"/>
      <c r="AM31" s="305"/>
      <c r="AN31" s="305"/>
      <c r="AO31" s="305"/>
      <c r="AP31" s="305"/>
      <c r="AQ31" s="301" t="s">
        <v>113</v>
      </c>
      <c r="AR31" s="301"/>
      <c r="AS31" s="301"/>
      <c r="AT31" s="306">
        <f>入力シート!AF35</f>
        <v>0</v>
      </c>
      <c r="AU31" s="306"/>
      <c r="AV31" s="306"/>
      <c r="AW31" s="40" t="s">
        <v>121</v>
      </c>
      <c r="AX31" s="40"/>
      <c r="AY31" s="40"/>
      <c r="AZ31" s="40"/>
      <c r="BA31" s="40"/>
      <c r="BB31" s="51"/>
      <c r="BC31" s="40"/>
    </row>
    <row r="32" spans="1:55" ht="15" customHeight="1" x14ac:dyDescent="0.15">
      <c r="C32" s="31"/>
      <c r="D32" s="330">
        <f>入力シート!F4</f>
        <v>44408</v>
      </c>
      <c r="E32" s="330"/>
      <c r="F32" s="330"/>
      <c r="G32" s="330"/>
      <c r="H32" s="330"/>
      <c r="I32" s="331" t="s">
        <v>111</v>
      </c>
      <c r="J32" s="331"/>
      <c r="K32" s="331"/>
      <c r="L32" s="332"/>
      <c r="M32" s="333" t="s">
        <v>116</v>
      </c>
      <c r="N32" s="307"/>
      <c r="O32" s="307"/>
      <c r="P32" s="35">
        <f>入力シート!X31</f>
        <v>5</v>
      </c>
      <c r="Q32" s="38" t="s">
        <v>112</v>
      </c>
      <c r="R32" s="307" t="s">
        <v>98</v>
      </c>
      <c r="S32" s="307"/>
      <c r="T32" s="307"/>
      <c r="U32" s="307"/>
      <c r="V32" s="35">
        <f>入力シート!X32</f>
        <v>4</v>
      </c>
      <c r="W32" s="38" t="s">
        <v>112</v>
      </c>
      <c r="X32" s="43" t="s">
        <v>49</v>
      </c>
      <c r="Y32" s="333" t="s">
        <v>116</v>
      </c>
      <c r="Z32" s="307"/>
      <c r="AA32" s="307"/>
      <c r="AB32" s="35">
        <f>入力シート!AA31</f>
        <v>60</v>
      </c>
      <c r="AC32" s="38" t="s">
        <v>119</v>
      </c>
      <c r="AD32" s="307" t="s">
        <v>98</v>
      </c>
      <c r="AE32" s="307"/>
      <c r="AF32" s="307"/>
      <c r="AG32" s="35">
        <f>入力シート!AA32</f>
        <v>26</v>
      </c>
      <c r="AH32" s="38" t="s">
        <v>119</v>
      </c>
      <c r="AI32" s="43" t="s">
        <v>49</v>
      </c>
      <c r="AJ32" s="334" t="s">
        <v>122</v>
      </c>
      <c r="AK32" s="335"/>
      <c r="AL32" s="335"/>
      <c r="AM32" s="335"/>
      <c r="AN32" s="307" t="s">
        <v>114</v>
      </c>
      <c r="AO32" s="307"/>
      <c r="AP32" s="307"/>
      <c r="AQ32" s="35">
        <f>入力シート!AE36</f>
        <v>0</v>
      </c>
      <c r="AR32" s="38" t="s">
        <v>112</v>
      </c>
      <c r="AS32" s="307" t="s">
        <v>55</v>
      </c>
      <c r="AT32" s="307"/>
      <c r="AU32" s="307"/>
      <c r="AV32" s="35">
        <f>入力シート!AE37</f>
        <v>0</v>
      </c>
      <c r="AW32" s="38" t="s">
        <v>112</v>
      </c>
      <c r="AX32" s="307" t="s">
        <v>33</v>
      </c>
      <c r="AY32" s="307"/>
      <c r="AZ32" s="307"/>
      <c r="BA32" s="35">
        <f>入力シート!AE38</f>
        <v>0</v>
      </c>
      <c r="BB32" s="52" t="s">
        <v>112</v>
      </c>
      <c r="BC32" s="40"/>
    </row>
    <row r="33" spans="2:54" s="27" customFormat="1" ht="5.25" customHeight="1" x14ac:dyDescent="0.15">
      <c r="C33" s="30"/>
      <c r="D33" s="30"/>
      <c r="E33" s="30"/>
      <c r="F33" s="30"/>
      <c r="G33" s="30"/>
      <c r="H33" s="30"/>
      <c r="I33" s="30"/>
      <c r="J33" s="30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</row>
    <row r="34" spans="2:54" s="26" customFormat="1" ht="15" customHeight="1" x14ac:dyDescent="0.15">
      <c r="B34" s="28" t="s">
        <v>20</v>
      </c>
    </row>
    <row r="35" spans="2:54" s="26" customFormat="1" ht="4.5" customHeight="1" x14ac:dyDescent="0.15">
      <c r="B35" s="25"/>
    </row>
    <row r="36" spans="2:54" s="28" customFormat="1" ht="15" customHeight="1" x14ac:dyDescent="0.15">
      <c r="C36" s="308" t="s">
        <v>9</v>
      </c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10"/>
      <c r="Y36" s="308" t="s">
        <v>23</v>
      </c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10"/>
      <c r="AT36" s="308" t="s">
        <v>15</v>
      </c>
      <c r="AU36" s="309"/>
      <c r="AV36" s="309"/>
      <c r="AW36" s="309"/>
      <c r="AX36" s="309"/>
      <c r="AY36" s="309"/>
      <c r="AZ36" s="309"/>
      <c r="BA36" s="309"/>
      <c r="BB36" s="310"/>
    </row>
    <row r="37" spans="2:54" s="28" customFormat="1" ht="15" customHeight="1" x14ac:dyDescent="0.15">
      <c r="C37" s="311" t="s">
        <v>28</v>
      </c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3"/>
      <c r="Q37" s="312" t="s">
        <v>1</v>
      </c>
      <c r="R37" s="312"/>
      <c r="S37" s="312"/>
      <c r="T37" s="312"/>
      <c r="U37" s="312"/>
      <c r="V37" s="312"/>
      <c r="W37" s="312"/>
      <c r="X37" s="314"/>
      <c r="Y37" s="311" t="s">
        <v>28</v>
      </c>
      <c r="Z37" s="312"/>
      <c r="AA37" s="312"/>
      <c r="AB37" s="312"/>
      <c r="AC37" s="312"/>
      <c r="AD37" s="312"/>
      <c r="AE37" s="312"/>
      <c r="AF37" s="312"/>
      <c r="AG37" s="312"/>
      <c r="AH37" s="312"/>
      <c r="AI37" s="312"/>
      <c r="AJ37" s="312"/>
      <c r="AK37" s="312"/>
      <c r="AL37" s="313"/>
      <c r="AM37" s="312" t="s">
        <v>1</v>
      </c>
      <c r="AN37" s="312"/>
      <c r="AO37" s="312"/>
      <c r="AP37" s="312"/>
      <c r="AQ37" s="312"/>
      <c r="AR37" s="312"/>
      <c r="AS37" s="314"/>
      <c r="AT37" s="321"/>
      <c r="AU37" s="322"/>
      <c r="AV37" s="322"/>
      <c r="AW37" s="322"/>
      <c r="AX37" s="322"/>
      <c r="AY37" s="322"/>
      <c r="AZ37" s="322"/>
      <c r="BA37" s="322"/>
      <c r="BB37" s="323"/>
    </row>
    <row r="38" spans="2:54" s="28" customFormat="1" ht="15" customHeight="1" x14ac:dyDescent="0.15">
      <c r="C38" s="315" t="s">
        <v>29</v>
      </c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6"/>
      <c r="P38" s="317"/>
      <c r="Q38" s="318">
        <f>Y26</f>
        <v>161500</v>
      </c>
      <c r="R38" s="319"/>
      <c r="S38" s="319"/>
      <c r="T38" s="319"/>
      <c r="U38" s="319"/>
      <c r="V38" s="319"/>
      <c r="W38" s="319"/>
      <c r="X38" s="320"/>
      <c r="Y38" s="315" t="s">
        <v>106</v>
      </c>
      <c r="Z38" s="316"/>
      <c r="AA38" s="316"/>
      <c r="AB38" s="316"/>
      <c r="AC38" s="316"/>
      <c r="AD38" s="316"/>
      <c r="AE38" s="316"/>
      <c r="AF38" s="316"/>
      <c r="AG38" s="316"/>
      <c r="AH38" s="316"/>
      <c r="AI38" s="316"/>
      <c r="AJ38" s="316"/>
      <c r="AK38" s="316"/>
      <c r="AL38" s="317"/>
      <c r="AM38" s="319"/>
      <c r="AN38" s="319"/>
      <c r="AO38" s="319"/>
      <c r="AP38" s="319"/>
      <c r="AQ38" s="319"/>
      <c r="AR38" s="319"/>
      <c r="AS38" s="320"/>
      <c r="AT38" s="324"/>
      <c r="AU38" s="325"/>
      <c r="AV38" s="325"/>
      <c r="AW38" s="325"/>
      <c r="AX38" s="325"/>
      <c r="AY38" s="325"/>
      <c r="AZ38" s="325"/>
      <c r="BA38" s="325"/>
      <c r="BB38" s="326"/>
    </row>
    <row r="39" spans="2:54" ht="15" customHeight="1" x14ac:dyDescent="0.15">
      <c r="C39" s="315" t="s">
        <v>30</v>
      </c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7"/>
      <c r="Q39" s="318">
        <f>AC26</f>
        <v>6000</v>
      </c>
      <c r="R39" s="319"/>
      <c r="S39" s="319"/>
      <c r="T39" s="319"/>
      <c r="U39" s="319"/>
      <c r="V39" s="319"/>
      <c r="W39" s="319"/>
      <c r="X39" s="320"/>
      <c r="Y39" s="315" t="s">
        <v>107</v>
      </c>
      <c r="Z39" s="316"/>
      <c r="AA39" s="316"/>
      <c r="AB39" s="316"/>
      <c r="AC39" s="316"/>
      <c r="AD39" s="316"/>
      <c r="AE39" s="316"/>
      <c r="AF39" s="316"/>
      <c r="AG39" s="316"/>
      <c r="AH39" s="316"/>
      <c r="AI39" s="316"/>
      <c r="AJ39" s="316"/>
      <c r="AK39" s="316"/>
      <c r="AL39" s="317"/>
      <c r="AM39" s="318">
        <f>M26</f>
        <v>167500</v>
      </c>
      <c r="AN39" s="319"/>
      <c r="AO39" s="319"/>
      <c r="AP39" s="319"/>
      <c r="AQ39" s="319"/>
      <c r="AR39" s="319"/>
      <c r="AS39" s="320"/>
      <c r="AT39" s="324"/>
      <c r="AU39" s="325"/>
      <c r="AV39" s="325"/>
      <c r="AW39" s="325"/>
      <c r="AX39" s="325"/>
      <c r="AY39" s="325"/>
      <c r="AZ39" s="325"/>
      <c r="BA39" s="325"/>
      <c r="BB39" s="326"/>
    </row>
    <row r="40" spans="2:54" ht="15" customHeight="1" x14ac:dyDescent="0.15">
      <c r="C40" s="315" t="s">
        <v>33</v>
      </c>
      <c r="D40" s="316"/>
      <c r="E40" s="316"/>
      <c r="F40" s="316"/>
      <c r="G40" s="316"/>
      <c r="H40" s="316"/>
      <c r="I40" s="316"/>
      <c r="J40" s="316"/>
      <c r="K40" s="316"/>
      <c r="L40" s="316"/>
      <c r="M40" s="316"/>
      <c r="N40" s="316"/>
      <c r="O40" s="316"/>
      <c r="P40" s="317"/>
      <c r="Q40" s="318">
        <f>AG26</f>
        <v>0</v>
      </c>
      <c r="R40" s="319"/>
      <c r="S40" s="319"/>
      <c r="T40" s="319"/>
      <c r="U40" s="319"/>
      <c r="V40" s="319"/>
      <c r="W40" s="319"/>
      <c r="X40" s="320"/>
      <c r="Y40" s="315" t="s">
        <v>105</v>
      </c>
      <c r="Z40" s="316"/>
      <c r="AA40" s="316"/>
      <c r="AB40" s="316"/>
      <c r="AC40" s="316"/>
      <c r="AD40" s="316"/>
      <c r="AE40" s="316"/>
      <c r="AF40" s="316"/>
      <c r="AG40" s="316"/>
      <c r="AH40" s="316"/>
      <c r="AI40" s="316"/>
      <c r="AJ40" s="316"/>
      <c r="AK40" s="316"/>
      <c r="AL40" s="317"/>
      <c r="AM40" s="319"/>
      <c r="AN40" s="319"/>
      <c r="AO40" s="319"/>
      <c r="AP40" s="319"/>
      <c r="AQ40" s="319"/>
      <c r="AR40" s="319"/>
      <c r="AS40" s="320"/>
      <c r="AT40" s="324"/>
      <c r="AU40" s="325"/>
      <c r="AV40" s="325"/>
      <c r="AW40" s="325"/>
      <c r="AX40" s="325"/>
      <c r="AY40" s="325"/>
      <c r="AZ40" s="325"/>
      <c r="BA40" s="325"/>
      <c r="BB40" s="326"/>
    </row>
    <row r="41" spans="2:54" ht="15" customHeight="1" x14ac:dyDescent="0.15">
      <c r="C41" s="315"/>
      <c r="D41" s="316"/>
      <c r="E41" s="316"/>
      <c r="F41" s="316"/>
      <c r="G41" s="316"/>
      <c r="H41" s="316"/>
      <c r="I41" s="316"/>
      <c r="J41" s="316"/>
      <c r="K41" s="316"/>
      <c r="L41" s="316"/>
      <c r="M41" s="316"/>
      <c r="N41" s="316"/>
      <c r="O41" s="316"/>
      <c r="P41" s="317"/>
      <c r="Q41" s="319"/>
      <c r="R41" s="319"/>
      <c r="S41" s="319"/>
      <c r="T41" s="319"/>
      <c r="U41" s="319"/>
      <c r="V41" s="319"/>
      <c r="W41" s="319"/>
      <c r="X41" s="320"/>
      <c r="Y41" s="315" t="s">
        <v>108</v>
      </c>
      <c r="Z41" s="316"/>
      <c r="AA41" s="316"/>
      <c r="AB41" s="316"/>
      <c r="AC41" s="316"/>
      <c r="AD41" s="316"/>
      <c r="AE41" s="316"/>
      <c r="AF41" s="316"/>
      <c r="AG41" s="316"/>
      <c r="AH41" s="316"/>
      <c r="AI41" s="316"/>
      <c r="AJ41" s="316"/>
      <c r="AK41" s="316"/>
      <c r="AL41" s="317"/>
      <c r="AM41" s="319"/>
      <c r="AN41" s="319"/>
      <c r="AO41" s="319"/>
      <c r="AP41" s="319"/>
      <c r="AQ41" s="319"/>
      <c r="AR41" s="319"/>
      <c r="AS41" s="320"/>
      <c r="AT41" s="324"/>
      <c r="AU41" s="325"/>
      <c r="AV41" s="325"/>
      <c r="AW41" s="325"/>
      <c r="AX41" s="325"/>
      <c r="AY41" s="325"/>
      <c r="AZ41" s="325"/>
      <c r="BA41" s="325"/>
      <c r="BB41" s="326"/>
    </row>
    <row r="42" spans="2:54" ht="15" customHeight="1" x14ac:dyDescent="0.15">
      <c r="C42" s="315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7"/>
      <c r="Q42" s="319"/>
      <c r="R42" s="319"/>
      <c r="S42" s="319"/>
      <c r="T42" s="319"/>
      <c r="U42" s="319"/>
      <c r="V42" s="319"/>
      <c r="W42" s="319"/>
      <c r="X42" s="320"/>
      <c r="Y42" s="315" t="s">
        <v>150</v>
      </c>
      <c r="Z42" s="316"/>
      <c r="AA42" s="316"/>
      <c r="AB42" s="316"/>
      <c r="AC42" s="316"/>
      <c r="AD42" s="316"/>
      <c r="AE42" s="316"/>
      <c r="AF42" s="316"/>
      <c r="AG42" s="316"/>
      <c r="AH42" s="316"/>
      <c r="AI42" s="316"/>
      <c r="AJ42" s="316"/>
      <c r="AK42" s="316"/>
      <c r="AL42" s="317"/>
      <c r="AM42" s="319"/>
      <c r="AN42" s="319"/>
      <c r="AO42" s="319"/>
      <c r="AP42" s="319"/>
      <c r="AQ42" s="319"/>
      <c r="AR42" s="319"/>
      <c r="AS42" s="320"/>
      <c r="AT42" s="324"/>
      <c r="AU42" s="325"/>
      <c r="AV42" s="325"/>
      <c r="AW42" s="325"/>
      <c r="AX42" s="325"/>
      <c r="AY42" s="325"/>
      <c r="AZ42" s="325"/>
      <c r="BA42" s="325"/>
      <c r="BB42" s="326"/>
    </row>
    <row r="43" spans="2:54" ht="15" customHeight="1" x14ac:dyDescent="0.15">
      <c r="C43" s="336"/>
      <c r="D43" s="337"/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7"/>
      <c r="P43" s="338"/>
      <c r="Q43" s="339"/>
      <c r="R43" s="339"/>
      <c r="S43" s="339"/>
      <c r="T43" s="339"/>
      <c r="U43" s="339"/>
      <c r="V43" s="339"/>
      <c r="W43" s="339"/>
      <c r="X43" s="340"/>
      <c r="Y43" s="336"/>
      <c r="Z43" s="337"/>
      <c r="AA43" s="337"/>
      <c r="AB43" s="337"/>
      <c r="AC43" s="337"/>
      <c r="AD43" s="337"/>
      <c r="AE43" s="337"/>
      <c r="AF43" s="337"/>
      <c r="AG43" s="337"/>
      <c r="AH43" s="337"/>
      <c r="AI43" s="337"/>
      <c r="AJ43" s="337"/>
      <c r="AK43" s="337"/>
      <c r="AL43" s="338"/>
      <c r="AM43" s="339"/>
      <c r="AN43" s="339"/>
      <c r="AO43" s="339"/>
      <c r="AP43" s="339"/>
      <c r="AQ43" s="339"/>
      <c r="AR43" s="339"/>
      <c r="AS43" s="340"/>
      <c r="AT43" s="327"/>
      <c r="AU43" s="328"/>
      <c r="AV43" s="328"/>
      <c r="AW43" s="328"/>
      <c r="AX43" s="328"/>
      <c r="AY43" s="328"/>
      <c r="AZ43" s="328"/>
      <c r="BA43" s="328"/>
      <c r="BB43" s="329"/>
    </row>
    <row r="44" spans="2:54" ht="15" customHeight="1" x14ac:dyDescent="0.15">
      <c r="C44" s="341" t="s">
        <v>34</v>
      </c>
      <c r="D44" s="342"/>
      <c r="E44" s="342"/>
      <c r="F44" s="342"/>
      <c r="G44" s="342"/>
      <c r="H44" s="342"/>
      <c r="I44" s="342"/>
      <c r="J44" s="342"/>
      <c r="K44" s="342"/>
      <c r="L44" s="342"/>
      <c r="M44" s="342"/>
      <c r="N44" s="342"/>
      <c r="O44" s="342"/>
      <c r="P44" s="343"/>
      <c r="Q44" s="344">
        <f>SUM(Q38:X43)</f>
        <v>167500</v>
      </c>
      <c r="R44" s="345"/>
      <c r="S44" s="345"/>
      <c r="T44" s="345"/>
      <c r="U44" s="345"/>
      <c r="V44" s="345"/>
      <c r="W44" s="345"/>
      <c r="X44" s="346"/>
      <c r="Y44" s="341" t="s">
        <v>32</v>
      </c>
      <c r="Z44" s="342"/>
      <c r="AA44" s="342"/>
      <c r="AB44" s="342"/>
      <c r="AC44" s="342"/>
      <c r="AD44" s="342"/>
      <c r="AE44" s="342"/>
      <c r="AF44" s="342"/>
      <c r="AG44" s="342"/>
      <c r="AH44" s="342"/>
      <c r="AI44" s="342"/>
      <c r="AJ44" s="342"/>
      <c r="AK44" s="342"/>
      <c r="AL44" s="343"/>
      <c r="AM44" s="344">
        <f>SUM(AM39:AS43)</f>
        <v>167500</v>
      </c>
      <c r="AN44" s="345"/>
      <c r="AO44" s="345"/>
      <c r="AP44" s="345"/>
      <c r="AQ44" s="345"/>
      <c r="AR44" s="345"/>
      <c r="AS44" s="346"/>
      <c r="AT44" s="345">
        <f>Q44-AM44</f>
        <v>0</v>
      </c>
      <c r="AU44" s="345"/>
      <c r="AV44" s="345"/>
      <c r="AW44" s="345"/>
      <c r="AX44" s="345"/>
      <c r="AY44" s="345"/>
      <c r="AZ44" s="345"/>
      <c r="BA44" s="345"/>
      <c r="BB44" s="346"/>
    </row>
    <row r="45" spans="2:54" s="27" customFormat="1" ht="5.25" customHeight="1" x14ac:dyDescent="0.15">
      <c r="C45" s="30"/>
      <c r="D45" s="30"/>
      <c r="E45" s="30"/>
      <c r="F45" s="30"/>
      <c r="G45" s="30"/>
      <c r="H45" s="30"/>
      <c r="I45" s="30"/>
      <c r="J45" s="30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</row>
    <row r="46" spans="2:54" ht="15" customHeight="1" x14ac:dyDescent="0.15">
      <c r="B46" s="28" t="s">
        <v>141</v>
      </c>
    </row>
    <row r="47" spans="2:54" s="26" customFormat="1" ht="4.5" customHeight="1" x14ac:dyDescent="0.15">
      <c r="B47" s="25"/>
    </row>
    <row r="48" spans="2:54" ht="15" customHeight="1" x14ac:dyDescent="0.15">
      <c r="C48" s="347" t="s">
        <v>35</v>
      </c>
      <c r="D48" s="348"/>
      <c r="E48" s="348"/>
      <c r="F48" s="348"/>
      <c r="G48" s="348"/>
      <c r="H48" s="348"/>
      <c r="I48" s="348"/>
      <c r="J48" s="349"/>
      <c r="K48" s="350" t="str">
        <f>入力シート!K64&amp;""</f>
        <v/>
      </c>
      <c r="L48" s="350"/>
      <c r="M48" s="350"/>
      <c r="N48" s="350"/>
      <c r="O48" s="350"/>
      <c r="P48" s="350"/>
      <c r="Q48" s="350"/>
      <c r="R48" s="350"/>
      <c r="S48" s="350"/>
      <c r="T48" s="350"/>
      <c r="U48" s="350"/>
      <c r="V48" s="350"/>
      <c r="W48" s="350"/>
      <c r="X48" s="350"/>
      <c r="Y48" s="350"/>
      <c r="Z48" s="350"/>
      <c r="AA48" s="350"/>
      <c r="AB48" s="350"/>
      <c r="AC48" s="350"/>
      <c r="AD48" s="350"/>
      <c r="AE48" s="350"/>
      <c r="AF48" s="350"/>
      <c r="AG48" s="350"/>
      <c r="AH48" s="350"/>
      <c r="AI48" s="350"/>
      <c r="AJ48" s="350"/>
      <c r="AK48" s="350"/>
      <c r="AL48" s="350"/>
      <c r="AM48" s="350"/>
      <c r="AN48" s="350"/>
      <c r="AO48" s="350"/>
      <c r="AP48" s="350"/>
      <c r="AQ48" s="350"/>
      <c r="AR48" s="350"/>
      <c r="AS48" s="350"/>
      <c r="AT48" s="350"/>
      <c r="AU48" s="350"/>
      <c r="AV48" s="350"/>
      <c r="AW48" s="350"/>
      <c r="AX48" s="350"/>
      <c r="AY48" s="350"/>
      <c r="AZ48" s="350"/>
      <c r="BA48" s="350"/>
      <c r="BB48" s="351"/>
    </row>
    <row r="49" spans="3:54" ht="15" customHeight="1" x14ac:dyDescent="0.15">
      <c r="C49" s="352" t="s">
        <v>36</v>
      </c>
      <c r="D49" s="353"/>
      <c r="E49" s="353"/>
      <c r="F49" s="353"/>
      <c r="G49" s="353"/>
      <c r="H49" s="353"/>
      <c r="I49" s="353"/>
      <c r="J49" s="354"/>
      <c r="K49" s="355" t="str">
        <f>入力シート!K65&amp;""</f>
        <v>〒   -</v>
      </c>
      <c r="L49" s="355"/>
      <c r="M49" s="355"/>
      <c r="N49" s="355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5"/>
      <c r="AI49" s="355"/>
      <c r="AJ49" s="355"/>
      <c r="AK49" s="355"/>
      <c r="AL49" s="355"/>
      <c r="AM49" s="355"/>
      <c r="AN49" s="355"/>
      <c r="AO49" s="355"/>
      <c r="AP49" s="355"/>
      <c r="AQ49" s="355"/>
      <c r="AR49" s="355"/>
      <c r="AS49" s="355"/>
      <c r="AT49" s="355"/>
      <c r="AU49" s="355"/>
      <c r="AV49" s="355"/>
      <c r="AW49" s="355"/>
      <c r="AX49" s="355"/>
      <c r="AY49" s="355"/>
      <c r="AZ49" s="355"/>
      <c r="BA49" s="355"/>
      <c r="BB49" s="356"/>
    </row>
    <row r="50" spans="3:54" ht="15" customHeight="1" x14ac:dyDescent="0.15">
      <c r="C50" s="357"/>
      <c r="D50" s="358"/>
      <c r="E50" s="358"/>
      <c r="F50" s="358"/>
      <c r="G50" s="358"/>
      <c r="H50" s="358"/>
      <c r="I50" s="358"/>
      <c r="J50" s="359"/>
      <c r="K50" s="347" t="s">
        <v>46</v>
      </c>
      <c r="L50" s="348"/>
      <c r="M50" s="348"/>
      <c r="N50" s="348"/>
      <c r="O50" s="348"/>
      <c r="P50" s="348"/>
      <c r="Q50" s="348"/>
      <c r="R50" s="360"/>
      <c r="S50" s="361" t="s">
        <v>12</v>
      </c>
      <c r="T50" s="348"/>
      <c r="U50" s="348"/>
      <c r="V50" s="348"/>
      <c r="W50" s="348"/>
      <c r="X50" s="360"/>
      <c r="Y50" s="361" t="s">
        <v>48</v>
      </c>
      <c r="Z50" s="348"/>
      <c r="AA50" s="348"/>
      <c r="AB50" s="348"/>
      <c r="AC50" s="360"/>
      <c r="AD50" s="361" t="s">
        <v>37</v>
      </c>
      <c r="AE50" s="348"/>
      <c r="AF50" s="348"/>
      <c r="AG50" s="348"/>
      <c r="AH50" s="348"/>
      <c r="AI50" s="348"/>
      <c r="AJ50" s="348"/>
      <c r="AK50" s="360"/>
      <c r="AL50" s="361" t="s">
        <v>39</v>
      </c>
      <c r="AM50" s="348"/>
      <c r="AN50" s="348"/>
      <c r="AO50" s="348"/>
      <c r="AP50" s="360"/>
      <c r="AQ50" s="361" t="s">
        <v>4</v>
      </c>
      <c r="AR50" s="348"/>
      <c r="AS50" s="348"/>
      <c r="AT50" s="348"/>
      <c r="AU50" s="360"/>
      <c r="AV50" s="348" t="s">
        <v>45</v>
      </c>
      <c r="AW50" s="348"/>
      <c r="AX50" s="348"/>
      <c r="AY50" s="348"/>
      <c r="AZ50" s="348"/>
      <c r="BA50" s="348"/>
      <c r="BB50" s="349"/>
    </row>
    <row r="51" spans="3:54" ht="15" customHeight="1" x14ac:dyDescent="0.15">
      <c r="C51" s="362" t="s">
        <v>38</v>
      </c>
      <c r="D51" s="363"/>
      <c r="E51" s="363"/>
      <c r="F51" s="363"/>
      <c r="G51" s="363"/>
      <c r="H51" s="363"/>
      <c r="I51" s="363"/>
      <c r="J51" s="364"/>
      <c r="K51" s="362" t="str">
        <f>入力シート!K67&amp;""</f>
        <v/>
      </c>
      <c r="L51" s="363"/>
      <c r="M51" s="363"/>
      <c r="N51" s="363"/>
      <c r="O51" s="363"/>
      <c r="P51" s="363"/>
      <c r="Q51" s="363"/>
      <c r="R51" s="365"/>
      <c r="S51" s="366" t="str">
        <f>入力シート!S67&amp;""</f>
        <v/>
      </c>
      <c r="T51" s="363"/>
      <c r="U51" s="363"/>
      <c r="V51" s="363"/>
      <c r="W51" s="363"/>
      <c r="X51" s="365"/>
      <c r="Y51" s="366" t="str">
        <f>入力シート!X67&amp;""</f>
        <v/>
      </c>
      <c r="Z51" s="363"/>
      <c r="AA51" s="363"/>
      <c r="AB51" s="363"/>
      <c r="AC51" s="365"/>
      <c r="AD51" s="366" t="str">
        <f>入力シート!AC67&amp;""</f>
        <v/>
      </c>
      <c r="AE51" s="363"/>
      <c r="AF51" s="363"/>
      <c r="AG51" s="363"/>
      <c r="AH51" s="363"/>
      <c r="AI51" s="363"/>
      <c r="AJ51" s="363"/>
      <c r="AK51" s="365"/>
      <c r="AL51" s="366" t="str">
        <f>入力シート!AK67&amp;""</f>
        <v/>
      </c>
      <c r="AM51" s="363"/>
      <c r="AN51" s="363"/>
      <c r="AO51" s="363"/>
      <c r="AP51" s="365"/>
      <c r="AQ51" s="366" t="str">
        <f>入力シート!AP67&amp;""</f>
        <v/>
      </c>
      <c r="AR51" s="363"/>
      <c r="AS51" s="363"/>
      <c r="AT51" s="363"/>
      <c r="AU51" s="365"/>
      <c r="AV51" s="367" t="str">
        <f>入力シート!AU67&amp;""</f>
        <v/>
      </c>
      <c r="AW51" s="367"/>
      <c r="AX51" s="367"/>
      <c r="AY51" s="367"/>
      <c r="AZ51" s="367"/>
      <c r="BA51" s="367"/>
      <c r="BB51" s="368"/>
    </row>
    <row r="52" spans="3:54" ht="15" customHeight="1" x14ac:dyDescent="0.15">
      <c r="C52" s="352" t="s">
        <v>42</v>
      </c>
      <c r="D52" s="353"/>
      <c r="E52" s="353"/>
      <c r="F52" s="353"/>
      <c r="G52" s="353"/>
      <c r="H52" s="353"/>
      <c r="I52" s="353"/>
      <c r="J52" s="354"/>
      <c r="K52" s="352" t="str">
        <f>入力シート!K68&amp;""</f>
        <v/>
      </c>
      <c r="L52" s="353"/>
      <c r="M52" s="353"/>
      <c r="N52" s="353"/>
      <c r="O52" s="353"/>
      <c r="P52" s="353"/>
      <c r="Q52" s="353"/>
      <c r="R52" s="369"/>
      <c r="S52" s="370" t="str">
        <f>入力シート!S68&amp;""</f>
        <v/>
      </c>
      <c r="T52" s="353"/>
      <c r="U52" s="353"/>
      <c r="V52" s="353"/>
      <c r="W52" s="353"/>
      <c r="X52" s="369"/>
      <c r="Y52" s="370" t="str">
        <f>入力シート!X68&amp;""</f>
        <v/>
      </c>
      <c r="Z52" s="353"/>
      <c r="AA52" s="353"/>
      <c r="AB52" s="353"/>
      <c r="AC52" s="369"/>
      <c r="AD52" s="370" t="str">
        <f>入力シート!AC68&amp;""</f>
        <v/>
      </c>
      <c r="AE52" s="353"/>
      <c r="AF52" s="353"/>
      <c r="AG52" s="353"/>
      <c r="AH52" s="353"/>
      <c r="AI52" s="353"/>
      <c r="AJ52" s="353"/>
      <c r="AK52" s="369"/>
      <c r="AL52" s="370" t="str">
        <f>入力シート!AK68&amp;""</f>
        <v/>
      </c>
      <c r="AM52" s="353"/>
      <c r="AN52" s="353"/>
      <c r="AO52" s="353"/>
      <c r="AP52" s="369"/>
      <c r="AQ52" s="370" t="str">
        <f>入力シート!AP68&amp;""</f>
        <v/>
      </c>
      <c r="AR52" s="353"/>
      <c r="AS52" s="353"/>
      <c r="AT52" s="353"/>
      <c r="AU52" s="369"/>
      <c r="AV52" s="371" t="str">
        <f>入力シート!AU68&amp;""</f>
        <v/>
      </c>
      <c r="AW52" s="371"/>
      <c r="AX52" s="371"/>
      <c r="AY52" s="371"/>
      <c r="AZ52" s="371"/>
      <c r="BA52" s="371"/>
      <c r="BB52" s="372"/>
    </row>
  </sheetData>
  <mergeCells count="265">
    <mergeCell ref="C51:J51"/>
    <mergeCell ref="K51:R51"/>
    <mergeCell ref="S51:X51"/>
    <mergeCell ref="Y51:AC51"/>
    <mergeCell ref="AD51:AK51"/>
    <mergeCell ref="AL51:AP51"/>
    <mergeCell ref="AQ51:AU51"/>
    <mergeCell ref="AV51:BB51"/>
    <mergeCell ref="C52:J52"/>
    <mergeCell ref="K52:R52"/>
    <mergeCell ref="S52:X52"/>
    <mergeCell ref="Y52:AC52"/>
    <mergeCell ref="AD52:AK52"/>
    <mergeCell ref="AL52:AP52"/>
    <mergeCell ref="AQ52:AU52"/>
    <mergeCell ref="AV52:BB52"/>
    <mergeCell ref="AT44:BB44"/>
    <mergeCell ref="C48:J48"/>
    <mergeCell ref="K48:BB48"/>
    <mergeCell ref="C49:J49"/>
    <mergeCell ref="K49:BB49"/>
    <mergeCell ref="C50:J50"/>
    <mergeCell ref="K50:R50"/>
    <mergeCell ref="S50:X50"/>
    <mergeCell ref="Y50:AC50"/>
    <mergeCell ref="AD50:AK50"/>
    <mergeCell ref="AL50:AP50"/>
    <mergeCell ref="AQ50:AU50"/>
    <mergeCell ref="AV50:BB50"/>
    <mergeCell ref="C42:P42"/>
    <mergeCell ref="Q42:X42"/>
    <mergeCell ref="Y42:AL42"/>
    <mergeCell ref="AM42:AS42"/>
    <mergeCell ref="C43:P43"/>
    <mergeCell ref="Q43:X43"/>
    <mergeCell ref="Y43:AL43"/>
    <mergeCell ref="AM43:AS43"/>
    <mergeCell ref="C44:P44"/>
    <mergeCell ref="Q44:X44"/>
    <mergeCell ref="Y44:AL44"/>
    <mergeCell ref="AM44:AS44"/>
    <mergeCell ref="Y39:AL39"/>
    <mergeCell ref="AM39:AS39"/>
    <mergeCell ref="C40:P40"/>
    <mergeCell ref="Q40:X40"/>
    <mergeCell ref="Y40:AL40"/>
    <mergeCell ref="AM40:AS40"/>
    <mergeCell ref="C41:P41"/>
    <mergeCell ref="Q41:X41"/>
    <mergeCell ref="Y41:AL41"/>
    <mergeCell ref="AM41:AS41"/>
    <mergeCell ref="AX32:AZ32"/>
    <mergeCell ref="C36:X36"/>
    <mergeCell ref="Y36:AS36"/>
    <mergeCell ref="AT36:BB36"/>
    <mergeCell ref="C37:P37"/>
    <mergeCell ref="Q37:X37"/>
    <mergeCell ref="Y37:AL37"/>
    <mergeCell ref="AM37:AS37"/>
    <mergeCell ref="C38:P38"/>
    <mergeCell ref="Q38:X38"/>
    <mergeCell ref="Y38:AL38"/>
    <mergeCell ref="AM38:AS38"/>
    <mergeCell ref="AT37:BB43"/>
    <mergeCell ref="D32:H32"/>
    <mergeCell ref="I32:L32"/>
    <mergeCell ref="M32:O32"/>
    <mergeCell ref="R32:U32"/>
    <mergeCell ref="Y32:AA32"/>
    <mergeCell ref="AD32:AF32"/>
    <mergeCell ref="AJ32:AM32"/>
    <mergeCell ref="AN32:AP32"/>
    <mergeCell ref="AS32:AU32"/>
    <mergeCell ref="C39:P39"/>
    <mergeCell ref="Q39:X39"/>
    <mergeCell ref="C30:L30"/>
    <mergeCell ref="M30:X30"/>
    <mergeCell ref="Y30:AI30"/>
    <mergeCell ref="AJ30:BB30"/>
    <mergeCell ref="C31:G31"/>
    <mergeCell ref="H31:J31"/>
    <mergeCell ref="K31:L31"/>
    <mergeCell ref="M31:O31"/>
    <mergeCell ref="Y31:AA31"/>
    <mergeCell ref="AJ31:AP31"/>
    <mergeCell ref="AQ31:AS31"/>
    <mergeCell ref="AT31:AV31"/>
    <mergeCell ref="AV25:AX25"/>
    <mergeCell ref="AY25:BB25"/>
    <mergeCell ref="C26:L26"/>
    <mergeCell ref="M26:P26"/>
    <mergeCell ref="Q26:X26"/>
    <mergeCell ref="Y26:AB26"/>
    <mergeCell ref="AC26:AF26"/>
    <mergeCell ref="AG26:AJ26"/>
    <mergeCell ref="AK26:AN26"/>
    <mergeCell ref="AG8:AJ25"/>
    <mergeCell ref="D24:L24"/>
    <mergeCell ref="M24:P24"/>
    <mergeCell ref="Q24:X24"/>
    <mergeCell ref="Y24:AB24"/>
    <mergeCell ref="AC24:AF24"/>
    <mergeCell ref="AK24:AN24"/>
    <mergeCell ref="AO24:AS24"/>
    <mergeCell ref="D25:L25"/>
    <mergeCell ref="M25:P25"/>
    <mergeCell ref="Q25:X25"/>
    <mergeCell ref="Y25:AB25"/>
    <mergeCell ref="AC25:AF25"/>
    <mergeCell ref="AK25:AN25"/>
    <mergeCell ref="AO25:AQ25"/>
    <mergeCell ref="AR25:AU25"/>
    <mergeCell ref="D22:L22"/>
    <mergeCell ref="M22:P22"/>
    <mergeCell ref="Q22:X22"/>
    <mergeCell ref="Y22:AB22"/>
    <mergeCell ref="AC22:AF22"/>
    <mergeCell ref="AK22:AN22"/>
    <mergeCell ref="AO22:AS22"/>
    <mergeCell ref="D23:L23"/>
    <mergeCell ref="M23:P23"/>
    <mergeCell ref="Q23:X23"/>
    <mergeCell ref="Y23:AB23"/>
    <mergeCell ref="AC23:AF23"/>
    <mergeCell ref="AK23:AN23"/>
    <mergeCell ref="AO23:AS23"/>
    <mergeCell ref="AY21:BB21"/>
    <mergeCell ref="D20:L20"/>
    <mergeCell ref="M20:P20"/>
    <mergeCell ref="Q20:X20"/>
    <mergeCell ref="Y20:AB20"/>
    <mergeCell ref="AC20:AF20"/>
    <mergeCell ref="AK20:AN20"/>
    <mergeCell ref="AO20:AQ20"/>
    <mergeCell ref="AR20:AU20"/>
    <mergeCell ref="AV20:AX20"/>
    <mergeCell ref="D21:L21"/>
    <mergeCell ref="M21:P21"/>
    <mergeCell ref="Q21:X21"/>
    <mergeCell ref="Y21:AB21"/>
    <mergeCell ref="AC21:AF21"/>
    <mergeCell ref="AK21:AN21"/>
    <mergeCell ref="AO21:AQ21"/>
    <mergeCell ref="AR21:AU21"/>
    <mergeCell ref="AV21:AX21"/>
    <mergeCell ref="AV19:AX19"/>
    <mergeCell ref="AY19:BB19"/>
    <mergeCell ref="D17:L17"/>
    <mergeCell ref="M17:P17"/>
    <mergeCell ref="Q17:X17"/>
    <mergeCell ref="Y17:AB17"/>
    <mergeCell ref="AC17:AF17"/>
    <mergeCell ref="AK17:AN17"/>
    <mergeCell ref="AY20:BB20"/>
    <mergeCell ref="D18:L18"/>
    <mergeCell ref="M18:P18"/>
    <mergeCell ref="Q18:X18"/>
    <mergeCell ref="Y18:AB18"/>
    <mergeCell ref="AC18:AF18"/>
    <mergeCell ref="AK18:AN18"/>
    <mergeCell ref="AO18:AS18"/>
    <mergeCell ref="D19:L19"/>
    <mergeCell ref="M19:P19"/>
    <mergeCell ref="Q19:X19"/>
    <mergeCell ref="Y19:AB19"/>
    <mergeCell ref="AC19:AF19"/>
    <mergeCell ref="AK19:AN19"/>
    <mergeCell ref="AO19:AQ19"/>
    <mergeCell ref="AR19:AU19"/>
    <mergeCell ref="AO17:AQ17"/>
    <mergeCell ref="AR17:AU17"/>
    <mergeCell ref="AV17:AX17"/>
    <mergeCell ref="AY15:BB15"/>
    <mergeCell ref="D16:L16"/>
    <mergeCell ref="M16:P16"/>
    <mergeCell ref="Q16:X16"/>
    <mergeCell ref="Y16:AB16"/>
    <mergeCell ref="AC16:AF16"/>
    <mergeCell ref="AK16:AN16"/>
    <mergeCell ref="AO16:AQ16"/>
    <mergeCell ref="AR16:AU16"/>
    <mergeCell ref="AV16:AX16"/>
    <mergeCell ref="AY16:BB16"/>
    <mergeCell ref="D15:L15"/>
    <mergeCell ref="M15:P15"/>
    <mergeCell ref="Q15:X15"/>
    <mergeCell ref="Y15:AB15"/>
    <mergeCell ref="AC15:AF15"/>
    <mergeCell ref="AK15:AN15"/>
    <mergeCell ref="AO15:AQ15"/>
    <mergeCell ref="AR15:AU15"/>
    <mergeCell ref="AV15:AX15"/>
    <mergeCell ref="AY17:BB17"/>
    <mergeCell ref="AY13:BB13"/>
    <mergeCell ref="D14:L14"/>
    <mergeCell ref="M14:P14"/>
    <mergeCell ref="Q14:X14"/>
    <mergeCell ref="Y14:AB14"/>
    <mergeCell ref="AC14:AF14"/>
    <mergeCell ref="AK14:AN14"/>
    <mergeCell ref="AO14:AQ14"/>
    <mergeCell ref="AR14:AU14"/>
    <mergeCell ref="AV14:AX14"/>
    <mergeCell ref="AY14:BB14"/>
    <mergeCell ref="D13:L13"/>
    <mergeCell ref="M13:P13"/>
    <mergeCell ref="Q13:X13"/>
    <mergeCell ref="Y13:AB13"/>
    <mergeCell ref="AC13:AF13"/>
    <mergeCell ref="AK13:AN13"/>
    <mergeCell ref="AO13:AQ13"/>
    <mergeCell ref="AR13:AU13"/>
    <mergeCell ref="AV13:AX13"/>
    <mergeCell ref="AT11:BB11"/>
    <mergeCell ref="D12:L12"/>
    <mergeCell ref="M12:P12"/>
    <mergeCell ref="Q12:X12"/>
    <mergeCell ref="Y12:AB12"/>
    <mergeCell ref="AC12:AF12"/>
    <mergeCell ref="AK12:AN12"/>
    <mergeCell ref="AO12:AQ12"/>
    <mergeCell ref="AR12:AU12"/>
    <mergeCell ref="AV12:AX12"/>
    <mergeCell ref="AY12:BB12"/>
    <mergeCell ref="D10:L10"/>
    <mergeCell ref="M10:P10"/>
    <mergeCell ref="Q10:X10"/>
    <mergeCell ref="Y10:AB10"/>
    <mergeCell ref="AC10:AF10"/>
    <mergeCell ref="AK10:AN10"/>
    <mergeCell ref="AO10:AS10"/>
    <mergeCell ref="D11:L11"/>
    <mergeCell ref="M11:P11"/>
    <mergeCell ref="Y11:AB11"/>
    <mergeCell ref="AC11:AF11"/>
    <mergeCell ref="AK11:AN11"/>
    <mergeCell ref="AO11:AS11"/>
    <mergeCell ref="C8:L8"/>
    <mergeCell ref="M8:P8"/>
    <mergeCell ref="Q8:X8"/>
    <mergeCell ref="Y8:AB8"/>
    <mergeCell ref="AC8:AF8"/>
    <mergeCell ref="AK8:AN8"/>
    <mergeCell ref="AO8:AS8"/>
    <mergeCell ref="AT8:BB8"/>
    <mergeCell ref="D9:L9"/>
    <mergeCell ref="M9:P9"/>
    <mergeCell ref="Q9:X9"/>
    <mergeCell ref="Y9:AB9"/>
    <mergeCell ref="AC9:AF9"/>
    <mergeCell ref="AK9:AN9"/>
    <mergeCell ref="AO9:AS9"/>
    <mergeCell ref="B1:E1"/>
    <mergeCell ref="B2:BC2"/>
    <mergeCell ref="C6:X6"/>
    <mergeCell ref="Y6:AJ6"/>
    <mergeCell ref="AK6:BB6"/>
    <mergeCell ref="C7:L7"/>
    <mergeCell ref="M7:P7"/>
    <mergeCell ref="Q7:X7"/>
    <mergeCell ref="Y7:AB7"/>
    <mergeCell ref="AC7:AF7"/>
    <mergeCell ref="AG7:AJ7"/>
    <mergeCell ref="AK7:AN7"/>
    <mergeCell ref="AO7:BB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  <rowBreaks count="1" manualBreakCount="1">
    <brk id="33" min="1" max="5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交付申請書 </vt:lpstr>
      <vt:lpstr>別紙</vt:lpstr>
      <vt:lpstr>'交付申請書 '!Print_Area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2020-03-17T14:17:23Z</cp:lastPrinted>
  <dcterms:created xsi:type="dcterms:W3CDTF">2013-05-08T02:57:49Z</dcterms:created>
  <dcterms:modified xsi:type="dcterms:W3CDTF">2021-04-01T13:50:08Z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2021-02-09T10:26:51Z</vt:filetime>
  </property>
</Properties>
</file>