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5_短期入院プラン作成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入力シート!$A$1:$BC$67</definedName>
    <definedName name="_xlnm.Print_Area" localSheetId="2">別紙!$B$1:$BB$40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2" l="1"/>
  <c r="H23" i="12"/>
  <c r="S18" i="12"/>
  <c r="H18" i="12"/>
  <c r="H15" i="12"/>
  <c r="H14" i="12"/>
  <c r="H12" i="12"/>
  <c r="H11" i="12"/>
  <c r="H10" i="12"/>
  <c r="S8" i="12"/>
  <c r="S7" i="12"/>
  <c r="S6" i="12"/>
  <c r="T5" i="12"/>
  <c r="AB41" i="11"/>
  <c r="Q41" i="11"/>
  <c r="AB40" i="11"/>
  <c r="Q40" i="11"/>
  <c r="Q38" i="11"/>
  <c r="Q36" i="11"/>
  <c r="Z34" i="11"/>
  <c r="R34" i="11"/>
  <c r="Q32" i="11"/>
  <c r="Q31" i="11"/>
  <c r="Q29" i="11"/>
  <c r="Q28" i="11"/>
  <c r="Q26" i="11"/>
  <c r="U14" i="11"/>
  <c r="U12" i="11"/>
  <c r="U11" i="11"/>
  <c r="AU40" i="1"/>
  <c r="AP40" i="1"/>
  <c r="AK40" i="1"/>
  <c r="AC40" i="1"/>
  <c r="X40" i="1"/>
  <c r="S40" i="1"/>
  <c r="K40" i="1"/>
  <c r="AU39" i="1"/>
  <c r="AP39" i="1"/>
  <c r="AK39" i="1"/>
  <c r="AC39" i="1"/>
  <c r="X39" i="1"/>
  <c r="S39" i="1"/>
  <c r="K39" i="1"/>
  <c r="K37" i="1"/>
  <c r="K36" i="1"/>
  <c r="AZ31" i="1"/>
  <c r="AU31" i="1"/>
  <c r="AP31" i="1"/>
  <c r="AF31" i="1"/>
  <c r="AA31" i="1"/>
  <c r="U31" i="1"/>
  <c r="P31" i="1"/>
  <c r="D31" i="1"/>
  <c r="AS30" i="1"/>
  <c r="AA30" i="1"/>
  <c r="P30" i="1"/>
  <c r="AF25" i="1"/>
  <c r="AB25" i="1"/>
  <c r="X25" i="1"/>
  <c r="M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V14" i="1"/>
  <c r="U14" i="1"/>
  <c r="Q14" i="1"/>
  <c r="M14" i="1"/>
  <c r="D14" i="1"/>
  <c r="V13" i="1"/>
  <c r="U13" i="1"/>
  <c r="Q13" i="1"/>
  <c r="M13" i="1"/>
  <c r="D13" i="1"/>
  <c r="V12" i="1"/>
  <c r="U12" i="1"/>
  <c r="Q12" i="1"/>
  <c r="M12" i="1"/>
  <c r="D12" i="1"/>
  <c r="V11" i="1"/>
  <c r="U11" i="1"/>
  <c r="Q11" i="1"/>
  <c r="M11" i="1"/>
  <c r="D11" i="1"/>
  <c r="AJ10" i="1"/>
  <c r="D10" i="1"/>
  <c r="O28" i="2"/>
  <c r="U14" i="2"/>
  <c r="U12" i="2"/>
  <c r="U11" i="2"/>
  <c r="Z3" i="2"/>
  <c r="Z2" i="2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<sst xmlns="http://schemas.openxmlformats.org/spreadsheetml/2006/main" count="228" uniqueCount="151">
  <si>
    <t>住所</t>
  </si>
  <si>
    <t>国　 庫　 金　 振　 込　 依 　頼 　書</t>
  </si>
  <si>
    <t>氏名</t>
  </si>
  <si>
    <t>金額</t>
    <rPh sb="0" eb="2">
      <t>キンガク</t>
    </rPh>
    <phoneticPr fontId="2"/>
  </si>
  <si>
    <t>FAX番号</t>
    <rPh sb="3" eb="5">
      <t>バンゴウ</t>
    </rPh>
    <phoneticPr fontId="2"/>
  </si>
  <si>
    <t>受入実績延べ人数</t>
    <rPh sb="4" eb="5">
      <t>ノ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</si>
  <si>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</si>
  <si>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</si>
  <si>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国土交通省大臣官房会計課長　殿</t>
  </si>
  <si>
    <t>看護師</t>
    <rPh sb="0" eb="3">
      <t>カンゴシ</t>
    </rPh>
    <phoneticPr fontId="2"/>
  </si>
  <si>
    <t>（別紙）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</si>
  <si>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</si>
  <si>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</si>
  <si>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</si>
  <si>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</si>
  <si>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</si>
  <si>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</si>
  <si>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</si>
  <si>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</si>
  <si>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合　　　計</t>
    <rPh sb="0" eb="1">
      <t>ゴウ</t>
    </rPh>
    <rPh sb="4" eb="5">
      <t>ケイ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</si>
  <si>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</si>
  <si>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</si>
  <si>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参加者の役職</t>
    <rPh sb="0" eb="3">
      <t>サンカシャ</t>
    </rPh>
    <rPh sb="4" eb="6">
      <t>ヤクショク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</si>
  <si>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8" eb="70">
      <t>カンリョウ</t>
    </rPh>
    <rPh sb="123" eb="125">
      <t>カキ</t>
    </rPh>
    <rPh sb="129" eb="131">
      <t>ホウコク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</si>
  <si>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</si>
  <si>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</si>
  <si>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</si>
  <si>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自動車事故対策費補助金請求書</t>
  </si>
  <si>
    <t>介護福祉士</t>
    <rPh sb="0" eb="2">
      <t>カイゴ</t>
    </rPh>
    <rPh sb="2" eb="5">
      <t>フクシシ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</si>
  <si>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</si>
  <si>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</si>
  <si>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短期入院プラン作成及び配布</t>
    <rPh sb="0" eb="4">
      <t>タンキニュウイン</t>
    </rPh>
    <rPh sb="7" eb="9">
      <t>サクセイ</t>
    </rPh>
    <rPh sb="9" eb="10">
      <t>オヨ</t>
    </rPh>
    <rPh sb="11" eb="13">
      <t>ハイフ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</si>
  <si>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</si>
  <si>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</si>
  <si>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</si>
  <si>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</si>
  <si>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</si>
  <si>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</si>
  <si>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</si>
  <si>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</si>
  <si>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氏　　　　名</t>
    <rPh sb="0" eb="1">
      <t>シ</t>
    </rPh>
    <rPh sb="5" eb="6">
      <t>メイ</t>
    </rPh>
    <phoneticPr fontId="2"/>
  </si>
  <si>
    <t>期間</t>
    <rPh sb="0" eb="2">
      <t>キカン</t>
    </rPh>
    <phoneticPr fontId="2"/>
  </si>
  <si>
    <t>〒   -</t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</si>
  <si>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</si>
  <si>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</si>
  <si>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</si>
  <si>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</si>
  <si>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</si>
  <si>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</si>
  <si>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</si>
  <si>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ｼｬｶｲｲﾘｮｳﾎｳｼﾞﾝｺｯｺｳｶｲ ｼﾞﾄﾞｳｼｬﾋﾞｮｳｲﾝ ﾘｼﾞﾁｮｳ ｺｸﾄﾞ ﾀﾛｳ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</si>
  <si>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</si>
  <si>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</si>
  <si>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</si>
  <si>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</si>
  <si>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</si>
  <si>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脊髄損傷</t>
    <rPh sb="0" eb="4">
      <t>セキズイソンショウ</t>
    </rPh>
    <phoneticPr fontId="2"/>
  </si>
  <si>
    <t>　　　1.　請　求　額</t>
  </si>
  <si>
    <t>ﾌﾘｶﾞﾅ</t>
  </si>
  <si>
    <t>プラン作成件数</t>
    <rPh sb="3" eb="5">
      <t>サクセイ</t>
    </rPh>
    <rPh sb="5" eb="7">
      <t>ケンスウ</t>
    </rPh>
    <phoneticPr fontId="2"/>
  </si>
  <si>
    <t>　　　 （口座名義人）</t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</si>
  <si>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</si>
  <si>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</si>
  <si>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</si>
  <si>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</si>
  <si>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〒</t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</si>
  <si>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</si>
  <si>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</si>
  <si>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</si>
  <si>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</si>
  <si>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</si>
  <si>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</si>
  <si>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</si>
  <si>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</si>
  <si>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第10号様式（第15条関係）</t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</si>
  <si>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</si>
  <si>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</si>
  <si>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</si>
  <si>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</si>
  <si>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</si>
  <si>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</si>
  <si>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</si>
  <si>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</si>
  <si>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本件責任者：</t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</si>
  <si>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</si>
  <si>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</si>
  <si>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</si>
  <si>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</si>
  <si>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第８号様式（第１３条関係）</t>
    <rPh sb="9" eb="10">
      <t>ジョウ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</si>
  <si>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</si>
  <si>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</si>
  <si>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</si>
  <si>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</si>
  <si>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</si>
  <si>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</si>
  <si>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</si>
  <si>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</si>
  <si>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</si>
  <si>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</si>
  <si>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</si>
  <si>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</si>
  <si>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</si>
  <si>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</si>
  <si>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</si>
  <si>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</si>
  <si>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</si>
  <si>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</si>
  <si>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</si>
  <si>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</si>
  <si>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</si>
  <si>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</si>
  <si>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</si>
  <si>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</si>
  <si>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</si>
  <si>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</si>
  <si>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</si>
  <si>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</si>
  <si>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</si>
  <si>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</si>
  <si>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</si>
  <si>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</si>
  <si>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</si>
  <si>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</si>
  <si>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</si>
  <si>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</si>
  <si>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</si>
  <si>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</si>
  <si>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</si>
  <si>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</si>
  <si>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</si>
  <si>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</si>
  <si>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</si>
  <si>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</si>
  <si>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</si>
  <si>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④短期入院プラン作成費</t>
  </si>
  <si>
    <t>（２）利用促進等事務費　④短期入院プラン作成費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ニュウイン</t>
    </rPh>
    <rPh sb="20" eb="22">
      <t>サクセイ</t>
    </rPh>
    <rPh sb="22" eb="23">
      <t>ヒ</t>
    </rPh>
    <phoneticPr fontId="2"/>
  </si>
  <si>
    <t>「短期入院の入院計画表（短期入院プラン）のとおり」</t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</si>
  <si>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</si>
  <si>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</si>
  <si>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</si>
  <si>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</si>
  <si>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</si>
  <si>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　　　　　　　　　（短期入院協力事業）実施・経費報告書のとおり</t>
  </si>
  <si>
    <t>1.　補助対象経費　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1" eb="23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</si>
  <si>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</si>
  <si>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令和３年度自動車事故医療体制整備事業（短期入院協力事業（利用促進等事務費））実施・経費報告書</t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</si>
  <si>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t>(今後の延べ見込み人数)</t>
    <rPh sb="4" eb="5">
      <t>ノ</t>
    </rPh>
    <phoneticPr fontId="2"/>
  </si>
  <si>
    <t>受入実績延べ日数</t>
    <rPh sb="4" eb="5">
      <t>ノ</t>
    </rPh>
    <rPh sb="6" eb="8">
      <t>ニッスウ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</si>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</sst>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ggge&quot;年&quot;m&quot;月&quot;"/>
    <numFmt numFmtId="179" formatCode="#,##0&quot;円&quot;"/>
    <numFmt numFmtId="180" formatCode="gggyy&quot;年&quot;m&quot;月&quot;d&quot;日&quot;"/>
    <numFmt numFmtId="181" formatCode="#,##0&quot;人&quot;"/>
    <numFmt numFmtId="182" formatCode="#,##0&quot;件&quot;"/>
  </numFmts>
  <fonts count="3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4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Border="1" applyAlignment="1" applyProtection="1">
      <alignment vertical="center"/>
    </xf>
    <xf numFmtId="179" fontId="14" fillId="0" borderId="0" xfId="0" applyNumberFormat="1" applyFont="1" applyFill="1" applyBorder="1" applyAlignment="1" applyProtection="1">
      <alignment vertical="center"/>
    </xf>
    <xf numFmtId="180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0" fillId="0" borderId="44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 wrapText="1"/>
    </xf>
    <xf numFmtId="0" fontId="17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2" fillId="0" borderId="0" xfId="0" applyFont="1" applyFill="1" applyBorder="1">
      <alignment vertical="center"/>
    </xf>
    <xf numFmtId="0" fontId="17" fillId="0" borderId="9" xfId="0" applyNumberFormat="1" applyFont="1" applyFill="1" applyBorder="1" applyAlignment="1" applyProtection="1">
      <alignment vertical="center" shrinkToFit="1"/>
    </xf>
    <xf numFmtId="0" fontId="17" fillId="0" borderId="15" xfId="0" applyNumberFormat="1" applyFont="1" applyFill="1" applyBorder="1" applyAlignment="1" applyProtection="1">
      <alignment vertical="center" shrinkToFit="1"/>
    </xf>
    <xf numFmtId="0" fontId="22" fillId="0" borderId="28" xfId="0" applyFont="1" applyFill="1" applyBorder="1" applyAlignment="1">
      <alignment vertical="center"/>
    </xf>
    <xf numFmtId="0" fontId="17" fillId="0" borderId="9" xfId="0" applyNumberFormat="1" applyFont="1" applyFill="1" applyBorder="1" applyAlignment="1" applyProtection="1">
      <alignment vertical="center"/>
    </xf>
    <xf numFmtId="0" fontId="17" fillId="0" borderId="15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/>
    </xf>
    <xf numFmtId="0" fontId="17" fillId="0" borderId="33" xfId="0" applyNumberFormat="1" applyFont="1" applyFill="1" applyBorder="1" applyAlignment="1" applyProtection="1">
      <alignment vertical="center"/>
    </xf>
    <xf numFmtId="0" fontId="17" fillId="0" borderId="19" xfId="0" applyNumberFormat="1" applyFont="1" applyFill="1" applyBorder="1" applyAlignment="1" applyProtection="1">
      <alignment vertical="center"/>
    </xf>
    <xf numFmtId="0" fontId="22" fillId="0" borderId="15" xfId="0" applyFont="1" applyFill="1" applyBorder="1">
      <alignment vertical="center"/>
    </xf>
    <xf numFmtId="0" fontId="20" fillId="0" borderId="0" xfId="0" applyFont="1" applyFill="1" applyBorder="1" applyAlignment="1">
      <alignment vertical="center" shrinkToFit="1"/>
    </xf>
    <xf numFmtId="0" fontId="20" fillId="0" borderId="64" xfId="0" applyFont="1" applyFill="1" applyBorder="1" applyAlignment="1">
      <alignment vertical="center" shrinkToFit="1"/>
    </xf>
    <xf numFmtId="0" fontId="22" fillId="0" borderId="21" xfId="0" applyFont="1" applyFill="1" applyBorder="1">
      <alignment vertical="center"/>
    </xf>
    <xf numFmtId="0" fontId="17" fillId="0" borderId="64" xfId="0" applyNumberFormat="1" applyFont="1" applyFill="1" applyBorder="1" applyAlignment="1" applyProtection="1">
      <alignment vertical="center"/>
    </xf>
    <xf numFmtId="0" fontId="17" fillId="0" borderId="2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179" fontId="26" fillId="0" borderId="0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distributed" vertical="center"/>
    </xf>
    <xf numFmtId="0" fontId="27" fillId="0" borderId="38" xfId="1" applyFont="1" applyBorder="1" applyAlignment="1">
      <alignment vertical="center"/>
    </xf>
    <xf numFmtId="0" fontId="27" fillId="0" borderId="44" xfId="1" applyFont="1" applyBorder="1" applyAlignment="1">
      <alignment vertical="center"/>
    </xf>
    <xf numFmtId="0" fontId="27" fillId="0" borderId="66" xfId="1" applyFont="1" applyBorder="1" applyAlignment="1">
      <alignment vertical="center"/>
    </xf>
    <xf numFmtId="0" fontId="27" fillId="0" borderId="42" xfId="1" applyFont="1" applyBorder="1" applyAlignment="1">
      <alignment vertical="center"/>
    </xf>
    <xf numFmtId="0" fontId="27" fillId="0" borderId="67" xfId="1" applyFont="1" applyBorder="1" applyAlignment="1">
      <alignment vertical="center"/>
    </xf>
    <xf numFmtId="0" fontId="27" fillId="0" borderId="43" xfId="1" applyFont="1" applyBorder="1" applyAlignment="1">
      <alignment vertical="center"/>
    </xf>
    <xf numFmtId="0" fontId="27" fillId="0" borderId="11" xfId="1" applyFont="1" applyBorder="1" applyAlignment="1">
      <alignment vertical="center"/>
    </xf>
    <xf numFmtId="0" fontId="27" fillId="0" borderId="39" xfId="1" applyFont="1" applyBorder="1" applyAlignment="1">
      <alignment vertical="center" wrapText="1"/>
    </xf>
    <xf numFmtId="0" fontId="27" fillId="0" borderId="39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15" xfId="1" applyFont="1" applyBorder="1" applyAlignment="1">
      <alignment vertical="center"/>
    </xf>
    <xf numFmtId="0" fontId="27" fillId="0" borderId="40" xfId="1" applyFont="1" applyBorder="1" applyAlignment="1">
      <alignment vertical="center"/>
    </xf>
    <xf numFmtId="0" fontId="27" fillId="0" borderId="34" xfId="1" applyFont="1" applyBorder="1" applyAlignment="1">
      <alignment vertical="center"/>
    </xf>
    <xf numFmtId="0" fontId="27" fillId="0" borderId="70" xfId="1" applyFont="1" applyBorder="1" applyAlignment="1">
      <alignment vertical="center"/>
    </xf>
    <xf numFmtId="0" fontId="27" fillId="0" borderId="35" xfId="1" applyFont="1" applyBorder="1" applyAlignment="1">
      <alignment vertical="center"/>
    </xf>
    <xf numFmtId="0" fontId="27" fillId="0" borderId="71" xfId="1" applyFont="1" applyBorder="1" applyAlignment="1">
      <alignment vertical="center"/>
    </xf>
    <xf numFmtId="0" fontId="27" fillId="0" borderId="33" xfId="1" applyFont="1" applyBorder="1" applyAlignment="1">
      <alignment vertical="center"/>
    </xf>
    <xf numFmtId="0" fontId="27" fillId="0" borderId="19" xfId="1" applyFont="1" applyBorder="1" applyAlignment="1">
      <alignment vertical="center"/>
    </xf>
    <xf numFmtId="0" fontId="27" fillId="0" borderId="52" xfId="1" applyFont="1" applyBorder="1" applyAlignment="1">
      <alignment vertical="center"/>
    </xf>
    <xf numFmtId="0" fontId="27" fillId="0" borderId="72" xfId="1" applyFont="1" applyFill="1" applyBorder="1" applyAlignment="1">
      <alignment vertical="center" shrinkToFit="1"/>
    </xf>
    <xf numFmtId="0" fontId="27" fillId="0" borderId="73" xfId="1" applyFont="1" applyFill="1" applyBorder="1" applyAlignment="1">
      <alignment vertical="center" shrinkToFit="1"/>
    </xf>
    <xf numFmtId="0" fontId="27" fillId="0" borderId="29" xfId="1" applyFont="1" applyFill="1" applyBorder="1" applyAlignment="1">
      <alignment vertical="center" shrinkToFit="1"/>
    </xf>
    <xf numFmtId="0" fontId="27" fillId="0" borderId="74" xfId="1" applyFont="1" applyFill="1" applyBorder="1" applyAlignment="1">
      <alignment vertical="center"/>
    </xf>
    <xf numFmtId="0" fontId="27" fillId="0" borderId="73" xfId="1" applyFont="1" applyFill="1" applyBorder="1" applyAlignment="1">
      <alignment vertical="center"/>
    </xf>
    <xf numFmtId="0" fontId="27" fillId="0" borderId="29" xfId="1" applyFont="1" applyFill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7" fillId="0" borderId="28" xfId="1" applyFont="1" applyFill="1" applyBorder="1" applyAlignment="1">
      <alignment vertical="center"/>
    </xf>
    <xf numFmtId="0" fontId="27" fillId="0" borderId="8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9" xfId="1" applyFont="1" applyBorder="1" applyAlignment="1">
      <alignment vertical="center"/>
    </xf>
    <xf numFmtId="0" fontId="27" fillId="0" borderId="31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41" xfId="1" applyFont="1" applyBorder="1" applyAlignment="1">
      <alignment vertical="center"/>
    </xf>
    <xf numFmtId="0" fontId="27" fillId="0" borderId="64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28" xfId="1" applyFont="1" applyBorder="1" applyAlignment="1">
      <alignment horizontal="center" vertical="center"/>
    </xf>
    <xf numFmtId="0" fontId="0" fillId="0" borderId="0" xfId="0">
      <alignment vertical="center"/>
    </xf>
    <xf numFmtId="0" fontId="27" fillId="0" borderId="76" xfId="1" applyFont="1" applyFill="1" applyBorder="1" applyAlignment="1">
      <alignment vertical="center" shrinkToFit="1"/>
    </xf>
    <xf numFmtId="0" fontId="27" fillId="0" borderId="77" xfId="1" applyFont="1" applyFill="1" applyBorder="1" applyAlignment="1">
      <alignment vertical="center" shrinkToFit="1"/>
    </xf>
    <xf numFmtId="0" fontId="27" fillId="0" borderId="78" xfId="1" applyFont="1" applyFill="1" applyBorder="1" applyAlignment="1">
      <alignment vertical="center" shrinkToFit="1"/>
    </xf>
    <xf numFmtId="0" fontId="27" fillId="0" borderId="79" xfId="1" applyFont="1" applyFill="1" applyBorder="1" applyAlignment="1">
      <alignment vertical="center"/>
    </xf>
    <xf numFmtId="0" fontId="27" fillId="0" borderId="77" xfId="1" applyFont="1" applyFill="1" applyBorder="1" applyAlignment="1">
      <alignment vertical="center"/>
    </xf>
    <xf numFmtId="0" fontId="27" fillId="0" borderId="78" xfId="1" applyFont="1" applyFill="1" applyBorder="1" applyAlignment="1">
      <alignment vertical="center"/>
    </xf>
    <xf numFmtId="0" fontId="27" fillId="0" borderId="80" xfId="1" applyFont="1" applyBorder="1" applyAlignment="1">
      <alignment vertical="center"/>
    </xf>
    <xf numFmtId="0" fontId="0" fillId="0" borderId="64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7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176" fontId="7" fillId="2" borderId="15" xfId="0" applyNumberFormat="1" applyFont="1" applyFill="1" applyBorder="1" applyAlignment="1" applyProtection="1">
      <alignment horizontal="center" vertical="center" shrinkToFit="1"/>
    </xf>
    <xf numFmtId="176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horizontal="right" vertical="center"/>
    </xf>
    <xf numFmtId="180" fontId="12" fillId="0" borderId="0" xfId="0" applyNumberFormat="1" applyFont="1" applyFill="1" applyBorder="1" applyAlignment="1" applyProtection="1">
      <alignment horizontal="distributed" vertical="center" shrinkToFit="1"/>
    </xf>
    <xf numFmtId="176" fontId="12" fillId="0" borderId="0" xfId="0" applyNumberFormat="1" applyFont="1" applyFill="1" applyBorder="1" applyAlignment="1" applyProtection="1">
      <alignment horizontal="distributed" vertical="center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38" fontId="9" fillId="0" borderId="0" xfId="2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2" borderId="0" xfId="0" applyNumberFormat="1" applyFont="1" applyFill="1" applyBorder="1" applyAlignment="1" applyProtection="1">
      <alignment horizontal="left" vertical="justify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33" xfId="0" applyFont="1" applyFill="1" applyBorder="1" applyAlignment="1">
      <alignment horizontal="left" vertical="center"/>
    </xf>
    <xf numFmtId="42" fontId="20" fillId="0" borderId="27" xfId="0" applyNumberFormat="1" applyFont="1" applyFill="1" applyBorder="1" applyAlignment="1">
      <alignment horizontal="right" vertical="center"/>
    </xf>
    <xf numFmtId="42" fontId="20" fillId="0" borderId="9" xfId="0" applyNumberFormat="1" applyFont="1" applyFill="1" applyBorder="1" applyAlignment="1">
      <alignment horizontal="right" vertical="center"/>
    </xf>
    <xf numFmtId="42" fontId="20" fillId="0" borderId="33" xfId="0" applyNumberFormat="1" applyFont="1" applyFill="1" applyBorder="1" applyAlignment="1">
      <alignment horizontal="right" vertical="center"/>
    </xf>
    <xf numFmtId="0" fontId="22" fillId="0" borderId="2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27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right" vertical="center"/>
    </xf>
    <xf numFmtId="0" fontId="22" fillId="0" borderId="33" xfId="0" applyFont="1" applyFill="1" applyBorder="1" applyAlignment="1">
      <alignment horizontal="right" vertical="center"/>
    </xf>
    <xf numFmtId="0" fontId="20" fillId="0" borderId="28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34" xfId="0" applyFont="1" applyFill="1" applyBorder="1" applyAlignment="1">
      <alignment horizontal="left" vertical="center" shrinkToFit="1"/>
    </xf>
    <xf numFmtId="42" fontId="20" fillId="0" borderId="28" xfId="0" applyNumberFormat="1" applyFont="1" applyFill="1" applyBorder="1" applyAlignment="1">
      <alignment horizontal="right" vertical="center"/>
    </xf>
    <xf numFmtId="42" fontId="20" fillId="0" borderId="0" xfId="0" applyNumberFormat="1" applyFont="1" applyFill="1" applyBorder="1" applyAlignment="1">
      <alignment horizontal="right" vertical="center"/>
    </xf>
    <xf numFmtId="42" fontId="20" fillId="0" borderId="34" xfId="0" applyNumberFormat="1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right" vertical="center"/>
    </xf>
    <xf numFmtId="178" fontId="20" fillId="0" borderId="28" xfId="0" applyNumberFormat="1" applyFont="1" applyFill="1" applyBorder="1" applyAlignment="1">
      <alignment horizontal="center" vertical="center"/>
    </xf>
    <xf numFmtId="178" fontId="20" fillId="0" borderId="0" xfId="0" applyNumberFormat="1" applyFont="1" applyFill="1" applyBorder="1" applyAlignment="1">
      <alignment horizontal="center" vertical="center"/>
    </xf>
    <xf numFmtId="178" fontId="20" fillId="0" borderId="34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shrinkToFit="1"/>
    </xf>
    <xf numFmtId="0" fontId="20" fillId="0" borderId="64" xfId="0" applyFont="1" applyFill="1" applyBorder="1" applyAlignment="1">
      <alignment horizontal="left" vertical="center" shrinkToFit="1"/>
    </xf>
    <xf numFmtId="42" fontId="20" fillId="0" borderId="28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181" fontId="20" fillId="0" borderId="0" xfId="0" applyNumberFormat="1" applyFont="1" applyFill="1" applyBorder="1" applyAlignment="1">
      <alignment horizontal="center" vertical="center"/>
    </xf>
    <xf numFmtId="181" fontId="20" fillId="0" borderId="34" xfId="0" applyNumberFormat="1" applyFont="1" applyFill="1" applyBorder="1" applyAlignment="1">
      <alignment horizontal="center" vertical="center"/>
    </xf>
    <xf numFmtId="182" fontId="20" fillId="0" borderId="0" xfId="0" applyNumberFormat="1" applyFont="1" applyFill="1" applyBorder="1" applyAlignment="1">
      <alignment horizontal="center" vertical="center"/>
    </xf>
    <xf numFmtId="182" fontId="20" fillId="0" borderId="34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42" fontId="20" fillId="0" borderId="63" xfId="0" applyNumberFormat="1" applyFont="1" applyFill="1" applyBorder="1" applyAlignment="1">
      <alignment horizontal="right" vertical="center" shrinkToFit="1"/>
    </xf>
    <xf numFmtId="42" fontId="20" fillId="0" borderId="65" xfId="0" applyNumberFormat="1" applyFont="1" applyFill="1" applyBorder="1" applyAlignment="1">
      <alignment horizontal="right" vertical="center" shrinkToFit="1"/>
    </xf>
    <xf numFmtId="0" fontId="21" fillId="0" borderId="45" xfId="0" applyFont="1" applyFill="1" applyBorder="1" applyAlignment="1">
      <alignment horizontal="center" vertical="top" wrapText="1"/>
    </xf>
    <xf numFmtId="0" fontId="21" fillId="0" borderId="46" xfId="0" applyFont="1" applyFill="1" applyBorder="1" applyAlignment="1">
      <alignment horizontal="center" vertical="top" wrapText="1"/>
    </xf>
    <xf numFmtId="0" fontId="21" fillId="0" borderId="47" xfId="0" applyFont="1" applyFill="1" applyBorder="1" applyAlignment="1">
      <alignment horizontal="center" vertical="top" wrapText="1"/>
    </xf>
    <xf numFmtId="42" fontId="20" fillId="0" borderId="48" xfId="0" applyNumberFormat="1" applyFont="1" applyFill="1" applyBorder="1" applyAlignment="1">
      <alignment horizontal="center" vertical="center"/>
    </xf>
    <xf numFmtId="42" fontId="20" fillId="0" borderId="46" xfId="0" applyNumberFormat="1" applyFont="1" applyFill="1" applyBorder="1" applyAlignment="1">
      <alignment horizontal="center" vertical="center"/>
    </xf>
    <xf numFmtId="42" fontId="20" fillId="0" borderId="47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42" fontId="24" fillId="0" borderId="48" xfId="0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0" fillId="0" borderId="48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right" vertical="center"/>
    </xf>
    <xf numFmtId="0" fontId="22" fillId="0" borderId="48" xfId="0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0" fontId="17" fillId="0" borderId="10" xfId="0" applyNumberFormat="1" applyFont="1" applyFill="1" applyBorder="1" applyAlignment="1" applyProtection="1">
      <alignment horizontal="center" vertical="center" shrinkToFit="1"/>
    </xf>
    <xf numFmtId="0" fontId="17" fillId="0" borderId="14" xfId="0" applyNumberFormat="1" applyFont="1" applyFill="1" applyBorder="1" applyAlignment="1" applyProtection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7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176" fontId="17" fillId="0" borderId="43" xfId="0" applyNumberFormat="1" applyFont="1" applyFill="1" applyBorder="1" applyAlignment="1" applyProtection="1">
      <alignment horizontal="center" vertical="center" shrinkToFit="1"/>
    </xf>
    <xf numFmtId="176" fontId="17" fillId="0" borderId="9" xfId="0" applyNumberFormat="1" applyFont="1" applyFill="1" applyBorder="1" applyAlignment="1" applyProtection="1">
      <alignment horizontal="center" vertical="center" shrinkToFi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33" xfId="0" applyNumberFormat="1" applyFont="1" applyFill="1" applyBorder="1" applyAlignment="1" applyProtection="1">
      <alignment horizontal="center" vertical="center"/>
    </xf>
    <xf numFmtId="0" fontId="17" fillId="0" borderId="27" xfId="0" applyNumberFormat="1" applyFont="1" applyFill="1" applyBorder="1" applyAlignment="1" applyProtection="1">
      <alignment horizontal="center" vertical="center"/>
    </xf>
    <xf numFmtId="0" fontId="17" fillId="0" borderId="27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right" vertical="center" shrinkToFit="1"/>
    </xf>
    <xf numFmtId="176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5" xfId="0" applyNumberFormat="1" applyFont="1" applyFill="1" applyBorder="1" applyAlignment="1" applyProtection="1">
      <alignment horizontal="center" vertical="center" shrinkToFit="1"/>
    </xf>
    <xf numFmtId="0" fontId="17" fillId="0" borderId="19" xfId="0" applyNumberFormat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15" xfId="0" applyNumberFormat="1" applyFont="1" applyFill="1" applyBorder="1" applyAlignment="1" applyProtection="1">
      <alignment horizontal="center" vertical="center"/>
    </xf>
    <xf numFmtId="0" fontId="17" fillId="0" borderId="8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2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 shrinkToFit="1"/>
    </xf>
    <xf numFmtId="42" fontId="20" fillId="0" borderId="53" xfId="0" applyNumberFormat="1" applyFont="1" applyFill="1" applyBorder="1" applyAlignment="1">
      <alignment horizontal="center" vertical="center"/>
    </xf>
    <xf numFmtId="42" fontId="20" fillId="0" borderId="56" xfId="0" applyNumberFormat="1" applyFont="1" applyFill="1" applyBorder="1" applyAlignment="1">
      <alignment horizontal="center" vertical="center"/>
    </xf>
    <xf numFmtId="42" fontId="20" fillId="0" borderId="59" xfId="0" applyNumberFormat="1" applyFont="1" applyFill="1" applyBorder="1" applyAlignment="1">
      <alignment horizontal="center" vertical="center"/>
    </xf>
    <xf numFmtId="42" fontId="20" fillId="0" borderId="54" xfId="0" applyNumberFormat="1" applyFont="1" applyFill="1" applyBorder="1" applyAlignment="1">
      <alignment horizontal="center" vertical="center"/>
    </xf>
    <xf numFmtId="42" fontId="20" fillId="0" borderId="57" xfId="0" applyNumberFormat="1" applyFont="1" applyFill="1" applyBorder="1" applyAlignment="1">
      <alignment horizontal="center" vertical="center"/>
    </xf>
    <xf numFmtId="42" fontId="20" fillId="0" borderId="60" xfId="0" applyNumberFormat="1" applyFont="1" applyFill="1" applyBorder="1" applyAlignment="1">
      <alignment horizontal="center" vertical="center"/>
    </xf>
    <xf numFmtId="42" fontId="20" fillId="0" borderId="55" xfId="0" applyNumberFormat="1" applyFont="1" applyFill="1" applyBorder="1" applyAlignment="1">
      <alignment horizontal="center" vertical="center"/>
    </xf>
    <xf numFmtId="42" fontId="20" fillId="0" borderId="58" xfId="0" applyNumberFormat="1" applyFont="1" applyFill="1" applyBorder="1" applyAlignment="1">
      <alignment horizontal="center" vertical="center"/>
    </xf>
    <xf numFmtId="42" fontId="20" fillId="0" borderId="61" xfId="0" applyNumberFormat="1" applyFont="1" applyFill="1" applyBorder="1" applyAlignment="1">
      <alignment horizontal="center" vertical="center"/>
    </xf>
    <xf numFmtId="0" fontId="22" fillId="0" borderId="5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180" fontId="14" fillId="0" borderId="0" xfId="0" applyNumberFormat="1" applyFont="1" applyFill="1" applyBorder="1" applyAlignment="1" applyProtection="1">
      <alignment horizontal="distributed" vertical="center" shrinkToFit="1"/>
    </xf>
    <xf numFmtId="176" fontId="9" fillId="0" borderId="0" xfId="0" applyNumberFormat="1" applyFont="1" applyFill="1" applyBorder="1" applyAlignment="1" applyProtection="1">
      <alignment horizontal="distributed" vertical="center" shrinkToFit="1"/>
    </xf>
    <xf numFmtId="176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right" vertical="center"/>
    </xf>
    <xf numFmtId="179" fontId="12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12" fillId="0" borderId="31" xfId="0" applyFont="1" applyFill="1" applyBorder="1" applyAlignment="1">
      <alignment horizontal="right"/>
    </xf>
    <xf numFmtId="0" fontId="12" fillId="0" borderId="31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distributed" vertical="center"/>
    </xf>
    <xf numFmtId="0" fontId="27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left" vertical="center" shrinkToFit="1"/>
    </xf>
    <xf numFmtId="0" fontId="27" fillId="0" borderId="0" xfId="1" applyFont="1" applyFill="1" applyBorder="1" applyAlignment="1">
      <alignment horizontal="left" vertical="center" shrinkToFit="1"/>
    </xf>
    <xf numFmtId="0" fontId="27" fillId="0" borderId="31" xfId="1" applyFont="1" applyFill="1" applyBorder="1" applyAlignment="1">
      <alignment horizontal="left" vertical="center" shrinkToFit="1"/>
    </xf>
    <xf numFmtId="0" fontId="27" fillId="0" borderId="39" xfId="1" applyFont="1" applyBorder="1" applyAlignment="1">
      <alignment horizontal="left" vertical="center"/>
    </xf>
    <xf numFmtId="0" fontId="27" fillId="0" borderId="0" xfId="1" applyFont="1" applyBorder="1" applyAlignment="1">
      <alignment horizontal="distributed" vertical="center"/>
    </xf>
    <xf numFmtId="0" fontId="27" fillId="0" borderId="75" xfId="1" applyFont="1" applyFill="1" applyBorder="1" applyAlignment="1">
      <alignment horizontal="left" vertical="center" shrinkToFit="1"/>
    </xf>
    <xf numFmtId="0" fontId="27" fillId="0" borderId="68" xfId="1" applyFont="1" applyBorder="1" applyAlignment="1">
      <alignment horizontal="distributed" vertical="center"/>
    </xf>
    <xf numFmtId="0" fontId="27" fillId="0" borderId="31" xfId="1" applyFont="1" applyBorder="1" applyAlignment="1">
      <alignment horizontal="distributed" vertical="center"/>
    </xf>
    <xf numFmtId="0" fontId="27" fillId="0" borderId="69" xfId="1" applyFont="1" applyBorder="1" applyAlignment="1">
      <alignment horizontal="distributed" vertical="center"/>
    </xf>
    <xf numFmtId="0" fontId="27" fillId="0" borderId="69" xfId="1" applyFont="1" applyFill="1" applyBorder="1" applyAlignment="1">
      <alignment horizontal="left" vertical="center" shrinkToFit="1"/>
    </xf>
    <xf numFmtId="0" fontId="27" fillId="0" borderId="9" xfId="1" applyFont="1" applyBorder="1" applyAlignment="1">
      <alignment horizontal="distributed" vertical="center"/>
    </xf>
    <xf numFmtId="0" fontId="27" fillId="0" borderId="31" xfId="1" applyFont="1" applyBorder="1" applyAlignment="1">
      <alignment horizontal="center" vertical="center"/>
    </xf>
    <xf numFmtId="0" fontId="27" fillId="0" borderId="78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28" xfId="1" applyFont="1" applyBorder="1" applyAlignment="1">
      <alignment horizontal="center" vertical="center"/>
    </xf>
    <xf numFmtId="0" fontId="27" fillId="0" borderId="64" xfId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68" xfId="1" applyFont="1" applyFill="1" applyBorder="1" applyAlignment="1">
      <alignment horizontal="left" vertical="center" shrinkToFit="1"/>
    </xf>
    <xf numFmtId="0" fontId="27" fillId="0" borderId="15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A67"/>
  <sheetViews>
    <sheetView tabSelected="1" view="pageBreakPreview" topLeftCell="A58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09" t="s">
        <v>84</v>
      </c>
      <c r="AB2" s="109"/>
      <c r="AC2" s="109"/>
      <c r="AD2" s="109"/>
      <c r="AE2" s="109"/>
      <c r="AF2" s="109"/>
      <c r="AG2" s="110" t="s">
        <v>123</v>
      </c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</row>
    <row r="3" spans="2:50" x14ac:dyDescent="0.15">
      <c r="B3" s="111" t="s">
        <v>76</v>
      </c>
      <c r="C3" s="112"/>
      <c r="D3" s="112"/>
      <c r="E3" s="113"/>
      <c r="F3" s="114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6"/>
      <c r="AA3" s="109" t="s">
        <v>85</v>
      </c>
      <c r="AB3" s="109"/>
      <c r="AC3" s="109"/>
      <c r="AD3" s="109"/>
      <c r="AE3" s="109" t="s">
        <v>79</v>
      </c>
      <c r="AF3" s="109"/>
      <c r="AG3" s="110" t="s">
        <v>129</v>
      </c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</row>
    <row r="4" spans="2:50" x14ac:dyDescent="0.15">
      <c r="B4" s="111" t="s">
        <v>78</v>
      </c>
      <c r="C4" s="112"/>
      <c r="D4" s="112"/>
      <c r="E4" s="113"/>
      <c r="F4" s="117">
        <v>44408</v>
      </c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6"/>
      <c r="AA4" s="109"/>
      <c r="AB4" s="109"/>
      <c r="AC4" s="109"/>
      <c r="AD4" s="109"/>
      <c r="AE4" s="109" t="s">
        <v>58</v>
      </c>
      <c r="AF4" s="109"/>
      <c r="AG4" s="118" t="s">
        <v>130</v>
      </c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</row>
    <row r="5" spans="2:50" x14ac:dyDescent="0.15">
      <c r="B5" s="111" t="s">
        <v>79</v>
      </c>
      <c r="C5" s="112"/>
      <c r="D5" s="112"/>
      <c r="E5" s="113"/>
      <c r="F5" s="114" t="s">
        <v>129</v>
      </c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6"/>
      <c r="AA5" s="109" t="s">
        <v>86</v>
      </c>
      <c r="AB5" s="109"/>
      <c r="AC5" s="109"/>
      <c r="AD5" s="109"/>
      <c r="AE5" s="109" t="s">
        <v>46</v>
      </c>
      <c r="AF5" s="109"/>
      <c r="AG5" s="110" t="s">
        <v>131</v>
      </c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0"/>
    </row>
    <row r="6" spans="2:50" x14ac:dyDescent="0.15">
      <c r="B6" s="111" t="s">
        <v>80</v>
      </c>
      <c r="C6" s="112"/>
      <c r="D6" s="112"/>
      <c r="E6" s="113"/>
      <c r="F6" s="114" t="s">
        <v>115</v>
      </c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AA6" s="109"/>
      <c r="AB6" s="109"/>
      <c r="AC6" s="109"/>
      <c r="AD6" s="109"/>
      <c r="AE6" s="109" t="s">
        <v>58</v>
      </c>
      <c r="AF6" s="109"/>
      <c r="AG6" s="118" t="s">
        <v>50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</row>
    <row r="7" spans="2:50" x14ac:dyDescent="0.15">
      <c r="B7" s="109" t="s">
        <v>81</v>
      </c>
      <c r="C7" s="109"/>
      <c r="D7" s="109"/>
      <c r="E7" s="109"/>
      <c r="F7" s="110" t="s">
        <v>132</v>
      </c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AA7" s="109" t="s">
        <v>87</v>
      </c>
      <c r="AB7" s="109"/>
      <c r="AC7" s="109"/>
      <c r="AD7" s="109"/>
      <c r="AE7" s="109"/>
      <c r="AF7" s="109"/>
      <c r="AG7" s="110" t="s">
        <v>20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</row>
    <row r="8" spans="2:50" x14ac:dyDescent="0.15">
      <c r="B8" s="119"/>
      <c r="C8" s="119"/>
      <c r="D8" s="119"/>
      <c r="E8" s="119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AA8" s="109" t="s">
        <v>89</v>
      </c>
      <c r="AB8" s="109"/>
      <c r="AC8" s="109"/>
      <c r="AD8" s="109"/>
      <c r="AE8" s="109"/>
      <c r="AF8" s="109"/>
      <c r="AG8" s="110" t="s">
        <v>133</v>
      </c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</row>
    <row r="9" spans="2:50" x14ac:dyDescent="0.15">
      <c r="AA9" s="109" t="s">
        <v>69</v>
      </c>
      <c r="AB9" s="109"/>
      <c r="AC9" s="109"/>
      <c r="AD9" s="109"/>
      <c r="AE9" s="109"/>
      <c r="AF9" s="109"/>
      <c r="AG9" s="110" t="s">
        <v>118</v>
      </c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</row>
    <row r="10" spans="2:50" x14ac:dyDescent="0.15">
      <c r="AA10" s="109" t="s">
        <v>70</v>
      </c>
      <c r="AB10" s="109"/>
      <c r="AC10" s="109"/>
      <c r="AD10" s="109"/>
      <c r="AE10" s="109"/>
      <c r="AF10" s="109"/>
      <c r="AG10" s="110">
        <v>123456</v>
      </c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</row>
    <row r="13" spans="2:50" x14ac:dyDescent="0.15">
      <c r="B13" s="121" t="s">
        <v>95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2"/>
      <c r="U13" s="122"/>
      <c r="V13" s="122"/>
      <c r="W13" s="122"/>
      <c r="X13" s="122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105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3" t="s">
        <v>90</v>
      </c>
      <c r="D17" s="124"/>
      <c r="E17" s="125"/>
      <c r="F17" s="124" t="s">
        <v>91</v>
      </c>
      <c r="G17" s="124"/>
      <c r="H17" s="124"/>
      <c r="I17" s="125"/>
      <c r="J17" s="124" t="s">
        <v>92</v>
      </c>
      <c r="K17" s="124"/>
      <c r="L17" s="124"/>
      <c r="M17" s="125"/>
      <c r="N17" s="126" t="s">
        <v>41</v>
      </c>
      <c r="O17" s="127"/>
      <c r="P17" s="126" t="s">
        <v>93</v>
      </c>
      <c r="Q17" s="128"/>
      <c r="R17" s="129"/>
    </row>
    <row r="18" spans="2:29" x14ac:dyDescent="0.15">
      <c r="B18" s="9">
        <v>1</v>
      </c>
      <c r="C18" s="130" t="s">
        <v>106</v>
      </c>
      <c r="D18" s="131"/>
      <c r="E18" s="132"/>
      <c r="F18" s="130">
        <v>44296</v>
      </c>
      <c r="G18" s="131"/>
      <c r="H18" s="131"/>
      <c r="I18" s="132"/>
      <c r="J18" s="130">
        <v>44309</v>
      </c>
      <c r="K18" s="131"/>
      <c r="L18" s="131"/>
      <c r="M18" s="132"/>
      <c r="N18" s="133">
        <f t="shared" ref="N18:N37" si="0">IF(F18="","",J18-F18+1)</f>
        <v>14</v>
      </c>
      <c r="O18" s="134"/>
      <c r="P18" s="135" t="s">
        <v>112</v>
      </c>
      <c r="Q18" s="136"/>
      <c r="R18" s="137"/>
    </row>
    <row r="19" spans="2:29" x14ac:dyDescent="0.15">
      <c r="B19" s="9">
        <v>2</v>
      </c>
      <c r="C19" s="130" t="s">
        <v>107</v>
      </c>
      <c r="D19" s="131"/>
      <c r="E19" s="132"/>
      <c r="F19" s="130">
        <v>44301</v>
      </c>
      <c r="G19" s="131"/>
      <c r="H19" s="131"/>
      <c r="I19" s="132"/>
      <c r="J19" s="130">
        <v>44306</v>
      </c>
      <c r="K19" s="131"/>
      <c r="L19" s="131"/>
      <c r="M19" s="132"/>
      <c r="N19" s="133">
        <f t="shared" si="0"/>
        <v>6</v>
      </c>
      <c r="O19" s="134"/>
      <c r="P19" s="135" t="s">
        <v>112</v>
      </c>
      <c r="Q19" s="136"/>
      <c r="R19" s="137"/>
    </row>
    <row r="20" spans="2:29" x14ac:dyDescent="0.15">
      <c r="B20" s="9">
        <v>3</v>
      </c>
      <c r="C20" s="130" t="s">
        <v>108</v>
      </c>
      <c r="D20" s="131"/>
      <c r="E20" s="132"/>
      <c r="F20" s="130">
        <v>44321</v>
      </c>
      <c r="G20" s="131"/>
      <c r="H20" s="131"/>
      <c r="I20" s="132"/>
      <c r="J20" s="130">
        <v>44331</v>
      </c>
      <c r="K20" s="131"/>
      <c r="L20" s="131"/>
      <c r="M20" s="132"/>
      <c r="N20" s="133">
        <f t="shared" si="0"/>
        <v>11</v>
      </c>
      <c r="O20" s="134"/>
      <c r="P20" s="135" t="s">
        <v>113</v>
      </c>
      <c r="Q20" s="136"/>
      <c r="R20" s="137"/>
    </row>
    <row r="21" spans="2:29" x14ac:dyDescent="0.15">
      <c r="B21" s="9">
        <v>4</v>
      </c>
      <c r="C21" s="130" t="s">
        <v>106</v>
      </c>
      <c r="D21" s="131"/>
      <c r="E21" s="132"/>
      <c r="F21" s="130">
        <v>44326</v>
      </c>
      <c r="G21" s="131"/>
      <c r="H21" s="131"/>
      <c r="I21" s="132"/>
      <c r="J21" s="130">
        <v>44339</v>
      </c>
      <c r="K21" s="131"/>
      <c r="L21" s="131"/>
      <c r="M21" s="132"/>
      <c r="N21" s="133">
        <f t="shared" si="0"/>
        <v>14</v>
      </c>
      <c r="O21" s="134"/>
      <c r="P21" s="135" t="s">
        <v>112</v>
      </c>
      <c r="Q21" s="136"/>
      <c r="R21" s="137"/>
    </row>
    <row r="22" spans="2:29" x14ac:dyDescent="0.15">
      <c r="B22" s="9">
        <v>5</v>
      </c>
      <c r="C22" s="130" t="s">
        <v>108</v>
      </c>
      <c r="D22" s="131"/>
      <c r="E22" s="132"/>
      <c r="F22" s="130">
        <v>44352</v>
      </c>
      <c r="G22" s="131"/>
      <c r="H22" s="131"/>
      <c r="I22" s="132"/>
      <c r="J22" s="130">
        <v>44357</v>
      </c>
      <c r="K22" s="131"/>
      <c r="L22" s="131"/>
      <c r="M22" s="132"/>
      <c r="N22" s="133">
        <f t="shared" si="0"/>
        <v>6</v>
      </c>
      <c r="O22" s="134"/>
      <c r="P22" s="135" t="s">
        <v>113</v>
      </c>
      <c r="Q22" s="136"/>
      <c r="R22" s="137"/>
    </row>
    <row r="23" spans="2:29" x14ac:dyDescent="0.15">
      <c r="B23" s="9">
        <v>6</v>
      </c>
      <c r="C23" s="130" t="s">
        <v>106</v>
      </c>
      <c r="D23" s="131"/>
      <c r="E23" s="132"/>
      <c r="F23" s="130">
        <v>44357</v>
      </c>
      <c r="G23" s="131"/>
      <c r="H23" s="131"/>
      <c r="I23" s="132"/>
      <c r="J23" s="130">
        <v>44370</v>
      </c>
      <c r="K23" s="131"/>
      <c r="L23" s="131"/>
      <c r="M23" s="132"/>
      <c r="N23" s="133">
        <f t="shared" si="0"/>
        <v>14</v>
      </c>
      <c r="O23" s="134"/>
      <c r="P23" s="135" t="s">
        <v>112</v>
      </c>
      <c r="Q23" s="136"/>
      <c r="R23" s="137"/>
    </row>
    <row r="24" spans="2:29" x14ac:dyDescent="0.15">
      <c r="B24" s="9">
        <v>7</v>
      </c>
      <c r="C24" s="130" t="s">
        <v>109</v>
      </c>
      <c r="D24" s="131"/>
      <c r="E24" s="132"/>
      <c r="F24" s="130">
        <v>44362</v>
      </c>
      <c r="G24" s="131"/>
      <c r="H24" s="131"/>
      <c r="I24" s="132"/>
      <c r="J24" s="130">
        <v>44364</v>
      </c>
      <c r="K24" s="131"/>
      <c r="L24" s="131"/>
      <c r="M24" s="132"/>
      <c r="N24" s="133">
        <f t="shared" si="0"/>
        <v>3</v>
      </c>
      <c r="O24" s="134"/>
      <c r="P24" s="135" t="s">
        <v>113</v>
      </c>
      <c r="Q24" s="136"/>
      <c r="R24" s="137"/>
    </row>
    <row r="25" spans="2:29" x14ac:dyDescent="0.15">
      <c r="B25" s="9">
        <v>8</v>
      </c>
      <c r="C25" s="130" t="s">
        <v>110</v>
      </c>
      <c r="D25" s="131"/>
      <c r="E25" s="132"/>
      <c r="F25" s="130">
        <v>44367</v>
      </c>
      <c r="G25" s="131"/>
      <c r="H25" s="131"/>
      <c r="I25" s="132"/>
      <c r="J25" s="130">
        <v>44378</v>
      </c>
      <c r="K25" s="131"/>
      <c r="L25" s="131"/>
      <c r="M25" s="132"/>
      <c r="N25" s="133">
        <f t="shared" si="0"/>
        <v>12</v>
      </c>
      <c r="O25" s="134"/>
      <c r="P25" s="135" t="s">
        <v>112</v>
      </c>
      <c r="Q25" s="136"/>
      <c r="R25" s="137"/>
    </row>
    <row r="26" spans="2:29" x14ac:dyDescent="0.15">
      <c r="B26" s="9">
        <v>9</v>
      </c>
      <c r="C26" s="130" t="s">
        <v>108</v>
      </c>
      <c r="D26" s="131"/>
      <c r="E26" s="132"/>
      <c r="F26" s="130">
        <v>44382</v>
      </c>
      <c r="G26" s="131"/>
      <c r="H26" s="131"/>
      <c r="I26" s="132"/>
      <c r="J26" s="130">
        <v>44387</v>
      </c>
      <c r="K26" s="131"/>
      <c r="L26" s="131"/>
      <c r="M26" s="132"/>
      <c r="N26" s="133">
        <f t="shared" si="0"/>
        <v>6</v>
      </c>
      <c r="O26" s="134"/>
      <c r="P26" s="135" t="s">
        <v>113</v>
      </c>
      <c r="Q26" s="136"/>
      <c r="R26" s="137"/>
    </row>
    <row r="27" spans="2:29" x14ac:dyDescent="0.15">
      <c r="B27" s="9">
        <v>10</v>
      </c>
      <c r="C27" s="130"/>
      <c r="D27" s="131"/>
      <c r="E27" s="132"/>
      <c r="F27" s="130"/>
      <c r="G27" s="131"/>
      <c r="H27" s="131"/>
      <c r="I27" s="132"/>
      <c r="J27" s="130"/>
      <c r="K27" s="131"/>
      <c r="L27" s="131"/>
      <c r="M27" s="132"/>
      <c r="N27" s="133" t="str">
        <f t="shared" si="0"/>
        <v/>
      </c>
      <c r="O27" s="134"/>
      <c r="P27" s="135"/>
      <c r="Q27" s="136"/>
      <c r="R27" s="137"/>
    </row>
    <row r="28" spans="2:29" x14ac:dyDescent="0.15">
      <c r="B28" s="9">
        <v>11</v>
      </c>
      <c r="C28" s="130"/>
      <c r="D28" s="131"/>
      <c r="E28" s="132"/>
      <c r="F28" s="130"/>
      <c r="G28" s="131"/>
      <c r="H28" s="131"/>
      <c r="I28" s="132"/>
      <c r="J28" s="130"/>
      <c r="K28" s="131"/>
      <c r="L28" s="131"/>
      <c r="M28" s="132"/>
      <c r="N28" s="133" t="str">
        <f t="shared" si="0"/>
        <v/>
      </c>
      <c r="O28" s="134"/>
      <c r="P28" s="135"/>
      <c r="Q28" s="136"/>
      <c r="R28" s="137"/>
    </row>
    <row r="29" spans="2:29" x14ac:dyDescent="0.15">
      <c r="B29" s="9">
        <v>12</v>
      </c>
      <c r="C29" s="130"/>
      <c r="D29" s="131"/>
      <c r="E29" s="132"/>
      <c r="F29" s="130"/>
      <c r="G29" s="131"/>
      <c r="H29" s="131"/>
      <c r="I29" s="132"/>
      <c r="J29" s="130"/>
      <c r="K29" s="131"/>
      <c r="L29" s="131"/>
      <c r="M29" s="132"/>
      <c r="N29" s="133" t="str">
        <f t="shared" si="0"/>
        <v/>
      </c>
      <c r="O29" s="134"/>
      <c r="P29" s="135"/>
      <c r="Q29" s="136"/>
      <c r="R29" s="137"/>
    </row>
    <row r="30" spans="2:29" x14ac:dyDescent="0.15">
      <c r="B30" s="9">
        <v>13</v>
      </c>
      <c r="C30" s="130"/>
      <c r="D30" s="131"/>
      <c r="E30" s="132"/>
      <c r="F30" s="130"/>
      <c r="G30" s="131"/>
      <c r="H30" s="131"/>
      <c r="I30" s="132"/>
      <c r="J30" s="130"/>
      <c r="K30" s="131"/>
      <c r="L30" s="131"/>
      <c r="M30" s="132"/>
      <c r="N30" s="133" t="str">
        <f t="shared" si="0"/>
        <v/>
      </c>
      <c r="O30" s="134"/>
      <c r="P30" s="135"/>
      <c r="Q30" s="136"/>
      <c r="R30" s="137"/>
      <c r="U30" s="109" t="s">
        <v>93</v>
      </c>
      <c r="V30" s="109"/>
      <c r="W30" s="109"/>
      <c r="X30" s="109" t="s">
        <v>24</v>
      </c>
      <c r="Y30" s="109"/>
      <c r="Z30" s="109"/>
      <c r="AA30" s="109" t="s">
        <v>125</v>
      </c>
      <c r="AB30" s="109"/>
      <c r="AC30" s="109"/>
    </row>
    <row r="31" spans="2:29" x14ac:dyDescent="0.15">
      <c r="B31" s="9">
        <v>14</v>
      </c>
      <c r="C31" s="130"/>
      <c r="D31" s="131"/>
      <c r="E31" s="132"/>
      <c r="F31" s="130"/>
      <c r="G31" s="131"/>
      <c r="H31" s="131"/>
      <c r="I31" s="132"/>
      <c r="J31" s="130"/>
      <c r="K31" s="131"/>
      <c r="L31" s="131"/>
      <c r="M31" s="132"/>
      <c r="N31" s="133" t="str">
        <f t="shared" si="0"/>
        <v/>
      </c>
      <c r="O31" s="134"/>
      <c r="P31" s="135"/>
      <c r="Q31" s="136"/>
      <c r="R31" s="137"/>
      <c r="U31" s="13" t="s">
        <v>112</v>
      </c>
      <c r="V31" s="13"/>
      <c r="W31" s="13"/>
      <c r="X31" s="138">
        <f>COUNTIF(P18:R37,"脳損傷")</f>
        <v>5</v>
      </c>
      <c r="Y31" s="138"/>
      <c r="Z31" s="138"/>
      <c r="AA31" s="138">
        <f>SUMIF(P18:R37,"脳損傷",N18:O37)</f>
        <v>60</v>
      </c>
      <c r="AB31" s="138"/>
      <c r="AC31" s="138"/>
    </row>
    <row r="32" spans="2:29" x14ac:dyDescent="0.15">
      <c r="B32" s="9">
        <v>15</v>
      </c>
      <c r="C32" s="130"/>
      <c r="D32" s="131"/>
      <c r="E32" s="132"/>
      <c r="F32" s="130"/>
      <c r="G32" s="131"/>
      <c r="H32" s="131"/>
      <c r="I32" s="132"/>
      <c r="J32" s="130"/>
      <c r="K32" s="131"/>
      <c r="L32" s="131"/>
      <c r="M32" s="132"/>
      <c r="N32" s="133" t="str">
        <f t="shared" si="0"/>
        <v/>
      </c>
      <c r="O32" s="134"/>
      <c r="P32" s="135"/>
      <c r="Q32" s="136"/>
      <c r="R32" s="137"/>
      <c r="U32" s="13" t="s">
        <v>113</v>
      </c>
      <c r="V32" s="13"/>
      <c r="W32" s="13"/>
      <c r="X32" s="138">
        <f>COUNTIF(P18:R37,"脊髄損傷")</f>
        <v>4</v>
      </c>
      <c r="Y32" s="138"/>
      <c r="Z32" s="138"/>
      <c r="AA32" s="138">
        <f>SUMIF(P18:R37,"脊髄損傷",N18:O37)</f>
        <v>26</v>
      </c>
      <c r="AB32" s="138"/>
      <c r="AC32" s="138"/>
    </row>
    <row r="33" spans="2:53" x14ac:dyDescent="0.15">
      <c r="B33" s="9">
        <v>16</v>
      </c>
      <c r="C33" s="130"/>
      <c r="D33" s="131"/>
      <c r="E33" s="132"/>
      <c r="F33" s="130"/>
      <c r="G33" s="131"/>
      <c r="H33" s="131"/>
      <c r="I33" s="132"/>
      <c r="J33" s="130"/>
      <c r="K33" s="131"/>
      <c r="L33" s="131"/>
      <c r="M33" s="132"/>
      <c r="N33" s="133" t="str">
        <f t="shared" si="0"/>
        <v/>
      </c>
      <c r="O33" s="134"/>
      <c r="P33" s="135"/>
      <c r="Q33" s="136"/>
      <c r="R33" s="137"/>
      <c r="U33" s="13" t="s">
        <v>26</v>
      </c>
      <c r="V33" s="13"/>
      <c r="W33" s="13"/>
      <c r="X33" s="138">
        <f>COUNTIF(P18:R37,"その他")</f>
        <v>0</v>
      </c>
      <c r="Y33" s="138"/>
      <c r="Z33" s="138"/>
      <c r="AA33" s="138">
        <f>SUMIF(P18:R37,"その他",N18:O37)</f>
        <v>0</v>
      </c>
      <c r="AB33" s="138"/>
      <c r="AC33" s="138"/>
    </row>
    <row r="34" spans="2:53" x14ac:dyDescent="0.15">
      <c r="B34" s="9">
        <v>17</v>
      </c>
      <c r="C34" s="130"/>
      <c r="D34" s="131"/>
      <c r="E34" s="132"/>
      <c r="F34" s="130"/>
      <c r="G34" s="131"/>
      <c r="H34" s="131"/>
      <c r="I34" s="132"/>
      <c r="J34" s="130"/>
      <c r="K34" s="131"/>
      <c r="L34" s="131"/>
      <c r="M34" s="132"/>
      <c r="N34" s="133" t="str">
        <f t="shared" si="0"/>
        <v/>
      </c>
      <c r="O34" s="134"/>
      <c r="P34" s="135"/>
      <c r="Q34" s="136"/>
      <c r="R34" s="137"/>
    </row>
    <row r="35" spans="2:53" x14ac:dyDescent="0.15">
      <c r="B35" s="9">
        <v>18</v>
      </c>
      <c r="C35" s="130"/>
      <c r="D35" s="131"/>
      <c r="E35" s="132"/>
      <c r="F35" s="130"/>
      <c r="G35" s="131"/>
      <c r="H35" s="131"/>
      <c r="I35" s="132"/>
      <c r="J35" s="130"/>
      <c r="K35" s="131"/>
      <c r="L35" s="131"/>
      <c r="M35" s="132"/>
      <c r="N35" s="133" t="str">
        <f t="shared" si="0"/>
        <v/>
      </c>
      <c r="O35" s="134"/>
      <c r="P35" s="135"/>
      <c r="Q35" s="136"/>
      <c r="R35" s="137"/>
      <c r="U35" s="139" t="s">
        <v>82</v>
      </c>
      <c r="V35" s="140"/>
      <c r="W35" s="140"/>
      <c r="X35" s="140"/>
      <c r="Y35" s="140"/>
      <c r="Z35" s="140"/>
      <c r="AA35" s="140"/>
      <c r="AB35" s="141"/>
      <c r="AC35" s="142" t="s">
        <v>96</v>
      </c>
      <c r="AD35" s="143"/>
      <c r="AE35" s="144"/>
      <c r="AF35" s="145"/>
      <c r="AG35" s="145"/>
      <c r="AH35" s="145"/>
      <c r="AI35" s="143" t="s">
        <v>126</v>
      </c>
      <c r="AJ35" s="143"/>
      <c r="AK35" s="146"/>
    </row>
    <row r="36" spans="2:53" x14ac:dyDescent="0.15">
      <c r="B36" s="9">
        <v>19</v>
      </c>
      <c r="C36" s="130"/>
      <c r="D36" s="131"/>
      <c r="E36" s="132"/>
      <c r="F36" s="130"/>
      <c r="G36" s="131"/>
      <c r="H36" s="131"/>
      <c r="I36" s="132"/>
      <c r="J36" s="130"/>
      <c r="K36" s="131"/>
      <c r="L36" s="131"/>
      <c r="M36" s="132"/>
      <c r="N36" s="133" t="str">
        <f t="shared" si="0"/>
        <v/>
      </c>
      <c r="O36" s="134"/>
      <c r="P36" s="135"/>
      <c r="Q36" s="136"/>
      <c r="R36" s="137"/>
      <c r="U36" s="2"/>
      <c r="AC36" s="147" t="s">
        <v>121</v>
      </c>
      <c r="AD36" s="148"/>
      <c r="AE36" s="149"/>
      <c r="AF36" s="150"/>
      <c r="AG36" s="150"/>
      <c r="AH36" s="150"/>
      <c r="AI36" s="148" t="s">
        <v>126</v>
      </c>
      <c r="AJ36" s="148"/>
      <c r="AK36" s="151"/>
    </row>
    <row r="37" spans="2:53" x14ac:dyDescent="0.15">
      <c r="B37" s="10">
        <v>20</v>
      </c>
      <c r="C37" s="152"/>
      <c r="D37" s="153"/>
      <c r="E37" s="154"/>
      <c r="F37" s="155"/>
      <c r="G37" s="156"/>
      <c r="H37" s="156"/>
      <c r="I37" s="157"/>
      <c r="J37" s="155"/>
      <c r="K37" s="156"/>
      <c r="L37" s="156"/>
      <c r="M37" s="157"/>
      <c r="N37" s="158" t="str">
        <f t="shared" si="0"/>
        <v/>
      </c>
      <c r="O37" s="159"/>
      <c r="P37" s="160"/>
      <c r="Q37" s="161"/>
      <c r="R37" s="162"/>
      <c r="U37" s="2"/>
      <c r="AC37" s="163" t="s">
        <v>56</v>
      </c>
      <c r="AD37" s="164"/>
      <c r="AE37" s="165"/>
      <c r="AF37" s="166"/>
      <c r="AG37" s="166"/>
      <c r="AH37" s="166"/>
      <c r="AI37" s="164" t="s">
        <v>126</v>
      </c>
      <c r="AJ37" s="164"/>
      <c r="AK37" s="167"/>
    </row>
    <row r="38" spans="2:53" x14ac:dyDescent="0.15">
      <c r="B38" s="10" t="s">
        <v>111</v>
      </c>
      <c r="C38" s="168">
        <f>COUNTA(C18:E37)</f>
        <v>9</v>
      </c>
      <c r="D38" s="169"/>
      <c r="E38" s="170"/>
      <c r="F38" s="168"/>
      <c r="G38" s="169"/>
      <c r="H38" s="169"/>
      <c r="I38" s="170"/>
      <c r="J38" s="168"/>
      <c r="K38" s="169"/>
      <c r="L38" s="169"/>
      <c r="M38" s="170"/>
      <c r="N38" s="171">
        <f>SUM(N18:O37)</f>
        <v>86</v>
      </c>
      <c r="O38" s="172"/>
      <c r="P38" s="171"/>
      <c r="Q38" s="173"/>
      <c r="R38" s="174"/>
      <c r="AC38" s="175" t="s">
        <v>56</v>
      </c>
      <c r="AD38" s="176"/>
      <c r="AE38" s="177"/>
      <c r="AF38" s="178"/>
      <c r="AG38" s="178"/>
      <c r="AH38" s="178"/>
      <c r="AI38" s="176" t="s">
        <v>126</v>
      </c>
      <c r="AJ38" s="176"/>
      <c r="AK38" s="179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135</v>
      </c>
    </row>
    <row r="44" spans="2:53" x14ac:dyDescent="0.15">
      <c r="B44" s="5"/>
      <c r="C44" s="111" t="s">
        <v>18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3"/>
      <c r="N44" s="111" t="s">
        <v>59</v>
      </c>
      <c r="O44" s="112"/>
      <c r="P44" s="112"/>
      <c r="Q44" s="112"/>
      <c r="R44" s="112"/>
      <c r="S44" s="113"/>
      <c r="T44" s="111" t="s">
        <v>97</v>
      </c>
      <c r="U44" s="113"/>
      <c r="V44" s="111" t="s">
        <v>99</v>
      </c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3"/>
      <c r="AP44" s="109" t="s">
        <v>15</v>
      </c>
      <c r="AQ44" s="109"/>
      <c r="AR44" s="109"/>
      <c r="AS44" s="109"/>
    </row>
    <row r="45" spans="2:53" x14ac:dyDescent="0.15">
      <c r="B45" s="5">
        <v>1</v>
      </c>
      <c r="C45" s="180" t="s">
        <v>31</v>
      </c>
      <c r="D45" s="181"/>
      <c r="E45" s="181"/>
      <c r="F45" s="181"/>
      <c r="G45" s="181"/>
      <c r="H45" s="181"/>
      <c r="I45" s="181"/>
      <c r="J45" s="181"/>
      <c r="K45" s="181"/>
      <c r="L45" s="181"/>
      <c r="M45" s="182"/>
      <c r="N45" s="111">
        <v>2</v>
      </c>
      <c r="O45" s="112"/>
      <c r="P45" s="112"/>
      <c r="Q45" s="112"/>
      <c r="R45" s="112"/>
      <c r="S45" s="113"/>
      <c r="T45" s="111" t="s">
        <v>98</v>
      </c>
      <c r="U45" s="113"/>
      <c r="V45" s="183">
        <v>44301</v>
      </c>
      <c r="W45" s="184"/>
      <c r="X45" s="184"/>
      <c r="Y45" s="185"/>
      <c r="Z45" s="183">
        <v>44326</v>
      </c>
      <c r="AA45" s="184"/>
      <c r="AB45" s="184"/>
      <c r="AC45" s="185"/>
      <c r="AD45" s="183"/>
      <c r="AE45" s="184"/>
      <c r="AF45" s="184"/>
      <c r="AG45" s="185"/>
      <c r="AH45" s="183"/>
      <c r="AI45" s="184"/>
      <c r="AJ45" s="184"/>
      <c r="AK45" s="185"/>
      <c r="AL45" s="183"/>
      <c r="AM45" s="184"/>
      <c r="AN45" s="184"/>
      <c r="AO45" s="185"/>
      <c r="AP45" s="186">
        <f>MAX(V45,Z45,AD45,AH45,AL45)</f>
        <v>44326</v>
      </c>
      <c r="AQ45" s="186"/>
      <c r="AR45" s="186"/>
      <c r="AS45" s="186"/>
    </row>
    <row r="46" spans="2:53" x14ac:dyDescent="0.15"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Q46" s="223" t="s">
        <v>22</v>
      </c>
      <c r="R46" s="224"/>
      <c r="S46" s="224"/>
      <c r="T46" s="224"/>
      <c r="U46" s="225"/>
      <c r="V46" s="188" t="s">
        <v>9</v>
      </c>
      <c r="W46" s="189"/>
      <c r="X46" s="189"/>
      <c r="Y46" s="190"/>
      <c r="Z46" s="188" t="s">
        <v>9</v>
      </c>
      <c r="AA46" s="189"/>
      <c r="AB46" s="189"/>
      <c r="AC46" s="190"/>
      <c r="AD46" s="188"/>
      <c r="AE46" s="189"/>
      <c r="AF46" s="189"/>
      <c r="AG46" s="190"/>
      <c r="AH46" s="188"/>
      <c r="AI46" s="189"/>
      <c r="AJ46" s="189"/>
      <c r="AK46" s="190"/>
      <c r="AL46" s="188"/>
      <c r="AM46" s="189"/>
      <c r="AN46" s="189"/>
      <c r="AO46" s="190"/>
      <c r="AZ46" s="1" t="s">
        <v>9</v>
      </c>
    </row>
    <row r="47" spans="2:53" x14ac:dyDescent="0.15">
      <c r="Q47" s="226"/>
      <c r="R47" s="227"/>
      <c r="S47" s="227"/>
      <c r="T47" s="227"/>
      <c r="U47" s="228"/>
      <c r="V47" s="188" t="s">
        <v>100</v>
      </c>
      <c r="W47" s="189"/>
      <c r="X47" s="189"/>
      <c r="Y47" s="190"/>
      <c r="Z47" s="188" t="s">
        <v>100</v>
      </c>
      <c r="AA47" s="189"/>
      <c r="AB47" s="189"/>
      <c r="AC47" s="190"/>
      <c r="AD47" s="188"/>
      <c r="AE47" s="189"/>
      <c r="AF47" s="189"/>
      <c r="AG47" s="190"/>
      <c r="AH47" s="188"/>
      <c r="AI47" s="189"/>
      <c r="AJ47" s="189"/>
      <c r="AK47" s="190"/>
      <c r="AL47" s="188"/>
      <c r="AM47" s="189"/>
      <c r="AN47" s="189"/>
      <c r="AO47" s="190"/>
      <c r="AZ47" s="1" t="s">
        <v>100</v>
      </c>
    </row>
    <row r="48" spans="2:53" x14ac:dyDescent="0.15">
      <c r="Q48" s="229"/>
      <c r="R48" s="230"/>
      <c r="S48" s="230"/>
      <c r="T48" s="230"/>
      <c r="U48" s="231"/>
      <c r="V48" s="188" t="s">
        <v>28</v>
      </c>
      <c r="W48" s="189"/>
      <c r="X48" s="189"/>
      <c r="Y48" s="190"/>
      <c r="Z48" s="188"/>
      <c r="AA48" s="189"/>
      <c r="AB48" s="189"/>
      <c r="AC48" s="190"/>
      <c r="AD48" s="188"/>
      <c r="AE48" s="189"/>
      <c r="AF48" s="189"/>
      <c r="AG48" s="190"/>
      <c r="AH48" s="188"/>
      <c r="AI48" s="189"/>
      <c r="AJ48" s="189"/>
      <c r="AK48" s="190"/>
      <c r="AL48" s="188"/>
      <c r="AM48" s="189"/>
      <c r="AN48" s="189"/>
      <c r="AO48" s="190"/>
      <c r="AZ48" s="1" t="s">
        <v>28</v>
      </c>
    </row>
    <row r="50" spans="1:53" x14ac:dyDescent="0.15">
      <c r="C50" s="111" t="s">
        <v>12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3"/>
      <c r="N50" s="111" t="s">
        <v>101</v>
      </c>
      <c r="O50" s="112"/>
      <c r="P50" s="112"/>
      <c r="Q50" s="113"/>
      <c r="R50" s="111" t="s">
        <v>102</v>
      </c>
      <c r="S50" s="112"/>
      <c r="T50" s="112"/>
      <c r="U50" s="113"/>
      <c r="V50" s="111" t="s">
        <v>103</v>
      </c>
      <c r="W50" s="112"/>
      <c r="X50" s="112"/>
      <c r="Y50" s="113"/>
      <c r="Z50" s="111" t="s">
        <v>104</v>
      </c>
      <c r="AA50" s="112"/>
      <c r="AB50" s="112"/>
      <c r="AC50" s="113"/>
    </row>
    <row r="51" spans="1:53" x14ac:dyDescent="0.15">
      <c r="C51" s="111" t="s">
        <v>9</v>
      </c>
      <c r="D51" s="112"/>
      <c r="E51" s="112"/>
      <c r="F51" s="112"/>
      <c r="G51" s="112"/>
      <c r="H51" s="112"/>
      <c r="I51" s="112"/>
      <c r="J51" s="112"/>
      <c r="K51" s="112"/>
      <c r="L51" s="112"/>
      <c r="M51" s="113"/>
      <c r="N51" s="111">
        <f>COUNTIF($V$46:$AO$48,C51)</f>
        <v>2</v>
      </c>
      <c r="O51" s="112"/>
      <c r="P51" s="112"/>
      <c r="Q51" s="113"/>
      <c r="R51" s="191">
        <f>V51+Z51</f>
        <v>17300</v>
      </c>
      <c r="S51" s="192"/>
      <c r="T51" s="192"/>
      <c r="U51" s="193"/>
      <c r="V51" s="191">
        <v>16200</v>
      </c>
      <c r="W51" s="192"/>
      <c r="X51" s="192"/>
      <c r="Y51" s="193"/>
      <c r="Z51" s="191">
        <v>1100</v>
      </c>
      <c r="AA51" s="192"/>
      <c r="AB51" s="192"/>
      <c r="AC51" s="193"/>
    </row>
    <row r="52" spans="1:53" x14ac:dyDescent="0.15">
      <c r="C52" s="111" t="s">
        <v>100</v>
      </c>
      <c r="D52" s="112"/>
      <c r="E52" s="112"/>
      <c r="F52" s="112"/>
      <c r="G52" s="112"/>
      <c r="H52" s="112"/>
      <c r="I52" s="112"/>
      <c r="J52" s="112"/>
      <c r="K52" s="112"/>
      <c r="L52" s="112"/>
      <c r="M52" s="113"/>
      <c r="N52" s="111">
        <f>COUNTIF($V$46:$AO$48,C52)</f>
        <v>2</v>
      </c>
      <c r="O52" s="112"/>
      <c r="P52" s="112"/>
      <c r="Q52" s="113"/>
      <c r="R52" s="191">
        <f>V52+Z52</f>
        <v>16400</v>
      </c>
      <c r="S52" s="192"/>
      <c r="T52" s="192"/>
      <c r="U52" s="193"/>
      <c r="V52" s="191">
        <v>15300</v>
      </c>
      <c r="W52" s="192"/>
      <c r="X52" s="192"/>
      <c r="Y52" s="193"/>
      <c r="Z52" s="191">
        <v>1100</v>
      </c>
      <c r="AA52" s="192"/>
      <c r="AB52" s="192"/>
      <c r="AC52" s="193"/>
    </row>
    <row r="53" spans="1:53" x14ac:dyDescent="0.15">
      <c r="C53" s="111" t="s">
        <v>28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3"/>
      <c r="N53" s="111">
        <f>COUNTIF($V$46:$AO$48,C53)</f>
        <v>1</v>
      </c>
      <c r="O53" s="112"/>
      <c r="P53" s="112"/>
      <c r="Q53" s="113"/>
      <c r="R53" s="191">
        <f>V53+Z53</f>
        <v>12800</v>
      </c>
      <c r="S53" s="192"/>
      <c r="T53" s="192"/>
      <c r="U53" s="193"/>
      <c r="V53" s="191">
        <v>11700</v>
      </c>
      <c r="W53" s="192"/>
      <c r="X53" s="192"/>
      <c r="Y53" s="193"/>
      <c r="Z53" s="191">
        <v>1100</v>
      </c>
      <c r="AA53" s="192"/>
      <c r="AB53" s="192"/>
      <c r="AC53" s="193"/>
    </row>
    <row r="54" spans="1:53" x14ac:dyDescent="0.15">
      <c r="C54" s="111" t="s">
        <v>96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3"/>
      <c r="N54" s="111">
        <f>SUM(N51:Q53)</f>
        <v>5</v>
      </c>
      <c r="O54" s="112"/>
      <c r="P54" s="112"/>
      <c r="Q54" s="113"/>
      <c r="R54" s="191">
        <f>SUM(R51:U53)</f>
        <v>46500</v>
      </c>
      <c r="S54" s="192"/>
      <c r="T54" s="192"/>
      <c r="U54" s="193"/>
      <c r="V54" s="191"/>
      <c r="W54" s="192"/>
      <c r="X54" s="192"/>
      <c r="Y54" s="193"/>
      <c r="Z54" s="191"/>
      <c r="AA54" s="192"/>
      <c r="AB54" s="192"/>
      <c r="AC54" s="193"/>
    </row>
    <row r="55" spans="1:53" s="3" customFormat="1" ht="15" customHeight="1" x14ac:dyDescent="0.15">
      <c r="A55" s="3" t="s">
        <v>128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194" t="s">
        <v>30</v>
      </c>
      <c r="D57" s="195"/>
      <c r="E57" s="195"/>
      <c r="F57" s="195"/>
      <c r="G57" s="195"/>
      <c r="H57" s="195"/>
      <c r="I57" s="195"/>
      <c r="J57" s="196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8"/>
    </row>
    <row r="58" spans="1:53" s="3" customFormat="1" ht="15" customHeight="1" x14ac:dyDescent="0.15">
      <c r="C58" s="199" t="s">
        <v>32</v>
      </c>
      <c r="D58" s="200"/>
      <c r="E58" s="200"/>
      <c r="F58" s="200"/>
      <c r="G58" s="200"/>
      <c r="H58" s="200"/>
      <c r="I58" s="200"/>
      <c r="J58" s="201"/>
      <c r="K58" s="202" t="s">
        <v>42</v>
      </c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202"/>
      <c r="AX58" s="202"/>
      <c r="AY58" s="202"/>
      <c r="AZ58" s="202"/>
      <c r="BA58" s="203"/>
    </row>
    <row r="59" spans="1:53" s="3" customFormat="1" ht="15" customHeight="1" x14ac:dyDescent="0.15">
      <c r="C59" s="204"/>
      <c r="D59" s="205"/>
      <c r="E59" s="205"/>
      <c r="F59" s="205"/>
      <c r="G59" s="205"/>
      <c r="H59" s="205"/>
      <c r="I59" s="205"/>
      <c r="J59" s="206"/>
      <c r="K59" s="194" t="s">
        <v>45</v>
      </c>
      <c r="L59" s="195"/>
      <c r="M59" s="195"/>
      <c r="N59" s="195"/>
      <c r="O59" s="195"/>
      <c r="P59" s="195"/>
      <c r="Q59" s="195"/>
      <c r="R59" s="207"/>
      <c r="S59" s="208" t="s">
        <v>12</v>
      </c>
      <c r="T59" s="195"/>
      <c r="U59" s="195"/>
      <c r="V59" s="195"/>
      <c r="W59" s="207"/>
      <c r="X59" s="208" t="s">
        <v>46</v>
      </c>
      <c r="Y59" s="195"/>
      <c r="Z59" s="195"/>
      <c r="AA59" s="195"/>
      <c r="AB59" s="207"/>
      <c r="AC59" s="208" t="s">
        <v>33</v>
      </c>
      <c r="AD59" s="195"/>
      <c r="AE59" s="195"/>
      <c r="AF59" s="195"/>
      <c r="AG59" s="195"/>
      <c r="AH59" s="195"/>
      <c r="AI59" s="195"/>
      <c r="AJ59" s="207"/>
      <c r="AK59" s="208" t="s">
        <v>35</v>
      </c>
      <c r="AL59" s="195"/>
      <c r="AM59" s="195"/>
      <c r="AN59" s="195"/>
      <c r="AO59" s="207"/>
      <c r="AP59" s="208" t="s">
        <v>4</v>
      </c>
      <c r="AQ59" s="195"/>
      <c r="AR59" s="195"/>
      <c r="AS59" s="195"/>
      <c r="AT59" s="207"/>
      <c r="AU59" s="195" t="s">
        <v>44</v>
      </c>
      <c r="AV59" s="195"/>
      <c r="AW59" s="195"/>
      <c r="AX59" s="195"/>
      <c r="AY59" s="195"/>
      <c r="AZ59" s="195"/>
      <c r="BA59" s="196"/>
    </row>
    <row r="60" spans="1:53" s="3" customFormat="1" ht="15" customHeight="1" x14ac:dyDescent="0.15">
      <c r="C60" s="209" t="s">
        <v>34</v>
      </c>
      <c r="D60" s="210"/>
      <c r="E60" s="210"/>
      <c r="F60" s="210"/>
      <c r="G60" s="210"/>
      <c r="H60" s="210"/>
      <c r="I60" s="210"/>
      <c r="J60" s="211"/>
      <c r="K60" s="212"/>
      <c r="L60" s="213"/>
      <c r="M60" s="213"/>
      <c r="N60" s="213"/>
      <c r="O60" s="213"/>
      <c r="P60" s="213"/>
      <c r="Q60" s="213"/>
      <c r="R60" s="214"/>
      <c r="S60" s="215"/>
      <c r="T60" s="213"/>
      <c r="U60" s="213"/>
      <c r="V60" s="213"/>
      <c r="W60" s="214"/>
      <c r="X60" s="215"/>
      <c r="Y60" s="213"/>
      <c r="Z60" s="213"/>
      <c r="AA60" s="213"/>
      <c r="AB60" s="214"/>
      <c r="AC60" s="215"/>
      <c r="AD60" s="213"/>
      <c r="AE60" s="213"/>
      <c r="AF60" s="213"/>
      <c r="AG60" s="213"/>
      <c r="AH60" s="213"/>
      <c r="AI60" s="213"/>
      <c r="AJ60" s="214"/>
      <c r="AK60" s="215"/>
      <c r="AL60" s="213"/>
      <c r="AM60" s="213"/>
      <c r="AN60" s="213"/>
      <c r="AO60" s="214"/>
      <c r="AP60" s="215"/>
      <c r="AQ60" s="213"/>
      <c r="AR60" s="213"/>
      <c r="AS60" s="213"/>
      <c r="AT60" s="214"/>
      <c r="AU60" s="213"/>
      <c r="AV60" s="213"/>
      <c r="AW60" s="213"/>
      <c r="AX60" s="213"/>
      <c r="AY60" s="213"/>
      <c r="AZ60" s="213"/>
      <c r="BA60" s="216"/>
    </row>
    <row r="61" spans="1:53" s="3" customFormat="1" ht="15" customHeight="1" x14ac:dyDescent="0.15">
      <c r="C61" s="199" t="s">
        <v>37</v>
      </c>
      <c r="D61" s="200"/>
      <c r="E61" s="200"/>
      <c r="F61" s="200"/>
      <c r="G61" s="200"/>
      <c r="H61" s="200"/>
      <c r="I61" s="200"/>
      <c r="J61" s="201"/>
      <c r="K61" s="217"/>
      <c r="L61" s="218"/>
      <c r="M61" s="218"/>
      <c r="N61" s="218"/>
      <c r="O61" s="218"/>
      <c r="P61" s="218"/>
      <c r="Q61" s="218"/>
      <c r="R61" s="219"/>
      <c r="S61" s="220"/>
      <c r="T61" s="218"/>
      <c r="U61" s="218"/>
      <c r="V61" s="218"/>
      <c r="W61" s="219"/>
      <c r="X61" s="220"/>
      <c r="Y61" s="218"/>
      <c r="Z61" s="218"/>
      <c r="AA61" s="218"/>
      <c r="AB61" s="219"/>
      <c r="AC61" s="220"/>
      <c r="AD61" s="218"/>
      <c r="AE61" s="218"/>
      <c r="AF61" s="218"/>
      <c r="AG61" s="218"/>
      <c r="AH61" s="218"/>
      <c r="AI61" s="218"/>
      <c r="AJ61" s="219"/>
      <c r="AK61" s="220"/>
      <c r="AL61" s="218"/>
      <c r="AM61" s="218"/>
      <c r="AN61" s="218"/>
      <c r="AO61" s="219"/>
      <c r="AP61" s="220"/>
      <c r="AQ61" s="218"/>
      <c r="AR61" s="218"/>
      <c r="AS61" s="218"/>
      <c r="AT61" s="219"/>
      <c r="AU61" s="218"/>
      <c r="AV61" s="218"/>
      <c r="AW61" s="218"/>
      <c r="AX61" s="218"/>
      <c r="AY61" s="218"/>
      <c r="AZ61" s="218"/>
      <c r="BA61" s="221"/>
    </row>
    <row r="63" spans="1:53" x14ac:dyDescent="0.15">
      <c r="A63" s="119" t="s">
        <v>149</v>
      </c>
      <c r="B63" s="119"/>
      <c r="C63" s="119"/>
      <c r="D63" s="119"/>
      <c r="E63" s="119"/>
    </row>
    <row r="65" spans="2:24" x14ac:dyDescent="0.15">
      <c r="B65" s="109" t="s">
        <v>150</v>
      </c>
      <c r="C65" s="109"/>
      <c r="D65" s="109"/>
      <c r="E65" s="109"/>
      <c r="F65" s="109"/>
      <c r="G65" s="222"/>
      <c r="H65" s="222"/>
      <c r="I65" s="222"/>
      <c r="J65" s="222"/>
      <c r="K65" s="222"/>
      <c r="L65" s="222"/>
      <c r="M65" s="222"/>
      <c r="N65" s="109" t="s">
        <v>77</v>
      </c>
      <c r="O65" s="109"/>
      <c r="P65" s="109"/>
      <c r="Q65" s="109"/>
      <c r="R65" s="222"/>
      <c r="S65" s="222"/>
      <c r="T65" s="222"/>
      <c r="U65" s="222"/>
      <c r="V65" s="222"/>
      <c r="W65" s="222"/>
      <c r="X65" s="222"/>
    </row>
    <row r="66" spans="2:24" x14ac:dyDescent="0.15">
      <c r="C66" s="109" t="s">
        <v>148</v>
      </c>
      <c r="D66" s="109"/>
      <c r="E66" s="109"/>
      <c r="F66" s="109"/>
      <c r="G66" s="222"/>
      <c r="H66" s="222"/>
      <c r="I66" s="222"/>
      <c r="J66" s="222"/>
      <c r="K66" s="222"/>
      <c r="L66" s="222"/>
      <c r="M66" s="222"/>
      <c r="N66" s="109" t="s">
        <v>77</v>
      </c>
      <c r="O66" s="109"/>
      <c r="P66" s="109"/>
      <c r="Q66" s="109"/>
      <c r="R66" s="222"/>
      <c r="S66" s="222"/>
      <c r="T66" s="222"/>
      <c r="U66" s="222"/>
      <c r="V66" s="222"/>
      <c r="W66" s="222"/>
      <c r="X66" s="222"/>
    </row>
    <row r="67" spans="2:24" x14ac:dyDescent="0.15">
      <c r="B67" s="7"/>
    </row>
  </sheetData>
  <mergeCells count="259"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topLeftCell="A31" zoomScaleSheetLayoutView="100" workbookViewId="0">
      <selection activeCell="Z3" sqref="Z3:AH3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32" t="s">
        <v>88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3"/>
      <c r="AF1" s="233"/>
      <c r="AG1" s="233"/>
      <c r="AH1" s="233"/>
      <c r="AI1" s="26"/>
    </row>
    <row r="2" spans="1:43" ht="18.75" customHeight="1" x14ac:dyDescent="0.15">
      <c r="Z2" s="234">
        <f>入力シート!F3</f>
        <v>0</v>
      </c>
      <c r="AA2" s="234"/>
      <c r="AB2" s="234"/>
      <c r="AC2" s="234"/>
      <c r="AD2" s="234"/>
      <c r="AE2" s="234"/>
      <c r="AF2" s="234"/>
      <c r="AG2" s="234"/>
      <c r="AH2" s="234"/>
    </row>
    <row r="3" spans="1:43" ht="18.75" customHeight="1" x14ac:dyDescent="0.15">
      <c r="Z3" s="235">
        <f>入力シート!F4</f>
        <v>44408</v>
      </c>
      <c r="AA3" s="235"/>
      <c r="AB3" s="235"/>
      <c r="AC3" s="235"/>
      <c r="AD3" s="235"/>
      <c r="AE3" s="235"/>
      <c r="AF3" s="235"/>
      <c r="AG3" s="235"/>
      <c r="AH3" s="235"/>
    </row>
    <row r="4" spans="1:43" ht="18.75" customHeight="1" x14ac:dyDescent="0.15">
      <c r="Z4" s="25"/>
    </row>
    <row r="5" spans="1:43" ht="18.75" customHeight="1" x14ac:dyDescent="0.15">
      <c r="B5" s="16"/>
    </row>
    <row r="6" spans="1:43" ht="18.75" customHeight="1" x14ac:dyDescent="0.15">
      <c r="B6" s="16"/>
      <c r="AQ6" s="27"/>
    </row>
    <row r="7" spans="1:43" ht="18.75" customHeight="1" x14ac:dyDescent="0.15">
      <c r="B7" s="16"/>
      <c r="C7" s="236" t="s">
        <v>48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37" t="s">
        <v>51</v>
      </c>
      <c r="S11" s="237"/>
      <c r="T11" s="237"/>
      <c r="U11" s="238" t="str">
        <f>入力シート!F5</f>
        <v>東京都千代田区霞が関2-1-3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</row>
    <row r="12" spans="1:43" ht="18.75" customHeight="1" x14ac:dyDescent="0.15">
      <c r="B12" s="16"/>
      <c r="U12" s="246" t="str">
        <f>入力シート!F6</f>
        <v>社会医療法人国交会 自動車病院</v>
      </c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</row>
    <row r="13" spans="1:43" ht="18.75" customHeight="1" x14ac:dyDescent="0.15">
      <c r="B13" s="1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</row>
    <row r="14" spans="1:43" ht="18.75" customHeight="1" x14ac:dyDescent="0.15">
      <c r="B14" s="16"/>
      <c r="U14" s="238" t="str">
        <f>入力シート!F7</f>
        <v>理事長　国土　太郎</v>
      </c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9"/>
      <c r="AH14" s="239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0" t="s">
        <v>139</v>
      </c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47" t="s">
        <v>23</v>
      </c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  <c r="AC20" s="247"/>
      <c r="AD20" s="247"/>
      <c r="AE20" s="247"/>
      <c r="AF20" s="247"/>
      <c r="AG20" s="247"/>
      <c r="AH20" s="247"/>
    </row>
    <row r="21" spans="2:34" ht="18.75" customHeight="1" x14ac:dyDescent="0.15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47"/>
      <c r="O21" s="247"/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  <c r="AC21" s="247"/>
      <c r="AD21" s="247"/>
      <c r="AE21" s="247"/>
      <c r="AF21" s="247"/>
      <c r="AG21" s="247"/>
      <c r="AH21" s="247"/>
    </row>
    <row r="22" spans="2:34" ht="18.75" customHeight="1" x14ac:dyDescent="0.15"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</row>
    <row r="23" spans="2:34" s="15" customFormat="1" ht="22.5" customHeight="1" x14ac:dyDescent="0.15"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</row>
    <row r="24" spans="2:34" ht="18.75" customHeight="1" x14ac:dyDescent="0.15"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  <c r="AB24" s="241"/>
      <c r="AC24" s="241"/>
      <c r="AD24" s="241"/>
      <c r="AE24" s="241"/>
      <c r="AF24" s="241"/>
      <c r="AG24" s="241"/>
      <c r="AH24" s="241"/>
    </row>
    <row r="25" spans="2:34" ht="18.75" customHeight="1" x14ac:dyDescent="0.15">
      <c r="B25" s="242" t="s">
        <v>143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</row>
    <row r="26" spans="2:34" ht="18.75" customHeight="1" x14ac:dyDescent="0.15">
      <c r="B26" s="243" t="s">
        <v>142</v>
      </c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</row>
    <row r="27" spans="2:34" ht="18.75" customHeight="1" x14ac:dyDescent="0.15"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</row>
    <row r="28" spans="2:34" ht="18.75" customHeight="1" x14ac:dyDescent="0.15">
      <c r="B28" s="236" t="s">
        <v>140</v>
      </c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3" t="s">
        <v>53</v>
      </c>
      <c r="N28" s="233"/>
      <c r="O28" s="245">
        <f>別紙!X25</f>
        <v>84200</v>
      </c>
      <c r="P28" s="245"/>
      <c r="Q28" s="245"/>
      <c r="R28" s="245"/>
      <c r="S28" s="245"/>
      <c r="T28" s="245"/>
      <c r="U28" s="245"/>
      <c r="V28" s="23" t="s">
        <v>114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</row>
    <row r="30" spans="2:34" ht="18.75" customHeight="1" x14ac:dyDescent="0.15">
      <c r="B30" s="242" t="s">
        <v>144</v>
      </c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</row>
    <row r="31" spans="2:34" ht="18.75" customHeight="1" x14ac:dyDescent="0.15">
      <c r="B31" s="243" t="s">
        <v>142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</row>
    <row r="32" spans="2:34" ht="18.75" customHeight="1" x14ac:dyDescent="0.15">
      <c r="B32" s="236" t="s">
        <v>141</v>
      </c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</row>
    <row r="33" spans="2:34" ht="18.75" customHeight="1" x14ac:dyDescent="0.15"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6"/>
      <c r="AD33" s="236"/>
      <c r="AE33" s="236"/>
      <c r="AF33" s="236"/>
      <c r="AG33" s="236"/>
      <c r="AH33" s="236"/>
    </row>
    <row r="34" spans="2:34" ht="18.75" customHeight="1" x14ac:dyDescent="0.15"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</row>
    <row r="35" spans="2:34" ht="18.75" customHeight="1" x14ac:dyDescent="0.15"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</row>
    <row r="36" spans="2:34" ht="18.75" customHeight="1" x14ac:dyDescent="0.15"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</row>
    <row r="37" spans="2:34" ht="18.75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2:34" ht="18.75" customHeight="1" x14ac:dyDescent="0.15">
      <c r="B42" s="16"/>
    </row>
    <row r="43" spans="2:34" ht="18.75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40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8"/>
    <col min="17" max="23" width="2.625" style="28" customWidth="1"/>
    <col min="24" max="26" width="2.5" style="28"/>
    <col min="27" max="28" width="3" style="28" bestFit="1" customWidth="1"/>
    <col min="29" max="16384" width="2.5" style="28"/>
  </cols>
  <sheetData>
    <row r="1" spans="1:54" ht="15" customHeight="1" x14ac:dyDescent="0.15">
      <c r="B1" s="248" t="s">
        <v>10</v>
      </c>
      <c r="C1" s="248"/>
      <c r="D1" s="248"/>
      <c r="E1" s="248"/>
      <c r="F1" s="35"/>
    </row>
    <row r="2" spans="1:54" ht="22.5" customHeight="1" x14ac:dyDescent="0.15">
      <c r="B2" s="249" t="s">
        <v>145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  <c r="AX2" s="249"/>
      <c r="AY2" s="249"/>
      <c r="AZ2" s="249"/>
      <c r="BA2" s="249"/>
      <c r="BB2" s="249"/>
    </row>
    <row r="3" spans="1:54" ht="7.5" customHeight="1" x14ac:dyDescent="0.15"/>
    <row r="4" spans="1:54" s="29" customFormat="1" ht="13.5" customHeight="1" x14ac:dyDescent="0.15">
      <c r="B4" s="31" t="s">
        <v>94</v>
      </c>
    </row>
    <row r="5" spans="1:54" s="29" customFormat="1" ht="4.5" customHeight="1" x14ac:dyDescent="0.15">
      <c r="B5" s="28"/>
    </row>
    <row r="6" spans="1:54" ht="13.5" customHeight="1" x14ac:dyDescent="0.15">
      <c r="C6" s="250" t="s">
        <v>137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2"/>
      <c r="X6" s="253" t="s">
        <v>138</v>
      </c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5"/>
      <c r="AJ6" s="253" t="s">
        <v>14</v>
      </c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6"/>
    </row>
    <row r="7" spans="1:54" ht="13.5" customHeight="1" x14ac:dyDescent="0.15">
      <c r="C7" s="257" t="s">
        <v>17</v>
      </c>
      <c r="D7" s="258"/>
      <c r="E7" s="258"/>
      <c r="F7" s="258"/>
      <c r="G7" s="258"/>
      <c r="H7" s="258"/>
      <c r="I7" s="258"/>
      <c r="J7" s="258"/>
      <c r="K7" s="258"/>
      <c r="L7" s="259"/>
      <c r="M7" s="260" t="s">
        <v>3</v>
      </c>
      <c r="N7" s="258"/>
      <c r="O7" s="258"/>
      <c r="P7" s="259"/>
      <c r="Q7" s="260" t="s">
        <v>6</v>
      </c>
      <c r="R7" s="258"/>
      <c r="S7" s="258"/>
      <c r="T7" s="258"/>
      <c r="U7" s="258"/>
      <c r="V7" s="258"/>
      <c r="W7" s="259"/>
      <c r="X7" s="261" t="s">
        <v>11</v>
      </c>
      <c r="Y7" s="262"/>
      <c r="Z7" s="262"/>
      <c r="AA7" s="263"/>
      <c r="AB7" s="264" t="s">
        <v>7</v>
      </c>
      <c r="AC7" s="265"/>
      <c r="AD7" s="265"/>
      <c r="AE7" s="266"/>
      <c r="AF7" s="264" t="s">
        <v>13</v>
      </c>
      <c r="AG7" s="265"/>
      <c r="AH7" s="265"/>
      <c r="AI7" s="266"/>
      <c r="AJ7" s="264" t="s">
        <v>15</v>
      </c>
      <c r="AK7" s="265"/>
      <c r="AL7" s="265"/>
      <c r="AM7" s="266"/>
      <c r="AN7" s="264"/>
      <c r="AO7" s="265"/>
      <c r="AP7" s="265"/>
      <c r="AQ7" s="265"/>
      <c r="AR7" s="265"/>
      <c r="AS7" s="265"/>
      <c r="AT7" s="265"/>
      <c r="AU7" s="265"/>
      <c r="AV7" s="265"/>
      <c r="AW7" s="265"/>
      <c r="AX7" s="265"/>
      <c r="AY7" s="265"/>
      <c r="AZ7" s="265"/>
      <c r="BA7" s="267"/>
    </row>
    <row r="8" spans="1:54" s="30" customFormat="1" ht="13.5" customHeight="1" x14ac:dyDescent="0.15">
      <c r="C8" s="268" t="s">
        <v>116</v>
      </c>
      <c r="D8" s="269"/>
      <c r="E8" s="269"/>
      <c r="F8" s="269"/>
      <c r="G8" s="269"/>
      <c r="H8" s="269"/>
      <c r="I8" s="269"/>
      <c r="J8" s="269"/>
      <c r="K8" s="269"/>
      <c r="L8" s="270"/>
      <c r="M8" s="271"/>
      <c r="N8" s="272"/>
      <c r="O8" s="272"/>
      <c r="P8" s="273"/>
      <c r="Q8" s="274"/>
      <c r="R8" s="275"/>
      <c r="S8" s="275"/>
      <c r="T8" s="275"/>
      <c r="U8" s="275"/>
      <c r="V8" s="275"/>
      <c r="W8" s="276"/>
      <c r="X8" s="377"/>
      <c r="Y8" s="378"/>
      <c r="Z8" s="378"/>
      <c r="AA8" s="379"/>
      <c r="AB8" s="386"/>
      <c r="AC8" s="387"/>
      <c r="AD8" s="387"/>
      <c r="AE8" s="388"/>
      <c r="AF8" s="386"/>
      <c r="AG8" s="387"/>
      <c r="AH8" s="387"/>
      <c r="AI8" s="388"/>
      <c r="AJ8" s="277"/>
      <c r="AK8" s="278"/>
      <c r="AL8" s="278"/>
      <c r="AM8" s="279"/>
      <c r="AN8" s="280"/>
      <c r="AO8" s="281"/>
      <c r="AP8" s="281"/>
      <c r="AQ8" s="281"/>
      <c r="AR8" s="281"/>
      <c r="AS8" s="49"/>
      <c r="AT8" s="49"/>
      <c r="AU8" s="49"/>
      <c r="AV8" s="49"/>
      <c r="AW8" s="49"/>
      <c r="AX8" s="49"/>
      <c r="AY8" s="49"/>
      <c r="AZ8" s="49"/>
      <c r="BA8" s="50"/>
    </row>
    <row r="9" spans="1:54" s="30" customFormat="1" ht="13.5" customHeight="1" x14ac:dyDescent="0.15">
      <c r="C9" s="32"/>
      <c r="D9" s="282" t="s">
        <v>134</v>
      </c>
      <c r="E9" s="282"/>
      <c r="F9" s="282"/>
      <c r="G9" s="282"/>
      <c r="H9" s="282"/>
      <c r="I9" s="282"/>
      <c r="J9" s="282"/>
      <c r="K9" s="282"/>
      <c r="L9" s="283"/>
      <c r="M9" s="284"/>
      <c r="N9" s="285"/>
      <c r="O9" s="285"/>
      <c r="P9" s="286"/>
      <c r="Q9" s="287"/>
      <c r="R9" s="288"/>
      <c r="S9" s="288"/>
      <c r="T9" s="288"/>
      <c r="U9" s="288"/>
      <c r="V9" s="288"/>
      <c r="W9" s="289"/>
      <c r="X9" s="380"/>
      <c r="Y9" s="381"/>
      <c r="Z9" s="381"/>
      <c r="AA9" s="382"/>
      <c r="AB9" s="389"/>
      <c r="AC9" s="390"/>
      <c r="AD9" s="390"/>
      <c r="AE9" s="391"/>
      <c r="AF9" s="389"/>
      <c r="AG9" s="390"/>
      <c r="AH9" s="390"/>
      <c r="AI9" s="391"/>
      <c r="AJ9" s="290"/>
      <c r="AK9" s="291"/>
      <c r="AL9" s="291"/>
      <c r="AM9" s="292"/>
      <c r="AN9" s="280"/>
      <c r="AO9" s="281"/>
      <c r="AP9" s="281"/>
      <c r="AQ9" s="281"/>
      <c r="AR9" s="281"/>
      <c r="AS9" s="49"/>
      <c r="AT9" s="49"/>
      <c r="AU9" s="49"/>
      <c r="AV9" s="49"/>
      <c r="AW9" s="49"/>
      <c r="AX9" s="49"/>
      <c r="AY9" s="49"/>
      <c r="AZ9" s="49"/>
      <c r="BA9" s="50"/>
    </row>
    <row r="10" spans="1:54" s="30" customFormat="1" ht="13.5" customHeight="1" x14ac:dyDescent="0.15">
      <c r="A10" s="30">
        <v>1</v>
      </c>
      <c r="C10" s="32"/>
      <c r="D10" s="282" t="str">
        <f>"　"&amp;IF(ISNA(VLOOKUP(A10,入力シート!$B$45:$AO$45,2,FALSE)),"",VLOOKUP(A10,入力シート!$B$45:$AO$45,2,FALSE))</f>
        <v>　短期入院プラン作成及び配布</v>
      </c>
      <c r="E10" s="282"/>
      <c r="F10" s="282"/>
      <c r="G10" s="282"/>
      <c r="H10" s="282"/>
      <c r="I10" s="282"/>
      <c r="J10" s="282"/>
      <c r="K10" s="282"/>
      <c r="L10" s="283"/>
      <c r="M10" s="284"/>
      <c r="N10" s="285"/>
      <c r="O10" s="285"/>
      <c r="P10" s="286"/>
      <c r="Q10" s="39"/>
      <c r="R10" s="42"/>
      <c r="S10" s="42"/>
      <c r="T10" s="42"/>
      <c r="U10" s="42"/>
      <c r="V10" s="42"/>
      <c r="W10" s="45"/>
      <c r="X10" s="380"/>
      <c r="Y10" s="381"/>
      <c r="Z10" s="381"/>
      <c r="AA10" s="382"/>
      <c r="AB10" s="389"/>
      <c r="AC10" s="390"/>
      <c r="AD10" s="390"/>
      <c r="AE10" s="391"/>
      <c r="AF10" s="389"/>
      <c r="AG10" s="390"/>
      <c r="AH10" s="390"/>
      <c r="AI10" s="391"/>
      <c r="AJ10" s="293">
        <f>IF(D10="","",入力シート!$AP$45)</f>
        <v>44326</v>
      </c>
      <c r="AK10" s="294"/>
      <c r="AL10" s="294"/>
      <c r="AM10" s="295"/>
      <c r="AN10" s="296" t="s">
        <v>136</v>
      </c>
      <c r="AO10" s="282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97"/>
    </row>
    <row r="11" spans="1:54" s="30" customFormat="1" ht="13.5" customHeight="1" x14ac:dyDescent="0.15">
      <c r="A11" s="30">
        <v>1</v>
      </c>
      <c r="C11" s="32"/>
      <c r="D11" s="282" t="str">
        <f>IF(入力シート!N51=0,"","　　"&amp;入力シート!C51)</f>
        <v>　　看護師</v>
      </c>
      <c r="E11" s="282"/>
      <c r="F11" s="282"/>
      <c r="G11" s="282"/>
      <c r="H11" s="282"/>
      <c r="I11" s="282"/>
      <c r="J11" s="282"/>
      <c r="K11" s="282"/>
      <c r="L11" s="283"/>
      <c r="M11" s="284">
        <f>IF(D11="","",Q11*V11)</f>
        <v>34600</v>
      </c>
      <c r="N11" s="285"/>
      <c r="O11" s="285"/>
      <c r="P11" s="286"/>
      <c r="Q11" s="298">
        <f>IF(D11="","",入力シート!R51)</f>
        <v>17300</v>
      </c>
      <c r="R11" s="299"/>
      <c r="S11" s="299"/>
      <c r="T11" s="299"/>
      <c r="U11" s="44" t="str">
        <f>IF(V11="","","×")</f>
        <v>×</v>
      </c>
      <c r="V11" s="300">
        <f>IF(D11="","",入力シート!N51)</f>
        <v>2</v>
      </c>
      <c r="W11" s="301"/>
      <c r="X11" s="380"/>
      <c r="Y11" s="381"/>
      <c r="Z11" s="381"/>
      <c r="AA11" s="382"/>
      <c r="AB11" s="389"/>
      <c r="AC11" s="390"/>
      <c r="AD11" s="390"/>
      <c r="AE11" s="391"/>
      <c r="AF11" s="389"/>
      <c r="AG11" s="390"/>
      <c r="AH11" s="390"/>
      <c r="AI11" s="391"/>
      <c r="AJ11" s="293"/>
      <c r="AK11" s="294"/>
      <c r="AL11" s="294"/>
      <c r="AM11" s="295"/>
      <c r="AN11" s="280"/>
      <c r="AO11" s="281"/>
      <c r="AP11" s="281"/>
      <c r="AQ11" s="281"/>
      <c r="AR11" s="281"/>
      <c r="AS11" s="49"/>
      <c r="AT11" s="49"/>
      <c r="AU11" s="49"/>
      <c r="AV11" s="49"/>
      <c r="AW11" s="49"/>
      <c r="AX11" s="49"/>
      <c r="AY11" s="49"/>
      <c r="AZ11" s="49"/>
      <c r="BA11" s="50"/>
    </row>
    <row r="12" spans="1:54" s="30" customFormat="1" ht="13.5" customHeight="1" x14ac:dyDescent="0.15">
      <c r="A12" s="30">
        <v>2</v>
      </c>
      <c r="C12" s="32"/>
      <c r="D12" s="282" t="str">
        <f>IF(入力シート!N52=0,"","　　"&amp;入力シート!C52)</f>
        <v>　　MSW</v>
      </c>
      <c r="E12" s="282"/>
      <c r="F12" s="282"/>
      <c r="G12" s="282"/>
      <c r="H12" s="282"/>
      <c r="I12" s="282"/>
      <c r="J12" s="282"/>
      <c r="K12" s="282"/>
      <c r="L12" s="283"/>
      <c r="M12" s="284">
        <f>IF(D12="","",Q12*V12)</f>
        <v>32800</v>
      </c>
      <c r="N12" s="285"/>
      <c r="O12" s="285"/>
      <c r="P12" s="286"/>
      <c r="Q12" s="298">
        <f>IF(D12="","",入力シート!R52)</f>
        <v>16400</v>
      </c>
      <c r="R12" s="299"/>
      <c r="S12" s="299"/>
      <c r="T12" s="299"/>
      <c r="U12" s="44" t="str">
        <f>IF(V12="","","×")</f>
        <v>×</v>
      </c>
      <c r="V12" s="300">
        <f>IF(D12="","",入力シート!N52)</f>
        <v>2</v>
      </c>
      <c r="W12" s="301"/>
      <c r="X12" s="380"/>
      <c r="Y12" s="381"/>
      <c r="Z12" s="381"/>
      <c r="AA12" s="382"/>
      <c r="AB12" s="389"/>
      <c r="AC12" s="390"/>
      <c r="AD12" s="390"/>
      <c r="AE12" s="391"/>
      <c r="AF12" s="389"/>
      <c r="AG12" s="390"/>
      <c r="AH12" s="390"/>
      <c r="AI12" s="391"/>
      <c r="AJ12" s="293"/>
      <c r="AK12" s="294"/>
      <c r="AL12" s="294"/>
      <c r="AM12" s="295"/>
      <c r="AN12" s="280"/>
      <c r="AO12" s="281"/>
      <c r="AP12" s="281"/>
      <c r="AQ12" s="281"/>
      <c r="AR12" s="281"/>
      <c r="AS12" s="49"/>
      <c r="AT12" s="49"/>
      <c r="AU12" s="49"/>
      <c r="AV12" s="49"/>
      <c r="AW12" s="49"/>
      <c r="AX12" s="49"/>
      <c r="AY12" s="49"/>
      <c r="AZ12" s="49"/>
      <c r="BA12" s="50"/>
    </row>
    <row r="13" spans="1:54" s="30" customFormat="1" ht="13.5" customHeight="1" x14ac:dyDescent="0.15">
      <c r="A13" s="30">
        <v>3</v>
      </c>
      <c r="C13" s="32"/>
      <c r="D13" s="282" t="str">
        <f>IF(入力シート!N53=0,"","　　"&amp;入力シート!C53)</f>
        <v>　　介護福祉士</v>
      </c>
      <c r="E13" s="282"/>
      <c r="F13" s="282"/>
      <c r="G13" s="282"/>
      <c r="H13" s="282"/>
      <c r="I13" s="282"/>
      <c r="J13" s="282"/>
      <c r="K13" s="282"/>
      <c r="L13" s="283"/>
      <c r="M13" s="284">
        <f>IF(D13="","",Q13*V13)</f>
        <v>12800</v>
      </c>
      <c r="N13" s="285"/>
      <c r="O13" s="285"/>
      <c r="P13" s="286"/>
      <c r="Q13" s="298">
        <f>IF(D13="","",入力シート!R53)</f>
        <v>12800</v>
      </c>
      <c r="R13" s="299"/>
      <c r="S13" s="299"/>
      <c r="T13" s="299"/>
      <c r="U13" s="44" t="str">
        <f>IF(V13="","","×")</f>
        <v>×</v>
      </c>
      <c r="V13" s="300">
        <f>IF(D13="","",入力シート!N53)</f>
        <v>1</v>
      </c>
      <c r="W13" s="301"/>
      <c r="X13" s="380"/>
      <c r="Y13" s="381"/>
      <c r="Z13" s="381"/>
      <c r="AA13" s="382"/>
      <c r="AB13" s="389"/>
      <c r="AC13" s="390"/>
      <c r="AD13" s="390"/>
      <c r="AE13" s="391"/>
      <c r="AF13" s="389"/>
      <c r="AG13" s="390"/>
      <c r="AH13" s="390"/>
      <c r="AI13" s="391"/>
      <c r="AJ13" s="293"/>
      <c r="AK13" s="294"/>
      <c r="AL13" s="294"/>
      <c r="AM13" s="295"/>
      <c r="AN13" s="280"/>
      <c r="AO13" s="281"/>
      <c r="AP13" s="281"/>
      <c r="AQ13" s="281"/>
      <c r="AR13" s="281"/>
      <c r="AS13" s="49"/>
      <c r="AT13" s="49"/>
      <c r="AU13" s="49"/>
      <c r="AV13" s="49"/>
      <c r="AW13" s="49"/>
      <c r="AX13" s="49"/>
      <c r="AY13" s="49"/>
      <c r="AZ13" s="49"/>
      <c r="BA13" s="50"/>
    </row>
    <row r="14" spans="1:54" s="30" customFormat="1" ht="13.5" customHeight="1" x14ac:dyDescent="0.15">
      <c r="A14" s="30">
        <v>4</v>
      </c>
      <c r="C14" s="32"/>
      <c r="D14" s="282" t="str">
        <f>IF(入力シート!N45=0,"","　プラン作成費")</f>
        <v>　プラン作成費</v>
      </c>
      <c r="E14" s="282"/>
      <c r="F14" s="282"/>
      <c r="G14" s="282"/>
      <c r="H14" s="282"/>
      <c r="I14" s="282"/>
      <c r="J14" s="282"/>
      <c r="K14" s="282"/>
      <c r="L14" s="283"/>
      <c r="M14" s="284">
        <f>IF(D14="","",Q14*V14)</f>
        <v>4000</v>
      </c>
      <c r="N14" s="285"/>
      <c r="O14" s="285"/>
      <c r="P14" s="286"/>
      <c r="Q14" s="298">
        <f>IF(D14="","",2000)</f>
        <v>2000</v>
      </c>
      <c r="R14" s="299"/>
      <c r="S14" s="299"/>
      <c r="T14" s="299"/>
      <c r="U14" s="44" t="str">
        <f>IF(V14="","","×")</f>
        <v>×</v>
      </c>
      <c r="V14" s="302">
        <f>IF(D14="","",入力シート!N45)</f>
        <v>2</v>
      </c>
      <c r="W14" s="303"/>
      <c r="X14" s="380"/>
      <c r="Y14" s="381"/>
      <c r="Z14" s="381"/>
      <c r="AA14" s="382"/>
      <c r="AB14" s="389"/>
      <c r="AC14" s="390"/>
      <c r="AD14" s="390"/>
      <c r="AE14" s="391"/>
      <c r="AF14" s="389"/>
      <c r="AG14" s="390"/>
      <c r="AH14" s="390"/>
      <c r="AI14" s="391"/>
      <c r="AJ14" s="293"/>
      <c r="AK14" s="294"/>
      <c r="AL14" s="294"/>
      <c r="AM14" s="295"/>
      <c r="AN14" s="280"/>
      <c r="AO14" s="281"/>
      <c r="AP14" s="281"/>
      <c r="AQ14" s="281"/>
      <c r="AR14" s="281"/>
      <c r="AS14" s="49"/>
      <c r="AT14" s="49"/>
      <c r="AU14" s="49"/>
      <c r="AV14" s="49"/>
      <c r="AW14" s="49"/>
      <c r="AX14" s="49"/>
      <c r="AY14" s="49"/>
      <c r="AZ14" s="49"/>
      <c r="BA14" s="50"/>
    </row>
    <row r="15" spans="1:54" s="30" customFormat="1" ht="13.5" customHeight="1" x14ac:dyDescent="0.15">
      <c r="C15" s="32"/>
      <c r="D15" s="282"/>
      <c r="E15" s="282"/>
      <c r="F15" s="282"/>
      <c r="G15" s="282"/>
      <c r="H15" s="282"/>
      <c r="I15" s="282"/>
      <c r="J15" s="282"/>
      <c r="K15" s="282"/>
      <c r="L15" s="283"/>
      <c r="M15" s="284"/>
      <c r="N15" s="285"/>
      <c r="O15" s="285"/>
      <c r="P15" s="286"/>
      <c r="Q15" s="287"/>
      <c r="R15" s="288"/>
      <c r="S15" s="288"/>
      <c r="T15" s="288"/>
      <c r="U15" s="288"/>
      <c r="V15" s="288"/>
      <c r="W15" s="289"/>
      <c r="X15" s="380"/>
      <c r="Y15" s="381"/>
      <c r="Z15" s="381"/>
      <c r="AA15" s="382"/>
      <c r="AB15" s="389"/>
      <c r="AC15" s="390"/>
      <c r="AD15" s="390"/>
      <c r="AE15" s="391"/>
      <c r="AF15" s="389"/>
      <c r="AG15" s="390"/>
      <c r="AH15" s="390"/>
      <c r="AI15" s="391"/>
      <c r="AJ15" s="293" t="str">
        <f>IF($M15="","",IF(ISNA(VLOOKUP(A15,#REF!,16,FALSE)),"",VLOOKUP(A15,#REF!,16,FALSE)))</f>
        <v/>
      </c>
      <c r="AK15" s="294"/>
      <c r="AL15" s="294"/>
      <c r="AM15" s="295"/>
      <c r="AN15" s="280"/>
      <c r="AO15" s="281"/>
      <c r="AP15" s="281"/>
      <c r="AQ15" s="281"/>
      <c r="AR15" s="281"/>
      <c r="AS15" s="49"/>
      <c r="AT15" s="49"/>
      <c r="AU15" s="49"/>
      <c r="AV15" s="49"/>
      <c r="AW15" s="49"/>
      <c r="AX15" s="49"/>
      <c r="AY15" s="49"/>
      <c r="AZ15" s="49"/>
      <c r="BA15" s="50"/>
    </row>
    <row r="16" spans="1:54" s="30" customFormat="1" ht="13.5" customHeight="1" x14ac:dyDescent="0.15">
      <c r="A16" s="30">
        <v>5</v>
      </c>
      <c r="C16" s="32"/>
      <c r="D16" s="282"/>
      <c r="E16" s="282"/>
      <c r="F16" s="282"/>
      <c r="G16" s="282"/>
      <c r="H16" s="282"/>
      <c r="I16" s="282"/>
      <c r="J16" s="282"/>
      <c r="K16" s="282"/>
      <c r="L16" s="283"/>
      <c r="M16" s="284"/>
      <c r="N16" s="285"/>
      <c r="O16" s="285"/>
      <c r="P16" s="286"/>
      <c r="Q16" s="287"/>
      <c r="R16" s="288"/>
      <c r="S16" s="288"/>
      <c r="T16" s="288"/>
      <c r="U16" s="288"/>
      <c r="V16" s="288"/>
      <c r="W16" s="289"/>
      <c r="X16" s="380"/>
      <c r="Y16" s="381"/>
      <c r="Z16" s="381"/>
      <c r="AA16" s="382"/>
      <c r="AB16" s="389"/>
      <c r="AC16" s="390"/>
      <c r="AD16" s="390"/>
      <c r="AE16" s="391"/>
      <c r="AF16" s="389"/>
      <c r="AG16" s="390"/>
      <c r="AH16" s="390"/>
      <c r="AI16" s="391"/>
      <c r="AJ16" s="293" t="str">
        <f>IF($M16="","",IF(ISNA(VLOOKUP(A16,#REF!,16,FALSE)),"",VLOOKUP(A16,#REF!,16,FALSE)))</f>
        <v/>
      </c>
      <c r="AK16" s="294"/>
      <c r="AL16" s="294"/>
      <c r="AM16" s="295"/>
      <c r="AN16" s="280"/>
      <c r="AO16" s="281"/>
      <c r="AP16" s="281"/>
      <c r="AQ16" s="281"/>
      <c r="AR16" s="281"/>
      <c r="AS16" s="49"/>
      <c r="AT16" s="49"/>
      <c r="AU16" s="49"/>
      <c r="AV16" s="49"/>
      <c r="AW16" s="49"/>
      <c r="AX16" s="49"/>
      <c r="AY16" s="49"/>
      <c r="AZ16" s="49"/>
      <c r="BA16" s="50"/>
    </row>
    <row r="17" spans="1:54" s="30" customFormat="1" ht="13.5" customHeight="1" x14ac:dyDescent="0.15">
      <c r="C17" s="32"/>
      <c r="D17" s="282"/>
      <c r="E17" s="282"/>
      <c r="F17" s="282"/>
      <c r="G17" s="282"/>
      <c r="H17" s="282"/>
      <c r="I17" s="282"/>
      <c r="J17" s="282"/>
      <c r="K17" s="282"/>
      <c r="L17" s="283"/>
      <c r="M17" s="284"/>
      <c r="N17" s="285"/>
      <c r="O17" s="285"/>
      <c r="P17" s="286"/>
      <c r="Q17" s="287"/>
      <c r="R17" s="288"/>
      <c r="S17" s="288"/>
      <c r="T17" s="288"/>
      <c r="U17" s="288"/>
      <c r="V17" s="288"/>
      <c r="W17" s="289"/>
      <c r="X17" s="380"/>
      <c r="Y17" s="381"/>
      <c r="Z17" s="381"/>
      <c r="AA17" s="382"/>
      <c r="AB17" s="389"/>
      <c r="AC17" s="390"/>
      <c r="AD17" s="390"/>
      <c r="AE17" s="391"/>
      <c r="AF17" s="389"/>
      <c r="AG17" s="390"/>
      <c r="AH17" s="390"/>
      <c r="AI17" s="391"/>
      <c r="AJ17" s="293" t="str">
        <f>IF($M17="","",IF(ISNA(VLOOKUP(A17,#REF!,16,FALSE)),"",VLOOKUP(A17,#REF!,16,FALSE)))</f>
        <v/>
      </c>
      <c r="AK17" s="294"/>
      <c r="AL17" s="294"/>
      <c r="AM17" s="295"/>
      <c r="AN17" s="280"/>
      <c r="AO17" s="281"/>
      <c r="AP17" s="281"/>
      <c r="AQ17" s="281"/>
      <c r="AR17" s="281"/>
      <c r="AS17" s="49"/>
      <c r="AT17" s="49"/>
      <c r="AU17" s="49"/>
      <c r="AV17" s="49"/>
      <c r="AW17" s="49"/>
      <c r="AX17" s="49"/>
      <c r="AY17" s="49"/>
      <c r="AZ17" s="49"/>
      <c r="BA17" s="50"/>
    </row>
    <row r="18" spans="1:54" s="30" customFormat="1" ht="13.5" customHeight="1" x14ac:dyDescent="0.15">
      <c r="A18" s="30">
        <v>5</v>
      </c>
      <c r="C18" s="32"/>
      <c r="D18" s="282"/>
      <c r="E18" s="282"/>
      <c r="F18" s="282"/>
      <c r="G18" s="282"/>
      <c r="H18" s="282"/>
      <c r="I18" s="282"/>
      <c r="J18" s="282"/>
      <c r="K18" s="282"/>
      <c r="L18" s="283"/>
      <c r="M18" s="284"/>
      <c r="N18" s="285"/>
      <c r="O18" s="285"/>
      <c r="P18" s="286"/>
      <c r="Q18" s="304"/>
      <c r="R18" s="305"/>
      <c r="S18" s="305"/>
      <c r="T18" s="305"/>
      <c r="U18" s="305"/>
      <c r="V18" s="305"/>
      <c r="W18" s="306"/>
      <c r="X18" s="380"/>
      <c r="Y18" s="381"/>
      <c r="Z18" s="381"/>
      <c r="AA18" s="382"/>
      <c r="AB18" s="389"/>
      <c r="AC18" s="390"/>
      <c r="AD18" s="390"/>
      <c r="AE18" s="391"/>
      <c r="AF18" s="389"/>
      <c r="AG18" s="390"/>
      <c r="AH18" s="390"/>
      <c r="AI18" s="391"/>
      <c r="AJ18" s="293" t="str">
        <f>IF($M18="","",IF(ISNA(VLOOKUP(A18,#REF!,16,FALSE)),"",VLOOKUP(A18,#REF!,16,FALSE)))</f>
        <v/>
      </c>
      <c r="AK18" s="294"/>
      <c r="AL18" s="294"/>
      <c r="AM18" s="295"/>
      <c r="AN18" s="280"/>
      <c r="AO18" s="281"/>
      <c r="AP18" s="281"/>
      <c r="AQ18" s="281"/>
      <c r="AR18" s="281"/>
      <c r="AS18" s="49"/>
      <c r="AT18" s="49"/>
      <c r="AU18" s="49"/>
      <c r="AV18" s="49"/>
      <c r="AW18" s="49"/>
      <c r="AX18" s="49"/>
      <c r="AY18" s="49"/>
      <c r="AZ18" s="49"/>
      <c r="BA18" s="50"/>
    </row>
    <row r="19" spans="1:54" s="30" customFormat="1" ht="13.5" customHeight="1" x14ac:dyDescent="0.15">
      <c r="A19" s="30">
        <v>6</v>
      </c>
      <c r="C19" s="32"/>
      <c r="D19" s="282"/>
      <c r="E19" s="282"/>
      <c r="F19" s="282"/>
      <c r="G19" s="282"/>
      <c r="H19" s="282"/>
      <c r="I19" s="282"/>
      <c r="J19" s="282"/>
      <c r="K19" s="282"/>
      <c r="L19" s="283"/>
      <c r="M19" s="284"/>
      <c r="N19" s="285"/>
      <c r="O19" s="285"/>
      <c r="P19" s="286"/>
      <c r="Q19" s="304"/>
      <c r="R19" s="305"/>
      <c r="S19" s="305"/>
      <c r="T19" s="305"/>
      <c r="U19" s="305"/>
      <c r="V19" s="305"/>
      <c r="W19" s="306"/>
      <c r="X19" s="380"/>
      <c r="Y19" s="381"/>
      <c r="Z19" s="381"/>
      <c r="AA19" s="382"/>
      <c r="AB19" s="389"/>
      <c r="AC19" s="390"/>
      <c r="AD19" s="390"/>
      <c r="AE19" s="391"/>
      <c r="AF19" s="389"/>
      <c r="AG19" s="390"/>
      <c r="AH19" s="390"/>
      <c r="AI19" s="391"/>
      <c r="AJ19" s="293" t="str">
        <f>IF($M19="","",IF(ISNA(VLOOKUP(A19,#REF!,16,FALSE)),"",VLOOKUP(A19,#REF!,16,FALSE)))</f>
        <v/>
      </c>
      <c r="AK19" s="294"/>
      <c r="AL19" s="294"/>
      <c r="AM19" s="295"/>
      <c r="AN19" s="280"/>
      <c r="AO19" s="281"/>
      <c r="AP19" s="281"/>
      <c r="AQ19" s="281"/>
      <c r="AR19" s="281"/>
      <c r="AS19" s="49"/>
      <c r="AT19" s="49"/>
      <c r="AU19" s="49"/>
      <c r="AV19" s="49"/>
      <c r="AW19" s="49"/>
      <c r="AX19" s="49"/>
      <c r="AY19" s="49"/>
      <c r="AZ19" s="49"/>
      <c r="BA19" s="50"/>
    </row>
    <row r="20" spans="1:54" s="30" customFormat="1" ht="13.5" customHeight="1" x14ac:dyDescent="0.15">
      <c r="A20" s="30">
        <v>7</v>
      </c>
      <c r="C20" s="32"/>
      <c r="D20" s="282"/>
      <c r="E20" s="282"/>
      <c r="F20" s="282"/>
      <c r="G20" s="282"/>
      <c r="H20" s="282"/>
      <c r="I20" s="282"/>
      <c r="J20" s="282"/>
      <c r="K20" s="282"/>
      <c r="L20" s="283"/>
      <c r="M20" s="284"/>
      <c r="N20" s="285"/>
      <c r="O20" s="285"/>
      <c r="P20" s="286"/>
      <c r="Q20" s="287"/>
      <c r="R20" s="288"/>
      <c r="S20" s="288"/>
      <c r="T20" s="288"/>
      <c r="U20" s="288"/>
      <c r="V20" s="288"/>
      <c r="W20" s="289"/>
      <c r="X20" s="380"/>
      <c r="Y20" s="381"/>
      <c r="Z20" s="381"/>
      <c r="AA20" s="382"/>
      <c r="AB20" s="389"/>
      <c r="AC20" s="390"/>
      <c r="AD20" s="390"/>
      <c r="AE20" s="391"/>
      <c r="AF20" s="389"/>
      <c r="AG20" s="390"/>
      <c r="AH20" s="390"/>
      <c r="AI20" s="391"/>
      <c r="AJ20" s="293" t="str">
        <f>IF($M20="","",IF(ISNA(VLOOKUP(A20,#REF!,16,FALSE)),"",VLOOKUP(A20,#REF!,16,FALSE)))</f>
        <v/>
      </c>
      <c r="AK20" s="294"/>
      <c r="AL20" s="294"/>
      <c r="AM20" s="295"/>
      <c r="AN20" s="280"/>
      <c r="AO20" s="281"/>
      <c r="AP20" s="281"/>
      <c r="AQ20" s="281"/>
      <c r="AR20" s="281"/>
      <c r="AS20" s="49"/>
      <c r="AT20" s="49"/>
      <c r="AU20" s="49"/>
      <c r="AV20" s="49"/>
      <c r="AW20" s="49"/>
      <c r="AX20" s="49"/>
      <c r="AY20" s="49"/>
      <c r="AZ20" s="49"/>
      <c r="BA20" s="50"/>
    </row>
    <row r="21" spans="1:54" s="30" customFormat="1" ht="13.5" customHeight="1" x14ac:dyDescent="0.15">
      <c r="C21" s="32"/>
      <c r="D21" s="282"/>
      <c r="E21" s="282"/>
      <c r="F21" s="282"/>
      <c r="G21" s="282"/>
      <c r="H21" s="282"/>
      <c r="I21" s="282"/>
      <c r="J21" s="282"/>
      <c r="K21" s="282"/>
      <c r="L21" s="283"/>
      <c r="M21" s="284"/>
      <c r="N21" s="285"/>
      <c r="O21" s="285"/>
      <c r="P21" s="286"/>
      <c r="Q21" s="287"/>
      <c r="R21" s="288"/>
      <c r="S21" s="288"/>
      <c r="T21" s="288"/>
      <c r="U21" s="288"/>
      <c r="V21" s="288"/>
      <c r="W21" s="289"/>
      <c r="X21" s="380"/>
      <c r="Y21" s="381"/>
      <c r="Z21" s="381"/>
      <c r="AA21" s="382"/>
      <c r="AB21" s="389"/>
      <c r="AC21" s="390"/>
      <c r="AD21" s="390"/>
      <c r="AE21" s="391"/>
      <c r="AF21" s="389"/>
      <c r="AG21" s="390"/>
      <c r="AH21" s="390"/>
      <c r="AI21" s="391"/>
      <c r="AJ21" s="293" t="str">
        <f>IF($M21="","",IF(ISNA(VLOOKUP(A21,#REF!,16,FALSE)),"",VLOOKUP(A21,#REF!,16,FALSE)))</f>
        <v/>
      </c>
      <c r="AK21" s="294"/>
      <c r="AL21" s="294"/>
      <c r="AM21" s="295"/>
      <c r="AN21" s="280"/>
      <c r="AO21" s="281"/>
      <c r="AP21" s="281"/>
      <c r="AQ21" s="281"/>
      <c r="AR21" s="281"/>
      <c r="AS21" s="49"/>
      <c r="AT21" s="49"/>
      <c r="AU21" s="49"/>
      <c r="AV21" s="49"/>
      <c r="AW21" s="49"/>
      <c r="AX21" s="49"/>
      <c r="AY21" s="49"/>
      <c r="AZ21" s="49"/>
      <c r="BA21" s="50"/>
    </row>
    <row r="22" spans="1:54" s="30" customFormat="1" ht="13.5" customHeight="1" x14ac:dyDescent="0.15">
      <c r="A22" s="30">
        <v>7</v>
      </c>
      <c r="C22" s="32"/>
      <c r="D22" s="282"/>
      <c r="E22" s="282"/>
      <c r="F22" s="282"/>
      <c r="G22" s="282"/>
      <c r="H22" s="282"/>
      <c r="I22" s="282"/>
      <c r="J22" s="282"/>
      <c r="K22" s="282"/>
      <c r="L22" s="283"/>
      <c r="M22" s="284"/>
      <c r="N22" s="285"/>
      <c r="O22" s="285"/>
      <c r="P22" s="286"/>
      <c r="Q22" s="287"/>
      <c r="R22" s="288"/>
      <c r="S22" s="288"/>
      <c r="T22" s="288"/>
      <c r="U22" s="288"/>
      <c r="V22" s="288"/>
      <c r="W22" s="289"/>
      <c r="X22" s="380"/>
      <c r="Y22" s="381"/>
      <c r="Z22" s="381"/>
      <c r="AA22" s="382"/>
      <c r="AB22" s="389"/>
      <c r="AC22" s="390"/>
      <c r="AD22" s="390"/>
      <c r="AE22" s="391"/>
      <c r="AF22" s="389"/>
      <c r="AG22" s="390"/>
      <c r="AH22" s="390"/>
      <c r="AI22" s="391"/>
      <c r="AJ22" s="293" t="str">
        <f>IF($M22="","",IF(ISNA(VLOOKUP(A22,#REF!,16,FALSE)),"",VLOOKUP(A22,#REF!,16,FALSE)))</f>
        <v/>
      </c>
      <c r="AK22" s="294"/>
      <c r="AL22" s="294"/>
      <c r="AM22" s="295"/>
      <c r="AN22" s="280"/>
      <c r="AO22" s="281"/>
      <c r="AP22" s="281"/>
      <c r="AQ22" s="281"/>
      <c r="AR22" s="281"/>
      <c r="AS22" s="49"/>
      <c r="AT22" s="49"/>
      <c r="AU22" s="49"/>
      <c r="AV22" s="49"/>
      <c r="AW22" s="49"/>
      <c r="AX22" s="49"/>
      <c r="AY22" s="49"/>
      <c r="AZ22" s="49"/>
      <c r="BA22" s="50"/>
    </row>
    <row r="23" spans="1:54" s="30" customFormat="1" ht="13.5" customHeight="1" x14ac:dyDescent="0.15">
      <c r="A23" s="30">
        <v>8</v>
      </c>
      <c r="C23" s="32"/>
      <c r="D23" s="282"/>
      <c r="E23" s="282"/>
      <c r="F23" s="282"/>
      <c r="G23" s="282"/>
      <c r="H23" s="282"/>
      <c r="I23" s="282"/>
      <c r="J23" s="282"/>
      <c r="K23" s="282"/>
      <c r="L23" s="283"/>
      <c r="M23" s="284"/>
      <c r="N23" s="285"/>
      <c r="O23" s="285"/>
      <c r="P23" s="286"/>
      <c r="Q23" s="287"/>
      <c r="R23" s="288"/>
      <c r="S23" s="288"/>
      <c r="T23" s="288"/>
      <c r="U23" s="288"/>
      <c r="V23" s="288"/>
      <c r="W23" s="289"/>
      <c r="X23" s="380"/>
      <c r="Y23" s="381"/>
      <c r="Z23" s="381"/>
      <c r="AA23" s="382"/>
      <c r="AB23" s="389"/>
      <c r="AC23" s="390"/>
      <c r="AD23" s="390"/>
      <c r="AE23" s="391"/>
      <c r="AF23" s="389"/>
      <c r="AG23" s="390"/>
      <c r="AH23" s="390"/>
      <c r="AI23" s="391"/>
      <c r="AJ23" s="293" t="str">
        <f>IF($M23="","",IF(ISNA(VLOOKUP(A23,#REF!,16,FALSE)),"",VLOOKUP(A23,#REF!,16,FALSE)))</f>
        <v/>
      </c>
      <c r="AK23" s="294"/>
      <c r="AL23" s="294"/>
      <c r="AM23" s="295"/>
      <c r="AN23" s="280"/>
      <c r="AO23" s="281"/>
      <c r="AP23" s="281"/>
      <c r="AQ23" s="281"/>
      <c r="AR23" s="281"/>
      <c r="AS23" s="49"/>
      <c r="AT23" s="49"/>
      <c r="AU23" s="49"/>
      <c r="AV23" s="49"/>
      <c r="AW23" s="49"/>
      <c r="AX23" s="49"/>
      <c r="AY23" s="49"/>
      <c r="AZ23" s="49"/>
      <c r="BA23" s="50"/>
    </row>
    <row r="24" spans="1:54" s="30" customFormat="1" ht="13.5" customHeight="1" x14ac:dyDescent="0.15">
      <c r="A24" s="30">
        <v>7</v>
      </c>
      <c r="C24" s="32"/>
      <c r="D24" s="282"/>
      <c r="E24" s="282"/>
      <c r="F24" s="282"/>
      <c r="G24" s="282"/>
      <c r="H24" s="282"/>
      <c r="I24" s="282"/>
      <c r="J24" s="282"/>
      <c r="K24" s="282"/>
      <c r="L24" s="283"/>
      <c r="M24" s="284"/>
      <c r="N24" s="285"/>
      <c r="O24" s="285"/>
      <c r="P24" s="286"/>
      <c r="Q24" s="287"/>
      <c r="R24" s="288"/>
      <c r="S24" s="288"/>
      <c r="T24" s="288"/>
      <c r="U24" s="288"/>
      <c r="V24" s="288"/>
      <c r="W24" s="289"/>
      <c r="X24" s="383"/>
      <c r="Y24" s="384"/>
      <c r="Z24" s="384"/>
      <c r="AA24" s="385"/>
      <c r="AB24" s="392"/>
      <c r="AC24" s="393"/>
      <c r="AD24" s="393"/>
      <c r="AE24" s="394"/>
      <c r="AF24" s="392"/>
      <c r="AG24" s="393"/>
      <c r="AH24" s="393"/>
      <c r="AI24" s="394"/>
      <c r="AJ24" s="290"/>
      <c r="AK24" s="291"/>
      <c r="AL24" s="291"/>
      <c r="AM24" s="292"/>
      <c r="AN24" s="307" t="str">
        <f>IF($M24="","","旅費")</f>
        <v/>
      </c>
      <c r="AO24" s="308"/>
      <c r="AP24" s="308"/>
      <c r="AQ24" s="309" t="str">
        <f>IF($M24="","",IF(ISNA(VLOOKUP(別紙!A24,#REF!,27,FALSE)),"",VLOOKUP(別紙!A24,#REF!,27,FALSE))-IF(ISNA(VLOOKUP(別紙!A24,#REF!,43,FALSE)),"",VLOOKUP(別紙!A24,#REF!,43,FALSE)))</f>
        <v/>
      </c>
      <c r="AR24" s="309"/>
      <c r="AS24" s="309"/>
      <c r="AT24" s="309"/>
      <c r="AU24" s="308" t="str">
        <f>IF($M24="","","旅費")</f>
        <v/>
      </c>
      <c r="AV24" s="308"/>
      <c r="AW24" s="308"/>
      <c r="AX24" s="309" t="str">
        <f>IF($M24="","",IF(ISNA(VLOOKUP(別紙!A24,#REF!,31,FALSE)),"",VLOOKUP(別紙!A24,#REF!,31,FALSE)))</f>
        <v/>
      </c>
      <c r="AY24" s="309"/>
      <c r="AZ24" s="309"/>
      <c r="BA24" s="310"/>
    </row>
    <row r="25" spans="1:54" s="30" customFormat="1" ht="13.5" customHeight="1" x14ac:dyDescent="0.15">
      <c r="C25" s="311" t="s">
        <v>19</v>
      </c>
      <c r="D25" s="312"/>
      <c r="E25" s="312"/>
      <c r="F25" s="312"/>
      <c r="G25" s="312"/>
      <c r="H25" s="312"/>
      <c r="I25" s="312"/>
      <c r="J25" s="312"/>
      <c r="K25" s="312"/>
      <c r="L25" s="313"/>
      <c r="M25" s="314">
        <f>SUM(M8:P24)</f>
        <v>84200</v>
      </c>
      <c r="N25" s="315"/>
      <c r="O25" s="315"/>
      <c r="P25" s="316"/>
      <c r="Q25" s="317"/>
      <c r="R25" s="318"/>
      <c r="S25" s="318"/>
      <c r="T25" s="318"/>
      <c r="U25" s="318"/>
      <c r="V25" s="318"/>
      <c r="W25" s="319"/>
      <c r="X25" s="320">
        <f>M25-AB25-AF25</f>
        <v>84200</v>
      </c>
      <c r="Y25" s="321"/>
      <c r="Z25" s="321"/>
      <c r="AA25" s="322"/>
      <c r="AB25" s="323">
        <f>SUM(AB11:AE24)</f>
        <v>0</v>
      </c>
      <c r="AC25" s="324"/>
      <c r="AD25" s="324"/>
      <c r="AE25" s="325"/>
      <c r="AF25" s="323">
        <f>入力シート!T13</f>
        <v>0</v>
      </c>
      <c r="AG25" s="324"/>
      <c r="AH25" s="324"/>
      <c r="AI25" s="325"/>
      <c r="AJ25" s="326"/>
      <c r="AK25" s="327"/>
      <c r="AL25" s="327"/>
      <c r="AM25" s="32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51"/>
    </row>
    <row r="26" spans="1:54" s="30" customFormat="1" ht="4.5" customHeight="1" x14ac:dyDescent="0.15">
      <c r="C26" s="33"/>
      <c r="D26" s="33"/>
      <c r="E26" s="33"/>
      <c r="F26" s="33"/>
      <c r="G26" s="33"/>
      <c r="H26" s="33"/>
      <c r="I26" s="33"/>
      <c r="J26" s="33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</row>
    <row r="27" spans="1:54" s="29" customFormat="1" ht="15" customHeight="1" x14ac:dyDescent="0.15">
      <c r="B27" s="31" t="s">
        <v>73</v>
      </c>
    </row>
    <row r="28" spans="1:54" s="29" customFormat="1" ht="4.5" customHeight="1" x14ac:dyDescent="0.15">
      <c r="B28" s="28"/>
    </row>
    <row r="29" spans="1:54" ht="15" customHeight="1" x14ac:dyDescent="0.15">
      <c r="C29" s="329" t="s">
        <v>117</v>
      </c>
      <c r="D29" s="330"/>
      <c r="E29" s="330"/>
      <c r="F29" s="330"/>
      <c r="G29" s="330"/>
      <c r="H29" s="330"/>
      <c r="I29" s="330"/>
      <c r="J29" s="330"/>
      <c r="K29" s="330"/>
      <c r="L29" s="331"/>
      <c r="M29" s="332" t="s">
        <v>5</v>
      </c>
      <c r="N29" s="333"/>
      <c r="O29" s="333"/>
      <c r="P29" s="333"/>
      <c r="Q29" s="333"/>
      <c r="R29" s="333"/>
      <c r="S29" s="333"/>
      <c r="T29" s="333"/>
      <c r="U29" s="333"/>
      <c r="V29" s="333"/>
      <c r="W29" s="334"/>
      <c r="X29" s="332" t="s">
        <v>147</v>
      </c>
      <c r="Y29" s="333"/>
      <c r="Z29" s="333"/>
      <c r="AA29" s="333"/>
      <c r="AB29" s="333"/>
      <c r="AC29" s="333"/>
      <c r="AD29" s="333"/>
      <c r="AE29" s="333"/>
      <c r="AF29" s="333"/>
      <c r="AG29" s="333"/>
      <c r="AH29" s="334"/>
      <c r="AI29" s="332" t="s">
        <v>14</v>
      </c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333"/>
      <c r="AY29" s="333"/>
      <c r="AZ29" s="333"/>
      <c r="BA29" s="335"/>
      <c r="BB29" s="43"/>
    </row>
    <row r="30" spans="1:54" ht="15" customHeight="1" x14ac:dyDescent="0.15">
      <c r="C30" s="336">
        <v>44287</v>
      </c>
      <c r="D30" s="337"/>
      <c r="E30" s="337"/>
      <c r="F30" s="337"/>
      <c r="G30" s="337"/>
      <c r="H30" s="338" t="s">
        <v>39</v>
      </c>
      <c r="I30" s="338"/>
      <c r="J30" s="338"/>
      <c r="K30" s="338"/>
      <c r="L30" s="339"/>
      <c r="M30" s="340" t="s">
        <v>96</v>
      </c>
      <c r="N30" s="338"/>
      <c r="O30" s="338"/>
      <c r="P30" s="37">
        <f>入力シート!C38</f>
        <v>9</v>
      </c>
      <c r="Q30" s="40" t="s">
        <v>120</v>
      </c>
      <c r="R30" s="40"/>
      <c r="S30" s="40"/>
      <c r="T30" s="43"/>
      <c r="U30" s="40"/>
      <c r="V30" s="40"/>
      <c r="W30" s="46"/>
      <c r="X30" s="340" t="s">
        <v>96</v>
      </c>
      <c r="Y30" s="338"/>
      <c r="Z30" s="338"/>
      <c r="AA30" s="37">
        <f>入力シート!N38</f>
        <v>86</v>
      </c>
      <c r="AB30" s="40" t="s">
        <v>124</v>
      </c>
      <c r="AC30" s="40"/>
      <c r="AD30" s="40"/>
      <c r="AE30" s="43"/>
      <c r="AF30" s="40"/>
      <c r="AG30" s="40"/>
      <c r="AH30" s="46"/>
      <c r="AI30" s="341" t="s">
        <v>146</v>
      </c>
      <c r="AJ30" s="342"/>
      <c r="AK30" s="342"/>
      <c r="AL30" s="342"/>
      <c r="AM30" s="342"/>
      <c r="AN30" s="342"/>
      <c r="AO30" s="342"/>
      <c r="AP30" s="338" t="s">
        <v>96</v>
      </c>
      <c r="AQ30" s="338"/>
      <c r="AR30" s="338"/>
      <c r="AS30" s="343">
        <f>入力シート!AF35</f>
        <v>0</v>
      </c>
      <c r="AT30" s="343"/>
      <c r="AU30" s="343"/>
      <c r="AV30" s="43" t="s">
        <v>126</v>
      </c>
      <c r="AW30" s="43"/>
      <c r="AX30" s="43"/>
      <c r="AY30" s="43"/>
      <c r="AZ30" s="43"/>
      <c r="BA30" s="52"/>
      <c r="BB30" s="43"/>
    </row>
    <row r="31" spans="1:54" ht="15" customHeight="1" x14ac:dyDescent="0.15">
      <c r="C31" s="34"/>
      <c r="D31" s="344">
        <f>入力シート!F4</f>
        <v>44408</v>
      </c>
      <c r="E31" s="344"/>
      <c r="F31" s="344"/>
      <c r="G31" s="344"/>
      <c r="H31" s="344"/>
      <c r="I31" s="345" t="s">
        <v>119</v>
      </c>
      <c r="J31" s="345"/>
      <c r="K31" s="345"/>
      <c r="L31" s="346"/>
      <c r="M31" s="347" t="s">
        <v>122</v>
      </c>
      <c r="N31" s="348"/>
      <c r="O31" s="348"/>
      <c r="P31" s="38">
        <f>入力シート!X31</f>
        <v>5</v>
      </c>
      <c r="Q31" s="41" t="s">
        <v>120</v>
      </c>
      <c r="R31" s="348" t="s">
        <v>113</v>
      </c>
      <c r="S31" s="348"/>
      <c r="T31" s="348"/>
      <c r="U31" s="38">
        <f>入力シート!X32</f>
        <v>4</v>
      </c>
      <c r="V31" s="41" t="s">
        <v>120</v>
      </c>
      <c r="W31" s="47" t="s">
        <v>47</v>
      </c>
      <c r="X31" s="347" t="s">
        <v>122</v>
      </c>
      <c r="Y31" s="348"/>
      <c r="Z31" s="348"/>
      <c r="AA31" s="38">
        <f>入力シート!AA31</f>
        <v>60</v>
      </c>
      <c r="AB31" s="41" t="s">
        <v>124</v>
      </c>
      <c r="AC31" s="348" t="s">
        <v>113</v>
      </c>
      <c r="AD31" s="348"/>
      <c r="AE31" s="348"/>
      <c r="AF31" s="38">
        <f>入力シート!AA32</f>
        <v>26</v>
      </c>
      <c r="AG31" s="41" t="s">
        <v>124</v>
      </c>
      <c r="AH31" s="47" t="s">
        <v>47</v>
      </c>
      <c r="AI31" s="349" t="s">
        <v>127</v>
      </c>
      <c r="AJ31" s="350"/>
      <c r="AK31" s="350"/>
      <c r="AL31" s="350"/>
      <c r="AM31" s="348" t="s">
        <v>121</v>
      </c>
      <c r="AN31" s="348"/>
      <c r="AO31" s="348"/>
      <c r="AP31" s="38">
        <f>入力シート!AE36</f>
        <v>0</v>
      </c>
      <c r="AQ31" s="41" t="s">
        <v>120</v>
      </c>
      <c r="AR31" s="348" t="s">
        <v>56</v>
      </c>
      <c r="AS31" s="348"/>
      <c r="AT31" s="348"/>
      <c r="AU31" s="38">
        <f>入力シート!AE37</f>
        <v>0</v>
      </c>
      <c r="AV31" s="41" t="s">
        <v>120</v>
      </c>
      <c r="AW31" s="348" t="s">
        <v>26</v>
      </c>
      <c r="AX31" s="348"/>
      <c r="AY31" s="348"/>
      <c r="AZ31" s="38">
        <f>入力シート!AE38</f>
        <v>0</v>
      </c>
      <c r="BA31" s="53" t="s">
        <v>120</v>
      </c>
      <c r="BB31" s="43"/>
    </row>
    <row r="32" spans="1:54" s="30" customFormat="1" ht="5.25" customHeight="1" x14ac:dyDescent="0.15">
      <c r="C32" s="33"/>
      <c r="D32" s="33"/>
      <c r="E32" s="33"/>
      <c r="F32" s="33"/>
      <c r="G32" s="33"/>
      <c r="H32" s="33"/>
      <c r="I32" s="33"/>
      <c r="J32" s="33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</row>
    <row r="33" spans="2:53" s="30" customFormat="1" ht="5.25" customHeight="1" x14ac:dyDescent="0.15">
      <c r="C33" s="33"/>
      <c r="D33" s="33"/>
      <c r="E33" s="33"/>
      <c r="F33" s="33"/>
      <c r="G33" s="33"/>
      <c r="H33" s="33"/>
      <c r="I33" s="33"/>
      <c r="J33" s="3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</row>
    <row r="34" spans="2:53" ht="15" customHeight="1" x14ac:dyDescent="0.15">
      <c r="B34" s="31" t="s">
        <v>36</v>
      </c>
    </row>
    <row r="35" spans="2:53" s="29" customFormat="1" ht="4.5" customHeight="1" x14ac:dyDescent="0.15">
      <c r="B35" s="28"/>
    </row>
    <row r="36" spans="2:53" ht="15" customHeight="1" x14ac:dyDescent="0.15">
      <c r="C36" s="351" t="s">
        <v>30</v>
      </c>
      <c r="D36" s="352"/>
      <c r="E36" s="352"/>
      <c r="F36" s="352"/>
      <c r="G36" s="352"/>
      <c r="H36" s="352"/>
      <c r="I36" s="352"/>
      <c r="J36" s="353"/>
      <c r="K36" s="354" t="str">
        <f>入力シート!K57&amp;""</f>
        <v/>
      </c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G36" s="354"/>
      <c r="AH36" s="354"/>
      <c r="AI36" s="354"/>
      <c r="AJ36" s="354"/>
      <c r="AK36" s="354"/>
      <c r="AL36" s="354"/>
      <c r="AM36" s="354"/>
      <c r="AN36" s="354"/>
      <c r="AO36" s="354"/>
      <c r="AP36" s="354"/>
      <c r="AQ36" s="354"/>
      <c r="AR36" s="354"/>
      <c r="AS36" s="354"/>
      <c r="AT36" s="354"/>
      <c r="AU36" s="354"/>
      <c r="AV36" s="354"/>
      <c r="AW36" s="354"/>
      <c r="AX36" s="354"/>
      <c r="AY36" s="354"/>
      <c r="AZ36" s="354"/>
      <c r="BA36" s="355"/>
    </row>
    <row r="37" spans="2:53" ht="15" customHeight="1" x14ac:dyDescent="0.15">
      <c r="C37" s="356" t="s">
        <v>32</v>
      </c>
      <c r="D37" s="357"/>
      <c r="E37" s="357"/>
      <c r="F37" s="357"/>
      <c r="G37" s="357"/>
      <c r="H37" s="357"/>
      <c r="I37" s="357"/>
      <c r="J37" s="358"/>
      <c r="K37" s="359" t="str">
        <f>入力シート!K58&amp;""</f>
        <v>〒   -</v>
      </c>
      <c r="L37" s="359"/>
      <c r="M37" s="359"/>
      <c r="N37" s="359"/>
      <c r="O37" s="359"/>
      <c r="P37" s="359"/>
      <c r="Q37" s="359"/>
      <c r="R37" s="359"/>
      <c r="S37" s="359"/>
      <c r="T37" s="359"/>
      <c r="U37" s="359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  <c r="AQ37" s="359"/>
      <c r="AR37" s="359"/>
      <c r="AS37" s="359"/>
      <c r="AT37" s="359"/>
      <c r="AU37" s="359"/>
      <c r="AV37" s="359"/>
      <c r="AW37" s="359"/>
      <c r="AX37" s="359"/>
      <c r="AY37" s="359"/>
      <c r="AZ37" s="359"/>
      <c r="BA37" s="360"/>
    </row>
    <row r="38" spans="2:53" ht="15" customHeight="1" x14ac:dyDescent="0.15">
      <c r="C38" s="361"/>
      <c r="D38" s="362"/>
      <c r="E38" s="362"/>
      <c r="F38" s="362"/>
      <c r="G38" s="362"/>
      <c r="H38" s="362"/>
      <c r="I38" s="362"/>
      <c r="J38" s="363"/>
      <c r="K38" s="351" t="s">
        <v>45</v>
      </c>
      <c r="L38" s="352"/>
      <c r="M38" s="352"/>
      <c r="N38" s="352"/>
      <c r="O38" s="352"/>
      <c r="P38" s="352"/>
      <c r="Q38" s="352"/>
      <c r="R38" s="364"/>
      <c r="S38" s="365" t="s">
        <v>12</v>
      </c>
      <c r="T38" s="352"/>
      <c r="U38" s="352"/>
      <c r="V38" s="352"/>
      <c r="W38" s="364"/>
      <c r="X38" s="365" t="s">
        <v>46</v>
      </c>
      <c r="Y38" s="352"/>
      <c r="Z38" s="352"/>
      <c r="AA38" s="352"/>
      <c r="AB38" s="364"/>
      <c r="AC38" s="365" t="s">
        <v>33</v>
      </c>
      <c r="AD38" s="352"/>
      <c r="AE38" s="352"/>
      <c r="AF38" s="352"/>
      <c r="AG38" s="352"/>
      <c r="AH38" s="352"/>
      <c r="AI38" s="352"/>
      <c r="AJ38" s="364"/>
      <c r="AK38" s="365" t="s">
        <v>35</v>
      </c>
      <c r="AL38" s="352"/>
      <c r="AM38" s="352"/>
      <c r="AN38" s="352"/>
      <c r="AO38" s="364"/>
      <c r="AP38" s="365" t="s">
        <v>4</v>
      </c>
      <c r="AQ38" s="352"/>
      <c r="AR38" s="352"/>
      <c r="AS38" s="352"/>
      <c r="AT38" s="364"/>
      <c r="AU38" s="352" t="s">
        <v>44</v>
      </c>
      <c r="AV38" s="352"/>
      <c r="AW38" s="352"/>
      <c r="AX38" s="352"/>
      <c r="AY38" s="352"/>
      <c r="AZ38" s="352"/>
      <c r="BA38" s="353"/>
    </row>
    <row r="39" spans="2:53" ht="15" customHeight="1" x14ac:dyDescent="0.15">
      <c r="C39" s="366" t="s">
        <v>34</v>
      </c>
      <c r="D39" s="367"/>
      <c r="E39" s="367"/>
      <c r="F39" s="367"/>
      <c r="G39" s="367"/>
      <c r="H39" s="367"/>
      <c r="I39" s="367"/>
      <c r="J39" s="368"/>
      <c r="K39" s="366" t="str">
        <f>入力シート!K60&amp;""</f>
        <v/>
      </c>
      <c r="L39" s="367"/>
      <c r="M39" s="367"/>
      <c r="N39" s="367"/>
      <c r="O39" s="367"/>
      <c r="P39" s="367"/>
      <c r="Q39" s="367"/>
      <c r="R39" s="369"/>
      <c r="S39" s="370" t="str">
        <f>入力シート!S60&amp;""</f>
        <v/>
      </c>
      <c r="T39" s="367"/>
      <c r="U39" s="367"/>
      <c r="V39" s="367"/>
      <c r="W39" s="369"/>
      <c r="X39" s="370" t="str">
        <f>入力シート!X60&amp;""</f>
        <v/>
      </c>
      <c r="Y39" s="367"/>
      <c r="Z39" s="367"/>
      <c r="AA39" s="367"/>
      <c r="AB39" s="369"/>
      <c r="AC39" s="370" t="str">
        <f>入力シート!AC60&amp;""</f>
        <v/>
      </c>
      <c r="AD39" s="367"/>
      <c r="AE39" s="367"/>
      <c r="AF39" s="367"/>
      <c r="AG39" s="367"/>
      <c r="AH39" s="367"/>
      <c r="AI39" s="367"/>
      <c r="AJ39" s="369"/>
      <c r="AK39" s="370" t="str">
        <f>入力シート!AK60&amp;""</f>
        <v/>
      </c>
      <c r="AL39" s="367"/>
      <c r="AM39" s="367"/>
      <c r="AN39" s="367"/>
      <c r="AO39" s="369"/>
      <c r="AP39" s="370" t="str">
        <f>入力シート!AP60&amp;""</f>
        <v/>
      </c>
      <c r="AQ39" s="367"/>
      <c r="AR39" s="367"/>
      <c r="AS39" s="367"/>
      <c r="AT39" s="369"/>
      <c r="AU39" s="371" t="str">
        <f>入力シート!AU60&amp;""</f>
        <v/>
      </c>
      <c r="AV39" s="371"/>
      <c r="AW39" s="371"/>
      <c r="AX39" s="371"/>
      <c r="AY39" s="371"/>
      <c r="AZ39" s="371"/>
      <c r="BA39" s="372"/>
    </row>
    <row r="40" spans="2:53" ht="15" customHeight="1" x14ac:dyDescent="0.15">
      <c r="C40" s="356" t="s">
        <v>37</v>
      </c>
      <c r="D40" s="357"/>
      <c r="E40" s="357"/>
      <c r="F40" s="357"/>
      <c r="G40" s="357"/>
      <c r="H40" s="357"/>
      <c r="I40" s="357"/>
      <c r="J40" s="358"/>
      <c r="K40" s="356" t="str">
        <f>入力シート!K61&amp;""</f>
        <v/>
      </c>
      <c r="L40" s="357"/>
      <c r="M40" s="357"/>
      <c r="N40" s="357"/>
      <c r="O40" s="357"/>
      <c r="P40" s="357"/>
      <c r="Q40" s="357"/>
      <c r="R40" s="373"/>
      <c r="S40" s="374" t="str">
        <f>入力シート!S61&amp;""</f>
        <v/>
      </c>
      <c r="T40" s="357"/>
      <c r="U40" s="357"/>
      <c r="V40" s="357"/>
      <c r="W40" s="373"/>
      <c r="X40" s="374" t="str">
        <f>入力シート!X61&amp;""</f>
        <v/>
      </c>
      <c r="Y40" s="357"/>
      <c r="Z40" s="357"/>
      <c r="AA40" s="357"/>
      <c r="AB40" s="373"/>
      <c r="AC40" s="374" t="str">
        <f>入力シート!AC61&amp;""</f>
        <v/>
      </c>
      <c r="AD40" s="357"/>
      <c r="AE40" s="357"/>
      <c r="AF40" s="357"/>
      <c r="AG40" s="357"/>
      <c r="AH40" s="357"/>
      <c r="AI40" s="357"/>
      <c r="AJ40" s="373"/>
      <c r="AK40" s="374" t="str">
        <f>入力シート!AK61&amp;""</f>
        <v/>
      </c>
      <c r="AL40" s="357"/>
      <c r="AM40" s="357"/>
      <c r="AN40" s="357"/>
      <c r="AO40" s="373"/>
      <c r="AP40" s="374" t="str">
        <f>入力シート!AP61&amp;""</f>
        <v/>
      </c>
      <c r="AQ40" s="357"/>
      <c r="AR40" s="357"/>
      <c r="AS40" s="357"/>
      <c r="AT40" s="373"/>
      <c r="AU40" s="375" t="str">
        <f>入力シート!AU61&amp;""</f>
        <v/>
      </c>
      <c r="AV40" s="375"/>
      <c r="AW40" s="375"/>
      <c r="AX40" s="375"/>
      <c r="AY40" s="375"/>
      <c r="AZ40" s="375"/>
      <c r="BA40" s="376"/>
    </row>
  </sheetData>
  <mergeCells count="164">
    <mergeCell ref="C39:J39"/>
    <mergeCell ref="K39:R39"/>
    <mergeCell ref="S39:W39"/>
    <mergeCell ref="X39:AB39"/>
    <mergeCell ref="AC39:AJ39"/>
    <mergeCell ref="AK39:AO39"/>
    <mergeCell ref="AP39:AT39"/>
    <mergeCell ref="AU39:BA39"/>
    <mergeCell ref="C40:J40"/>
    <mergeCell ref="K40:R40"/>
    <mergeCell ref="S40:W40"/>
    <mergeCell ref="X40:AB40"/>
    <mergeCell ref="AC40:AJ40"/>
    <mergeCell ref="AK40:AO40"/>
    <mergeCell ref="AP40:AT40"/>
    <mergeCell ref="AU40:BA40"/>
    <mergeCell ref="AW31:AY31"/>
    <mergeCell ref="C36:J36"/>
    <mergeCell ref="K36:BA36"/>
    <mergeCell ref="C37:J37"/>
    <mergeCell ref="K37:BA37"/>
    <mergeCell ref="C38:J38"/>
    <mergeCell ref="K38:R38"/>
    <mergeCell ref="S38:W38"/>
    <mergeCell ref="X38:AB38"/>
    <mergeCell ref="AC38:AJ38"/>
    <mergeCell ref="AK38:AO38"/>
    <mergeCell ref="AP38:AT38"/>
    <mergeCell ref="AU38:BA38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topLeftCell="A37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395" t="s">
        <v>74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233"/>
      <c r="AF1" s="233"/>
      <c r="AG1" s="233"/>
      <c r="AH1" s="233"/>
      <c r="AI1" s="61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396"/>
      <c r="AA2" s="396"/>
      <c r="AB2" s="396"/>
      <c r="AC2" s="396"/>
      <c r="AD2" s="396"/>
      <c r="AE2" s="396"/>
      <c r="AF2" s="396"/>
      <c r="AG2" s="396"/>
      <c r="AH2" s="396"/>
      <c r="AI2" s="15"/>
    </row>
    <row r="3" spans="1:35" ht="18.75" customHeight="1" x14ac:dyDescent="0.15">
      <c r="X3" s="22"/>
      <c r="Y3" s="22"/>
      <c r="Z3" s="397" t="s">
        <v>54</v>
      </c>
      <c r="AA3" s="397"/>
      <c r="AB3" s="397"/>
      <c r="AC3" s="397"/>
      <c r="AD3" s="397"/>
      <c r="AE3" s="397"/>
      <c r="AF3" s="397"/>
      <c r="AG3" s="397"/>
      <c r="AH3" s="397"/>
    </row>
    <row r="4" spans="1:35" ht="18.75" customHeight="1" x14ac:dyDescent="0.15">
      <c r="X4" s="22"/>
      <c r="Y4" s="22"/>
      <c r="Z4" s="22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5" ht="18.75" customHeight="1" x14ac:dyDescent="0.15">
      <c r="A6" s="21"/>
      <c r="B6" s="237" t="s">
        <v>55</v>
      </c>
      <c r="C6" s="237"/>
      <c r="D6" s="237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8.75" customHeight="1" x14ac:dyDescent="0.15">
      <c r="A7" s="16"/>
      <c r="C7" s="236" t="s">
        <v>8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</row>
    <row r="10" spans="1:35" ht="18.75" customHeight="1" x14ac:dyDescent="0.15">
      <c r="A10" s="16"/>
    </row>
    <row r="11" spans="1:35" ht="18.75" customHeight="1" x14ac:dyDescent="0.15">
      <c r="R11" s="237" t="s">
        <v>51</v>
      </c>
      <c r="S11" s="237"/>
      <c r="T11" s="237"/>
      <c r="U11" s="398" t="str">
        <f>実績報告書!U11</f>
        <v>東京都千代田区霞が関2-1-3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</row>
    <row r="12" spans="1:35" ht="18.75" customHeight="1" x14ac:dyDescent="0.15">
      <c r="A12" s="16"/>
      <c r="U12" s="407" t="str">
        <f>実績報告書!U12</f>
        <v>社会医療法人国交会 自動車病院</v>
      </c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</row>
    <row r="13" spans="1:35" ht="18.75" customHeight="1" x14ac:dyDescent="0.15">
      <c r="A13" s="16"/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  <c r="AF13" s="407"/>
      <c r="AG13" s="407"/>
      <c r="AH13" s="407"/>
    </row>
    <row r="14" spans="1:35" ht="18.75" customHeight="1" x14ac:dyDescent="0.15">
      <c r="A14" s="16"/>
      <c r="U14" s="238" t="str">
        <f>実績報告書!U14</f>
        <v>理事長　国土　太郎</v>
      </c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59"/>
      <c r="AG14" s="59"/>
      <c r="AH14" s="59"/>
    </row>
    <row r="15" spans="1:35" ht="18.75" customHeight="1" x14ac:dyDescent="0.15">
      <c r="A15" s="16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5" ht="18.75" customHeight="1" x14ac:dyDescent="0.15">
      <c r="A16" s="16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4" ht="18.75" customHeight="1" x14ac:dyDescent="0.15">
      <c r="C17" s="240" t="s">
        <v>27</v>
      </c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08" t="s">
        <v>43</v>
      </c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408"/>
      <c r="AC20" s="408"/>
      <c r="AD20" s="408"/>
      <c r="AE20" s="408"/>
      <c r="AF20" s="408"/>
      <c r="AG20" s="408"/>
      <c r="AH20" s="408"/>
    </row>
    <row r="21" spans="1:34" ht="17.25" customHeight="1" x14ac:dyDescent="0.15">
      <c r="B21" s="408"/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</row>
    <row r="22" spans="1:34" ht="18.75" customHeight="1" x14ac:dyDescent="0.15">
      <c r="B22" s="408"/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8"/>
      <c r="S22" s="408"/>
      <c r="T22" s="408"/>
      <c r="U22" s="408"/>
      <c r="V22" s="408"/>
      <c r="W22" s="408"/>
      <c r="X22" s="408"/>
      <c r="Y22" s="408"/>
      <c r="Z22" s="408"/>
      <c r="AA22" s="408"/>
      <c r="AB22" s="408"/>
      <c r="AC22" s="408"/>
      <c r="AD22" s="408"/>
      <c r="AE22" s="408"/>
      <c r="AF22" s="408"/>
      <c r="AG22" s="408"/>
      <c r="AH22" s="408"/>
    </row>
    <row r="23" spans="1:34" ht="18.75" customHeight="1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1:34" ht="18.75" customHeight="1" x14ac:dyDescent="0.15">
      <c r="C24" s="237" t="s">
        <v>16</v>
      </c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</row>
    <row r="25" spans="1:34" ht="18.75" customHeight="1" x14ac:dyDescent="0.15">
      <c r="A25" s="16"/>
    </row>
    <row r="26" spans="1:34" ht="18.75" customHeight="1" x14ac:dyDescent="0.15">
      <c r="C26" s="242" t="s">
        <v>57</v>
      </c>
      <c r="D26" s="242"/>
      <c r="E26" s="242"/>
      <c r="F26" s="242"/>
      <c r="G26" s="242"/>
      <c r="H26" s="242"/>
      <c r="I26" s="242"/>
      <c r="J26" s="242"/>
      <c r="K26" s="242"/>
      <c r="L26" s="242"/>
      <c r="M26" s="55"/>
      <c r="N26" s="399" t="s">
        <v>53</v>
      </c>
      <c r="O26" s="399"/>
      <c r="P26" s="399"/>
      <c r="Q26" s="400">
        <f>別紙!X25</f>
        <v>84200</v>
      </c>
      <c r="R26" s="400"/>
      <c r="S26" s="400"/>
      <c r="T26" s="400"/>
      <c r="U26" s="400"/>
      <c r="V26" s="400"/>
      <c r="W26" s="400"/>
      <c r="X26" s="400"/>
      <c r="Y26" s="57"/>
      <c r="Z26" s="57"/>
      <c r="AA26" s="57"/>
      <c r="AB26" s="57"/>
      <c r="AC26" s="57"/>
      <c r="AD26" s="57"/>
      <c r="AE26" s="57"/>
      <c r="AF26" s="57"/>
      <c r="AG26" s="57"/>
      <c r="AH26" s="55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5"/>
      <c r="N27" s="19"/>
      <c r="O27" s="401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55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5"/>
      <c r="N28" s="243" t="s">
        <v>58</v>
      </c>
      <c r="O28" s="243"/>
      <c r="P28" s="243"/>
      <c r="Q28" s="242" t="str">
        <f>入力シート!AG4</f>
        <v>ﾄｳｷｮｳﾄﾁﾖﾀﾞｸｶｽﾐｶﾞｾｷ</v>
      </c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55"/>
    </row>
    <row r="29" spans="1:34" ht="18.75" customHeight="1" x14ac:dyDescent="0.15">
      <c r="C29" s="242" t="s">
        <v>49</v>
      </c>
      <c r="D29" s="242"/>
      <c r="E29" s="242"/>
      <c r="F29" s="242"/>
      <c r="G29" s="242"/>
      <c r="H29" s="242"/>
      <c r="I29" s="242"/>
      <c r="J29" s="242"/>
      <c r="K29" s="242"/>
      <c r="L29" s="242"/>
      <c r="M29" s="55"/>
      <c r="N29" s="243" t="s">
        <v>0</v>
      </c>
      <c r="O29" s="243"/>
      <c r="P29" s="243"/>
      <c r="Q29" s="242" t="str">
        <f>入力シート!AG3</f>
        <v>東京都千代田区霞が関2-1-3</v>
      </c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55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5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5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5"/>
      <c r="N31" s="243" t="s">
        <v>58</v>
      </c>
      <c r="O31" s="243"/>
      <c r="P31" s="243"/>
      <c r="Q31" s="238" t="str">
        <f>入力シート!AG6</f>
        <v>ｼｬｶｲｲﾘｮｳﾎｳｼﾞﾝｺｯｺｳｶｲ ｼﾞﾄﾞｳｼｬﾋﾞｮｳｲﾝ ﾘｼﾞﾁｮｳ ｺｸﾄﾞ ﾀﾛｳ</v>
      </c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55"/>
    </row>
    <row r="32" spans="1:34" ht="18.75" customHeight="1" x14ac:dyDescent="0.15">
      <c r="C32" s="242" t="s">
        <v>60</v>
      </c>
      <c r="D32" s="242"/>
      <c r="E32" s="242"/>
      <c r="F32" s="242"/>
      <c r="G32" s="242"/>
      <c r="H32" s="242"/>
      <c r="I32" s="242"/>
      <c r="J32" s="242"/>
      <c r="K32" s="242"/>
      <c r="L32" s="242"/>
      <c r="M32" s="55"/>
      <c r="N32" s="243" t="s">
        <v>2</v>
      </c>
      <c r="O32" s="243"/>
      <c r="P32" s="243"/>
      <c r="Q32" s="238" t="str">
        <f>入力シート!AG5</f>
        <v>社会医療法人国交会 自動車病院 理事長 国土 太郎</v>
      </c>
      <c r="R32" s="238"/>
      <c r="S32" s="238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55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5"/>
    </row>
    <row r="34" spans="1:34" ht="18.75" customHeight="1" x14ac:dyDescent="0.15">
      <c r="C34" s="242" t="s">
        <v>61</v>
      </c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 t="str">
        <f>入力シート!AG7</f>
        <v>国土交通銀行</v>
      </c>
      <c r="S34" s="242"/>
      <c r="T34" s="242"/>
      <c r="U34" s="242"/>
      <c r="V34" s="242"/>
      <c r="W34" s="242"/>
      <c r="X34" s="242"/>
      <c r="Y34" s="242"/>
      <c r="Z34" s="242" t="str">
        <f>入力シート!AG8</f>
        <v>霞ヶ関支店</v>
      </c>
      <c r="AA34" s="242"/>
      <c r="AB34" s="242"/>
      <c r="AC34" s="242"/>
      <c r="AD34" s="242"/>
      <c r="AE34" s="242"/>
      <c r="AF34" s="242"/>
      <c r="AG34" s="242"/>
      <c r="AH34" s="242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</row>
    <row r="36" spans="1:34" ht="18.75" customHeight="1" x14ac:dyDescent="0.15">
      <c r="C36" s="242" t="s">
        <v>63</v>
      </c>
      <c r="D36" s="242"/>
      <c r="E36" s="242"/>
      <c r="F36" s="242"/>
      <c r="G36" s="242"/>
      <c r="H36" s="242"/>
      <c r="I36" s="242"/>
      <c r="J36" s="242"/>
      <c r="K36" s="242"/>
      <c r="L36" s="242"/>
      <c r="M36" s="55"/>
      <c r="N36" s="55"/>
      <c r="O36" s="55"/>
      <c r="P36" s="55"/>
      <c r="Q36" s="243" t="str">
        <f>入力シート!AG9</f>
        <v>普通預金</v>
      </c>
      <c r="R36" s="243"/>
      <c r="S36" s="243"/>
      <c r="T36" s="243"/>
      <c r="U36" s="243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5"/>
      <c r="N37" s="55"/>
      <c r="O37" s="55"/>
      <c r="P37" s="55"/>
      <c r="Q37" s="19"/>
      <c r="R37" s="19"/>
      <c r="S37" s="19"/>
      <c r="T37" s="19"/>
      <c r="U37" s="19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</row>
    <row r="38" spans="1:34" ht="18.75" customHeight="1" x14ac:dyDescent="0.15">
      <c r="C38" s="242" t="s">
        <v>21</v>
      </c>
      <c r="D38" s="242"/>
      <c r="E38" s="242"/>
      <c r="F38" s="242"/>
      <c r="G38" s="242"/>
      <c r="H38" s="242"/>
      <c r="I38" s="242"/>
      <c r="J38" s="242"/>
      <c r="K38" s="242"/>
      <c r="L38" s="242"/>
      <c r="M38" s="55"/>
      <c r="N38" s="55"/>
      <c r="O38" s="55"/>
      <c r="P38" s="55"/>
      <c r="Q38" s="242">
        <f>入力シート!AG10</f>
        <v>123456</v>
      </c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55"/>
      <c r="AC38" s="55"/>
      <c r="AD38" s="55"/>
      <c r="AE38" s="55"/>
      <c r="AF38" s="55"/>
      <c r="AG38" s="55"/>
      <c r="AH38" s="55"/>
    </row>
    <row r="39" spans="1:34" ht="18.75" customHeight="1" x14ac:dyDescent="0.15">
      <c r="A39" s="16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56"/>
      <c r="L40" s="403" t="s">
        <v>83</v>
      </c>
      <c r="M40" s="403"/>
      <c r="N40" s="403"/>
      <c r="O40" s="403"/>
      <c r="P40" s="403"/>
      <c r="Q40" s="404">
        <f>入力シート!G65</f>
        <v>0</v>
      </c>
      <c r="R40" s="404"/>
      <c r="S40" s="404"/>
      <c r="T40" s="404"/>
      <c r="U40" s="404"/>
      <c r="V40" s="404"/>
      <c r="W40" s="404"/>
      <c r="X40" s="404" t="s">
        <v>77</v>
      </c>
      <c r="Y40" s="404"/>
      <c r="Z40" s="404"/>
      <c r="AA40" s="404"/>
      <c r="AB40" s="404">
        <f>入力シート!R65</f>
        <v>0</v>
      </c>
      <c r="AC40" s="404"/>
      <c r="AD40" s="404"/>
      <c r="AE40" s="404"/>
      <c r="AF40" s="404"/>
      <c r="AG40" s="404"/>
      <c r="AH40" s="404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05" t="s">
        <v>148</v>
      </c>
      <c r="N41" s="405"/>
      <c r="O41" s="405"/>
      <c r="P41" s="405"/>
      <c r="Q41" s="406">
        <f>入力シート!G66</f>
        <v>0</v>
      </c>
      <c r="R41" s="406"/>
      <c r="S41" s="406"/>
      <c r="T41" s="406"/>
      <c r="U41" s="406"/>
      <c r="V41" s="406"/>
      <c r="W41" s="406"/>
      <c r="X41" s="404" t="s">
        <v>77</v>
      </c>
      <c r="Y41" s="404"/>
      <c r="Z41" s="404"/>
      <c r="AA41" s="404"/>
      <c r="AB41" s="406">
        <f>入力シート!R66</f>
        <v>0</v>
      </c>
      <c r="AC41" s="406"/>
      <c r="AD41" s="406"/>
      <c r="AE41" s="406"/>
      <c r="AF41" s="406"/>
      <c r="AG41" s="406"/>
      <c r="AH41" s="406"/>
    </row>
    <row r="42" spans="1:34" ht="18.75" customHeight="1" x14ac:dyDescent="0.15">
      <c r="A42" s="1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0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0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0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B20:AH22"/>
    <mergeCell ref="AB40:AH40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09" t="s">
        <v>1</v>
      </c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</row>
    <row r="2" spans="2:26" ht="24.95" customHeight="1" x14ac:dyDescent="0.15"/>
    <row r="3" spans="2:26" ht="30" customHeight="1" x14ac:dyDescent="0.15">
      <c r="B3" s="410" t="s">
        <v>52</v>
      </c>
      <c r="C3" s="410"/>
      <c r="D3" s="410"/>
      <c r="E3" s="410"/>
      <c r="F3" s="410"/>
      <c r="G3" s="410"/>
      <c r="H3" s="410"/>
      <c r="K3" s="95" t="s">
        <v>62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28" t="s">
        <v>64</v>
      </c>
      <c r="O5" s="428"/>
      <c r="P5" s="428"/>
      <c r="Q5" s="425" t="s">
        <v>38</v>
      </c>
      <c r="R5" s="425"/>
      <c r="S5" s="62" t="s">
        <v>65</v>
      </c>
      <c r="T5" s="411" t="str">
        <f>入力シート!AG2&amp;""</f>
        <v>100-8918</v>
      </c>
      <c r="U5" s="411"/>
      <c r="V5" s="411"/>
      <c r="W5" s="411"/>
    </row>
    <row r="6" spans="2:26" ht="14.25" x14ac:dyDescent="0.15">
      <c r="N6" s="428"/>
      <c r="O6" s="428"/>
      <c r="P6" s="428"/>
      <c r="Q6" s="425"/>
      <c r="R6" s="425"/>
      <c r="S6" s="412" t="str">
        <f>入力シート!F5&amp;""</f>
        <v>東京都千代田区霞が関2-1-3</v>
      </c>
      <c r="T6" s="412"/>
      <c r="U6" s="412"/>
      <c r="V6" s="412"/>
      <c r="W6" s="412"/>
      <c r="X6" s="412"/>
      <c r="Y6" s="412"/>
      <c r="Z6" s="412"/>
    </row>
    <row r="7" spans="2:26" ht="14.25" x14ac:dyDescent="0.15">
      <c r="N7" s="428"/>
      <c r="O7" s="428"/>
      <c r="P7" s="428"/>
      <c r="Q7" s="425" t="s">
        <v>40</v>
      </c>
      <c r="R7" s="425"/>
      <c r="S7" s="413" t="str">
        <f>入力シート!F6&amp;""</f>
        <v>社会医療法人国交会 自動車病院</v>
      </c>
      <c r="T7" s="413"/>
      <c r="U7" s="413"/>
      <c r="V7" s="413"/>
      <c r="W7" s="413"/>
      <c r="X7" s="413"/>
      <c r="Y7" s="413"/>
      <c r="Z7" s="413"/>
    </row>
    <row r="8" spans="2:26" ht="14.25" x14ac:dyDescent="0.15">
      <c r="N8" s="428"/>
      <c r="O8" s="428"/>
      <c r="P8" s="428"/>
      <c r="Q8" s="423"/>
      <c r="R8" s="423"/>
      <c r="S8" s="414" t="str">
        <f>入力シート!F7&amp;""</f>
        <v>理事長　国土　太郎</v>
      </c>
      <c r="T8" s="414"/>
      <c r="U8" s="414"/>
      <c r="V8" s="414"/>
      <c r="W8" s="414"/>
      <c r="X8" s="414"/>
      <c r="Y8" s="414"/>
      <c r="Z8" s="414"/>
    </row>
    <row r="10" spans="2:26" ht="21.95" customHeight="1" x14ac:dyDescent="0.15">
      <c r="B10" s="64"/>
      <c r="C10" s="71"/>
      <c r="D10" s="72"/>
      <c r="E10" s="72"/>
      <c r="F10" s="75"/>
      <c r="G10" s="82" t="s">
        <v>65</v>
      </c>
      <c r="H10" s="415" t="str">
        <f>入力シート!AG2&amp;""</f>
        <v>100-8918</v>
      </c>
      <c r="I10" s="415"/>
      <c r="J10" s="415"/>
      <c r="K10" s="415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16" t="s">
        <v>66</v>
      </c>
      <c r="D11" s="416"/>
      <c r="E11" s="416"/>
      <c r="F11" s="76"/>
      <c r="G11" s="83"/>
      <c r="H11" s="417" t="str">
        <f>入力シート!AG4&amp;""</f>
        <v>ﾄｳｷｮｳﾄﾁﾖﾀﾞｸｶｽﾐｶﾞｾｷ</v>
      </c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101"/>
    </row>
    <row r="12" spans="2:26" ht="24.95" customHeight="1" x14ac:dyDescent="0.15">
      <c r="B12" s="66"/>
      <c r="C12" s="418" t="s">
        <v>25</v>
      </c>
      <c r="D12" s="418"/>
      <c r="E12" s="418"/>
      <c r="F12" s="77"/>
      <c r="G12" s="84"/>
      <c r="H12" s="429" t="str">
        <f>入力シート!AG3&amp;""</f>
        <v>東京都千代田区霞が関2-1-3</v>
      </c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102"/>
    </row>
    <row r="13" spans="2:26" ht="24.95" customHeight="1" x14ac:dyDescent="0.15">
      <c r="B13" s="67"/>
      <c r="C13" s="419" t="s">
        <v>29</v>
      </c>
      <c r="D13" s="419"/>
      <c r="E13" s="419"/>
      <c r="F13" s="78"/>
      <c r="G13" s="85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103"/>
    </row>
    <row r="14" spans="2:26" ht="21.95" customHeight="1" x14ac:dyDescent="0.15">
      <c r="B14" s="68"/>
      <c r="C14" s="420" t="s">
        <v>66</v>
      </c>
      <c r="D14" s="420"/>
      <c r="E14" s="420"/>
      <c r="F14" s="79"/>
      <c r="G14" s="86"/>
      <c r="H14" s="421" t="str">
        <f>入力シート!AG6&amp;""</f>
        <v>ｼｬｶｲｲﾘｮｳﾎｳｼﾞﾝｺｯｺｳｶｲ ｼﾞﾄﾞｳｼｬﾋﾞｮｳｲﾝ ﾘｼﾞﾁｮｳ ｺｸﾄﾞ ﾀﾛｳ</v>
      </c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104"/>
    </row>
    <row r="15" spans="2:26" ht="21.95" customHeight="1" x14ac:dyDescent="0.15">
      <c r="B15" s="65"/>
      <c r="C15" s="416" t="s">
        <v>46</v>
      </c>
      <c r="D15" s="416"/>
      <c r="E15" s="416"/>
      <c r="F15" s="76"/>
      <c r="G15" s="87"/>
      <c r="H15" s="429" t="str">
        <f>入力シート!AG5&amp;""</f>
        <v>社会医療法人国交会 自動車病院 理事長 国土 太郎</v>
      </c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105"/>
    </row>
    <row r="16" spans="2:26" ht="21.95" customHeight="1" x14ac:dyDescent="0.15">
      <c r="B16" s="67"/>
      <c r="C16" s="419" t="s">
        <v>67</v>
      </c>
      <c r="D16" s="419"/>
      <c r="E16" s="419"/>
      <c r="F16" s="78"/>
      <c r="G16" s="88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106"/>
    </row>
    <row r="17" spans="2:26" ht="9.9499999999999993" customHeight="1" x14ac:dyDescent="0.15">
      <c r="B17" s="69"/>
      <c r="C17" s="422" t="s">
        <v>68</v>
      </c>
      <c r="D17" s="422"/>
      <c r="E17" s="422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22"/>
      <c r="Q17" s="422"/>
      <c r="R17" s="422"/>
      <c r="S17" s="93"/>
      <c r="T17" s="93"/>
      <c r="U17" s="93"/>
      <c r="V17" s="93"/>
      <c r="W17" s="93"/>
      <c r="X17" s="93"/>
      <c r="Y17" s="93"/>
      <c r="Z17" s="107"/>
    </row>
    <row r="18" spans="2:26" ht="18" customHeight="1" x14ac:dyDescent="0.15">
      <c r="B18" s="65"/>
      <c r="C18" s="416"/>
      <c r="D18" s="416"/>
      <c r="E18" s="416"/>
      <c r="F18" s="76"/>
      <c r="G18" s="90"/>
      <c r="H18" s="425" t="str">
        <f>入力シート!AG7&amp;""</f>
        <v>国土交通銀行</v>
      </c>
      <c r="I18" s="425"/>
      <c r="J18" s="425"/>
      <c r="K18" s="425"/>
      <c r="L18" s="425"/>
      <c r="M18" s="425"/>
      <c r="N18" s="425"/>
      <c r="O18" s="425"/>
      <c r="P18" s="425"/>
      <c r="Q18" s="100"/>
      <c r="R18" s="100"/>
      <c r="S18" s="425" t="str">
        <f>入力シート!AG8&amp;""</f>
        <v>霞ヶ関支店</v>
      </c>
      <c r="T18" s="425"/>
      <c r="U18" s="425"/>
      <c r="V18" s="425"/>
      <c r="W18" s="425"/>
      <c r="X18" s="425"/>
      <c r="Y18" s="425"/>
      <c r="Z18" s="108"/>
    </row>
    <row r="19" spans="2:26" ht="18" customHeight="1" x14ac:dyDescent="0.15">
      <c r="B19" s="65"/>
      <c r="C19" s="416"/>
      <c r="D19" s="416"/>
      <c r="E19" s="416"/>
      <c r="F19" s="76"/>
      <c r="G19" s="90"/>
      <c r="H19" s="425"/>
      <c r="I19" s="425"/>
      <c r="J19" s="425"/>
      <c r="K19" s="425"/>
      <c r="L19" s="425"/>
      <c r="M19" s="425"/>
      <c r="N19" s="425"/>
      <c r="O19" s="425"/>
      <c r="P19" s="425"/>
      <c r="Q19" s="100"/>
      <c r="R19" s="100"/>
      <c r="S19" s="425"/>
      <c r="T19" s="425"/>
      <c r="U19" s="425"/>
      <c r="V19" s="425"/>
      <c r="W19" s="425"/>
      <c r="X19" s="425"/>
      <c r="Y19" s="425"/>
      <c r="Z19" s="108"/>
    </row>
    <row r="20" spans="2:26" ht="18" customHeight="1" x14ac:dyDescent="0.15">
      <c r="B20" s="65"/>
      <c r="C20" s="416"/>
      <c r="D20" s="416"/>
      <c r="E20" s="416"/>
      <c r="F20" s="76"/>
      <c r="G20" s="90"/>
      <c r="H20" s="425"/>
      <c r="I20" s="425"/>
      <c r="J20" s="425"/>
      <c r="K20" s="425"/>
      <c r="L20" s="425"/>
      <c r="M20" s="425"/>
      <c r="N20" s="425"/>
      <c r="O20" s="425"/>
      <c r="P20" s="425"/>
      <c r="Q20" s="100"/>
      <c r="R20" s="100"/>
      <c r="S20" s="425"/>
      <c r="T20" s="425"/>
      <c r="U20" s="425"/>
      <c r="V20" s="425"/>
      <c r="W20" s="425"/>
      <c r="X20" s="425"/>
      <c r="Y20" s="425"/>
      <c r="Z20" s="108"/>
    </row>
    <row r="21" spans="2:26" ht="9.9499999999999993" customHeight="1" x14ac:dyDescent="0.15">
      <c r="B21" s="67"/>
      <c r="C21" s="419"/>
      <c r="D21" s="419"/>
      <c r="E21" s="419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19"/>
      <c r="Q21" s="419"/>
      <c r="R21" s="419"/>
      <c r="S21" s="94"/>
      <c r="T21" s="94"/>
      <c r="U21" s="94"/>
      <c r="V21" s="94"/>
      <c r="W21" s="94"/>
      <c r="X21" s="94"/>
      <c r="Y21" s="423"/>
      <c r="Z21" s="424"/>
    </row>
    <row r="22" spans="2:26" ht="12" customHeight="1" x14ac:dyDescent="0.15">
      <c r="B22" s="65"/>
      <c r="C22" s="422" t="s">
        <v>69</v>
      </c>
      <c r="D22" s="422"/>
      <c r="E22" s="422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7"/>
    </row>
    <row r="23" spans="2:26" ht="24.95" customHeight="1" x14ac:dyDescent="0.15">
      <c r="B23" s="65"/>
      <c r="C23" s="416"/>
      <c r="D23" s="416"/>
      <c r="E23" s="416"/>
      <c r="F23" s="76"/>
      <c r="G23" s="90"/>
      <c r="H23" s="425" t="str">
        <f>入力シート!AG9&amp;""</f>
        <v>普通預金</v>
      </c>
      <c r="I23" s="425"/>
      <c r="J23" s="425"/>
      <c r="K23" s="425"/>
      <c r="L23" s="425"/>
      <c r="M23" s="425"/>
      <c r="N23" s="92"/>
      <c r="O23" s="99"/>
      <c r="P23" s="416" t="s">
        <v>70</v>
      </c>
      <c r="Q23" s="416"/>
      <c r="R23" s="416"/>
      <c r="S23" s="73"/>
      <c r="T23" s="426" t="str">
        <f>入力シート!AG10&amp;""</f>
        <v>123456</v>
      </c>
      <c r="U23" s="425"/>
      <c r="V23" s="425"/>
      <c r="W23" s="425"/>
      <c r="X23" s="425"/>
      <c r="Y23" s="425"/>
      <c r="Z23" s="427"/>
    </row>
    <row r="24" spans="2:26" ht="12" customHeight="1" x14ac:dyDescent="0.15">
      <c r="B24" s="70"/>
      <c r="C24" s="430"/>
      <c r="D24" s="430"/>
      <c r="E24" s="430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31"/>
      <c r="P26" s="431"/>
      <c r="Q26" s="431"/>
      <c r="R26" s="431"/>
      <c r="S26" s="431"/>
      <c r="T26" s="431"/>
      <c r="U26" s="431"/>
      <c r="V26" s="431"/>
      <c r="W26" s="431"/>
      <c r="X26" s="431"/>
      <c r="Y26" s="431"/>
      <c r="Z26" s="431"/>
    </row>
    <row r="27" spans="2:26" ht="20.25" customHeight="1" x14ac:dyDescent="0.15">
      <c r="B27" s="65"/>
      <c r="C27" s="73" t="s">
        <v>71</v>
      </c>
      <c r="D27" s="73"/>
      <c r="E27" s="73"/>
      <c r="F27" s="76"/>
      <c r="G27" s="92"/>
      <c r="H27" s="425" t="s">
        <v>72</v>
      </c>
      <c r="I27" s="425"/>
      <c r="J27" s="92"/>
      <c r="K27" s="425" t="s">
        <v>75</v>
      </c>
      <c r="L27" s="425"/>
      <c r="M27" s="97"/>
      <c r="N27" s="73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N5:P8"/>
    <mergeCell ref="Q5:R6"/>
    <mergeCell ref="Q7:R8"/>
    <mergeCell ref="H12:Y13"/>
    <mergeCell ref="H15:Y16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S8:Z8"/>
    <mergeCell ref="H10:K10"/>
    <mergeCell ref="C11:E11"/>
    <mergeCell ref="H11:Y11"/>
    <mergeCell ref="C12:E12"/>
    <mergeCell ref="B1:Z1"/>
    <mergeCell ref="B3:H3"/>
    <mergeCell ref="T5:W5"/>
    <mergeCell ref="S6:Z6"/>
    <mergeCell ref="S7:Z7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実績報告書</vt:lpstr>
      <vt:lpstr>別紙</vt:lpstr>
      <vt:lpstr>請求書</vt:lpstr>
      <vt:lpstr>国庫金振込依頼書（様式）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2021-04-06T01:39:23Z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2021-04-03T17:27:48Z</vt:filetime>
  </property>
</Properties>
</file>