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 activeTab="1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2">別紙!$B$1:$BB$56</definedName>
    <definedName name="_xlnm.Print_Area" localSheetId="1">'交付申請書 '!$A$1:$AI$37</definedName>
    <definedName name="_xlnm.Print_Area" localSheetId="0">入力シート!$A$1:$BF$103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<sst xmlns="http://schemas.openxmlformats.org/spreadsheetml/2006/main" xmlns:r="http://schemas.openxmlformats.org/officeDocument/2006/relationships" count="164" uniqueCount="164">
  <si>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</si>
  <si>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</si>
  <si>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納品日</t>
    <rPh sb="0" eb="3">
      <t>ノウヒンビ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</si>
  <si>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</si>
  <si>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</si>
  <si>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</si>
  <si>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</si>
  <si>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</si>
  <si>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</si>
  <si>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</si>
  <si>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</si>
  <si>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</si>
  <si>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</si>
  <si>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</si>
  <si>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予算額</t>
    <rPh sb="0" eb="3">
      <t>ヨサンガク</t>
    </rPh>
    <phoneticPr fontId="2"/>
  </si>
  <si>
    <t>金額</t>
    <rPh sb="0" eb="2">
      <t>キンガク</t>
    </rPh>
    <phoneticPr fontId="2"/>
  </si>
  <si>
    <t>分類</t>
    <rPh sb="0" eb="2">
      <t>ブンルイ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</si>
  <si>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</si>
  <si>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</si>
  <si>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</si>
  <si>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</si>
  <si>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　(2) 申請者の資産及び負債に関する事項</t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</si>
  <si>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</si>
  <si>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</si>
  <si>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</si>
  <si>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</si>
  <si>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</si>
  <si>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</si>
  <si>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</si>
  <si>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</si>
  <si>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</si>
  <si>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</si>
  <si>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</si>
  <si>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</si>
  <si>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</si>
  <si>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</si>
  <si>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</si>
  <si>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　短期入院プラン作成費</t>
    <rPh sb="1" eb="5">
      <t>タンキニュウイン</t>
    </rPh>
    <rPh sb="8" eb="10">
      <t>サクセイ</t>
    </rPh>
    <rPh sb="10" eb="11">
      <t>ヒ</t>
    </rPh>
    <phoneticPr fontId="2"/>
  </si>
  <si>
    <t>自己負担額</t>
    <rPh sb="0" eb="2">
      <t>ジコ</t>
    </rPh>
    <rPh sb="2" eb="5">
      <t>フタンガク</t>
    </rPh>
    <phoneticPr fontId="2"/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</si>
  <si>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</si>
  <si>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</si>
  <si>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</si>
  <si>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</si>
  <si>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</si>
  <si>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</si>
  <si>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</si>
  <si>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</si>
  <si>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</si>
  <si>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～</t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</si>
  <si>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</si>
  <si>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</si>
  <si>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</si>
  <si>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</si>
  <si>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</si>
  <si>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</si>
  <si>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</si>
  <si>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ｼｬｶｲｲﾘｮｳﾎｳｼﾞﾝｺｯｺｳｶｲ ｼﾞﾄﾞｳｼｬﾋﾞｮｳｲﾝ ﾘｼﾞﾁｮｳ ｺｸﾄﾞ ﾀﾛｳ</t>
  </si>
  <si>
    <t>申請者</t>
  </si>
  <si>
    <t>3.　補助金交付申請額</t>
  </si>
  <si>
    <t>金</t>
  </si>
  <si>
    <t>4.　添付書類</t>
  </si>
  <si>
    <t>医学図書</t>
    <rPh sb="0" eb="2">
      <t>イガク</t>
    </rPh>
    <rPh sb="2" eb="4">
      <t>トショ</t>
    </rPh>
    <phoneticPr fontId="2"/>
  </si>
  <si>
    <t>　(1) 申請者の営む主な事業及びその内容</t>
  </si>
  <si>
    <t>脊髄損傷</t>
    <rPh sb="0" eb="4">
      <t>セキズイソンショウ</t>
    </rPh>
    <phoneticPr fontId="2"/>
  </si>
  <si>
    <t>ﾌﾘｶﾞﾅ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</si>
  <si>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</si>
  <si>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</si>
  <si>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</si>
  <si>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</si>
  <si>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</si>
  <si>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</si>
  <si>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</si>
  <si>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</si>
  <si>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</si>
  <si>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</si>
  <si>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型番(図書コード)</t>
    <rPh sb="0" eb="2">
      <t>カタバン</t>
    </rPh>
    <rPh sb="3" eb="5">
      <t>トショ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</si>
  <si>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</si>
  <si>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</si>
  <si>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</si>
  <si>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</si>
  <si>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</si>
  <si>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</si>
  <si>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</si>
  <si>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令和３年度自動車事故医療体制整備事業（短期入院協力事業（利用促進等事務費））計画・経費所要額調書兼収支予算書</t>
    <rPh sb="28" eb="30">
      <t>リヨウ</t>
    </rPh>
    <rPh sb="30" eb="32">
      <t>ソクシン</t>
    </rPh>
    <rPh sb="32" eb="33">
      <t>トウ</t>
    </rPh>
    <rPh sb="33" eb="36">
      <t>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</si>
  <si>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</si>
  <si>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冊</t>
    <rPh sb="0" eb="1">
      <t>サツ</t>
    </rPh>
    <phoneticPr fontId="2"/>
  </si>
  <si>
    <t>入院開始日</t>
    <rPh sb="0" eb="2">
      <t>ニュウイン</t>
    </rPh>
    <rPh sb="2" eb="5">
      <t>カイシビ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</si>
  <si>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</si>
  <si>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メーカー・出版社名</t>
    <rPh sb="5" eb="8">
      <t>シュッパンシャ</t>
    </rPh>
    <rPh sb="8" eb="9">
      <t>メイ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</si>
  <si>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</si>
  <si>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</si>
  <si>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補助金又は自己負担以外での収入がある場合はその金額</t>
  </si>
  <si>
    <t>社会医療法人国交会 自動車病院</t>
    <rPh sb="10" eb="13">
      <t>ジドウシャ</t>
    </rPh>
    <rPh sb="13" eb="15">
      <t>ビョウイン</t>
    </rPh>
    <phoneticPr fontId="2"/>
  </si>
  <si>
    <t>円</t>
    <rPh sb="0" eb="1">
      <t>エン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</si>
  <si>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</si>
  <si>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</si>
  <si>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</si>
  <si>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</si>
  <si>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</si>
  <si>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</si>
  <si>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</si>
  <si>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</si>
  <si>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</si>
  <si>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　○階（○○○○）</t>
    <rPh sb="2" eb="3">
      <t>カイ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</si>
  <si>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</si>
  <si>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</si>
  <si>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在宅重度後遺障害者(患者)の短期入院受入状況</t>
  </si>
  <si>
    <t>A</t>
  </si>
  <si>
    <t>B</t>
  </si>
  <si>
    <t>C</t>
  </si>
  <si>
    <r>
      <t>　令和３年度自動車事故対策費補助金(自動車事故医療体制整備事業(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100" eb="106">
      <t>ベッシカンケイショルイ</t>
    </rPh>
    <rPh sb="107" eb="108">
      <t>ソ</t>
    </rPh>
    <rPh sb="110" eb="112">
      <t>シンセイ</t>
    </rPh>
    <phoneticPr fontId="2"/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</si>
  <si>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</si>
  <si>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</si>
  <si>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</si>
  <si>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</si>
  <si>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</si>
  <si>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第１の３号様式（第４条第２項関係）</t>
  </si>
  <si>
    <t>脳損傷</t>
    <rPh sb="0" eb="1">
      <t>ノウ</t>
    </rPh>
    <rPh sb="1" eb="3">
      <t>ソンショウ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</si>
  <si>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</si>
  <si>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</si>
  <si>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</si>
  <si>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</si>
  <si>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</si>
  <si>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</si>
  <si>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</si>
  <si>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</si>
  <si>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</si>
  <si>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</si>
  <si>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XX-XXXX</t>
  </si>
  <si>
    <t>空気清浄機</t>
    <rPh sb="0" eb="2">
      <t>クウキ</t>
    </rPh>
    <rPh sb="2" eb="5">
      <t>セイジョウキ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</si>
  <si>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</si>
  <si>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</si>
  <si>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短期入院受入期間</t>
    <rPh sb="3" eb="4">
      <t>イン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</si>
  <si>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</si>
  <si>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</si>
  <si>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</si>
  <si>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内訳：</t>
    <rPh sb="0" eb="2">
      <t>ウチワケ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</si>
  <si>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</si>
  <si>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</si>
  <si>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</si>
  <si>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</si>
  <si>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</si>
  <si>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</si>
  <si>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①</t>
  </si>
  <si>
    <t>３.利用促進等事務費（備品類導入費）により導入を予定している備品等の導入理由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4" eb="26">
      <t>ヨテイ</t>
    </rPh>
    <rPh sb="30" eb="32">
      <t>ビヒン</t>
    </rPh>
    <rPh sb="32" eb="33">
      <t>トウ</t>
    </rPh>
    <rPh sb="34" eb="36">
      <t>ドウニュウ</t>
    </rPh>
    <rPh sb="36" eb="38">
      <t>リユウ</t>
    </rPh>
    <phoneticPr fontId="2"/>
  </si>
  <si>
    <t>③</t>
  </si>
  <si>
    <t>④</t>
  </si>
  <si>
    <t>1.　補助対象事業の内容　　別紙　令和３年度自動車事故医療体制整備事業</t>
    <rPh sb="17" eb="19">
      <t>レイワ</t>
    </rPh>
    <phoneticPr fontId="2"/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</si>
  <si>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</si>
  <si>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</si>
  <si>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</si>
  <si>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</si>
  <si>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</si>
  <si>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</si>
  <si>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</si>
  <si>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</si>
  <si>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自動車事故対策費補助金交付申請書</t>
  </si>
  <si>
    <t>　　　　　　　　　（短期入院協力事業）計画・経費所要額調書兼収支予算書のとおり</t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</si>
  <si>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</si>
  <si>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利用促進等事務費（備品類導入費）により導入を予定している備品等の導入理由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2" eb="24">
      <t>ヨテイ</t>
    </rPh>
    <rPh sb="28" eb="30">
      <t>ビヒン</t>
    </rPh>
    <rPh sb="30" eb="31">
      <t>トウ</t>
    </rPh>
    <rPh sb="32" eb="34">
      <t>ドウニュウ</t>
    </rPh>
    <rPh sb="34" eb="36">
      <t>リユウ</t>
    </rPh>
    <phoneticPr fontId="2"/>
  </si>
  <si>
    <t>４.補助対象事業に関する収支計算予算書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ケイサン</t>
    </rPh>
    <rPh sb="16" eb="18">
      <t>ヨサン</t>
    </rPh>
    <rPh sb="18" eb="19">
      <t>ショ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</si>
  <si>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</si>
  <si>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(今後の延べ見込み人数)</t>
    <rPh sb="4" eb="5">
      <t>ノ</t>
    </rPh>
    <phoneticPr fontId="2"/>
  </si>
  <si>
    <t>受入実績延べ日数</t>
    <rPh sb="4" eb="5">
      <t>ノ</t>
    </rPh>
    <rPh sb="6" eb="8">
      <t>ニッスウ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</si>
</sst>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&quot;¥&quot;#,##0_);[Red]\(&quot;¥&quot;#,##0\)"/>
  </numFmts>
  <fonts count="28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color auto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S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1"/>
      <color auto="1"/>
      <name val="HGSｺﾞｼｯｸM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176" fontId="8" fillId="2" borderId="1" xfId="0" applyNumberFormat="1" applyFont="1" applyFill="1" applyBorder="1" applyAlignment="1" applyProtection="1">
      <alignment horizontal="center" vertical="center" shrinkToFit="1"/>
    </xf>
    <xf numFmtId="176" fontId="8" fillId="2" borderId="9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176" fontId="8" fillId="2" borderId="7" xfId="0" applyNumberFormat="1" applyFont="1" applyFill="1" applyBorder="1" applyAlignment="1" applyProtection="1">
      <alignment horizontal="center" vertical="center" shrinkToFit="1"/>
    </xf>
    <xf numFmtId="176" fontId="8" fillId="2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176" fontId="8" fillId="2" borderId="10" xfId="0" applyNumberFormat="1" applyFont="1" applyFill="1" applyBorder="1" applyAlignment="1" applyProtection="1">
      <alignment horizontal="center" vertical="center" shrinkToFit="1"/>
    </xf>
    <xf numFmtId="176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177" fontId="3" fillId="2" borderId="1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3" fillId="2" borderId="17" xfId="0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 applyProtection="1">
      <alignment horizontal="left" vertical="center" wrapText="1" shrinkToFit="1"/>
    </xf>
    <xf numFmtId="0" fontId="8" fillId="2" borderId="32" xfId="0" applyNumberFormat="1" applyFont="1" applyFill="1" applyBorder="1" applyAlignment="1" applyProtection="1">
      <alignment horizontal="left" vertical="center" wrapText="1" shrinkToFit="1"/>
    </xf>
    <xf numFmtId="0" fontId="8" fillId="2" borderId="9" xfId="0" applyNumberFormat="1" applyFont="1" applyFill="1" applyBorder="1" applyAlignment="1" applyProtection="1">
      <alignment horizontal="left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8" fillId="2" borderId="34" xfId="0" applyNumberFormat="1" applyFont="1" applyFill="1" applyBorder="1" applyAlignment="1" applyProtection="1">
      <alignment horizontal="left" vertical="center" wrapText="1" shrinkToFit="1"/>
    </xf>
    <xf numFmtId="0" fontId="8" fillId="2" borderId="20" xfId="0" applyNumberFormat="1" applyFont="1" applyFill="1" applyBorder="1" applyAlignment="1" applyProtection="1">
      <alignment horizontal="left" vertical="center" wrapText="1" shrinkToFit="1"/>
    </xf>
    <xf numFmtId="0" fontId="8" fillId="2" borderId="19" xfId="0" applyNumberFormat="1" applyFont="1" applyFill="1" applyBorder="1" applyAlignment="1" applyProtection="1">
      <alignment horizontal="left" vertical="center" wrapText="1" shrinkToFi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0" fontId="8" fillId="0" borderId="24" xfId="0" applyFont="1" applyBorder="1" applyAlignment="1">
      <alignment horizontal="center" vertical="center"/>
    </xf>
    <xf numFmtId="42" fontId="8" fillId="2" borderId="7" xfId="0" applyNumberFormat="1" applyFont="1" applyFill="1" applyBorder="1" applyAlignment="1">
      <alignment horizontal="right" vertical="center" shrinkToFit="1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2" fontId="8" fillId="2" borderId="10" xfId="0" applyNumberFormat="1" applyFont="1" applyFill="1" applyBorder="1" applyAlignment="1">
      <alignment horizontal="right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2" fontId="8" fillId="0" borderId="1" xfId="0" applyNumberFormat="1" applyFont="1" applyBorder="1" applyAlignment="1">
      <alignment horizontal="right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2" fontId="8" fillId="0" borderId="7" xfId="0" applyNumberFormat="1" applyFont="1" applyBorder="1" applyAlignment="1">
      <alignment horizontal="right" vertical="center" shrinkToFit="1"/>
    </xf>
    <xf numFmtId="0" fontId="8" fillId="2" borderId="39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42" fontId="8" fillId="0" borderId="10" xfId="0" applyNumberFormat="1" applyFont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8" fontId="8" fillId="2" borderId="10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8" fillId="2" borderId="42" xfId="0" applyNumberFormat="1" applyFont="1" applyFill="1" applyBorder="1" applyAlignment="1" applyProtection="1">
      <alignment horizontal="left" vertical="center" wrapText="1" shrinkToFit="1"/>
    </xf>
    <xf numFmtId="0" fontId="8" fillId="2" borderId="43" xfId="0" applyNumberFormat="1" applyFont="1" applyFill="1" applyBorder="1" applyAlignment="1" applyProtection="1">
      <alignment horizontal="left" vertical="center" wrapText="1" shrinkToFit="1"/>
    </xf>
    <xf numFmtId="0" fontId="8" fillId="2" borderId="26" xfId="0" applyNumberFormat="1" applyFont="1" applyFill="1" applyBorder="1" applyAlignment="1" applyProtection="1">
      <alignment horizontal="left" vertical="center" wrapText="1" shrinkToFi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180" fontId="10" fillId="0" borderId="0" xfId="0" applyNumberFormat="1" applyFont="1" applyFill="1" applyBorder="1" applyAlignment="1" applyProtection="1">
      <alignment vertical="center"/>
    </xf>
    <xf numFmtId="180" fontId="17" fillId="0" borderId="0" xfId="0" applyNumberFormat="1" applyFont="1" applyFill="1" applyBorder="1" applyAlignment="1" applyProtection="1">
      <alignment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20" fillId="0" borderId="11" xfId="0" applyNumberFormat="1" applyFont="1" applyFill="1" applyBorder="1" applyAlignment="1" applyProtection="1">
      <alignment horizontal="center" vertical="center" shrinkToFit="1"/>
    </xf>
    <xf numFmtId="176" fontId="20" fillId="0" borderId="44" xfId="0" applyNumberFormat="1" applyFont="1" applyFill="1" applyBorder="1" applyAlignment="1" applyProtection="1">
      <alignment horizontal="center" vertical="center" shrinkToFit="1"/>
    </xf>
    <xf numFmtId="0" fontId="20" fillId="0" borderId="14" xfId="0" applyNumberFormat="1" applyFont="1" applyFill="1" applyBorder="1" applyAlignment="1" applyProtection="1">
      <alignment vertical="center"/>
    </xf>
    <xf numFmtId="0" fontId="22" fillId="0" borderId="11" xfId="0" applyNumberFormat="1" applyFont="1" applyFill="1" applyBorder="1" applyAlignment="1" applyProtection="1">
      <alignment horizontal="center" vertical="center" shrinkToFi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shrinkToFit="1"/>
    </xf>
    <xf numFmtId="0" fontId="24" fillId="0" borderId="46" xfId="0" applyFont="1" applyFill="1" applyBorder="1" applyAlignment="1">
      <alignment horizontal="center" vertical="top" wrapTex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176" fontId="20" fillId="0" borderId="34" xfId="0" applyNumberFormat="1" applyFont="1" applyFill="1" applyBorder="1" applyAlignment="1" applyProtection="1">
      <alignment horizontal="center" vertical="center" shrinkToFit="1"/>
    </xf>
    <xf numFmtId="176" fontId="20" fillId="0" borderId="19" xfId="0" applyNumberFormat="1" applyFont="1" applyFill="1" applyBorder="1" applyAlignment="1" applyProtection="1">
      <alignment horizontal="center" vertical="center" shrinkToFit="1"/>
    </xf>
    <xf numFmtId="0" fontId="22" fillId="0" borderId="18" xfId="0" applyNumberFormat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 shrinkToFit="1"/>
    </xf>
    <xf numFmtId="0" fontId="24" fillId="0" borderId="49" xfId="0" applyFont="1" applyFill="1" applyBorder="1" applyAlignment="1">
      <alignment horizontal="center" vertical="top" wrapTex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0" fillId="0" borderId="48" xfId="0" applyNumberFormat="1" applyFont="1" applyFill="1" applyBorder="1" applyAlignment="1" applyProtection="1">
      <alignment horizontal="center" vertical="center"/>
    </xf>
    <xf numFmtId="0" fontId="20" fillId="0" borderId="23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center" vertical="center" shrinkToFi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42" fontId="23" fillId="0" borderId="31" xfId="0" applyNumberFormat="1" applyFont="1" applyFill="1" applyBorder="1" applyAlignment="1">
      <alignment horizontal="right" vertical="center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51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4" fillId="0" borderId="31" xfId="0" applyNumberFormat="1" applyFont="1" applyFill="1" applyBorder="1" applyAlignment="1" applyProtection="1">
      <alignment horizontal="left" vertical="center" wrapText="1" shrinkToFit="1"/>
    </xf>
    <xf numFmtId="0" fontId="24" fillId="0" borderId="32" xfId="0" applyNumberFormat="1" applyFont="1" applyFill="1" applyBorder="1" applyAlignment="1" applyProtection="1">
      <alignment horizontal="left" vertical="center" wrapText="1" shrinkToFit="1"/>
    </xf>
    <xf numFmtId="0" fontId="24" fillId="0" borderId="9" xfId="0" applyNumberFormat="1" applyFont="1" applyFill="1" applyBorder="1" applyAlignment="1" applyProtection="1">
      <alignment horizontal="left" vertical="center" wrapText="1" shrinkToFit="1"/>
    </xf>
    <xf numFmtId="42" fontId="23" fillId="0" borderId="34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46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2" fillId="0" borderId="18" xfId="0" applyNumberFormat="1" applyFont="1" applyFill="1" applyBorder="1" applyAlignment="1" applyProtection="1">
      <alignment horizontal="center" vertical="center"/>
    </xf>
    <xf numFmtId="0" fontId="24" fillId="0" borderId="34" xfId="0" applyNumberFormat="1" applyFont="1" applyFill="1" applyBorder="1" applyAlignment="1" applyProtection="1">
      <alignment horizontal="left" vertical="center" wrapText="1" shrinkToFit="1"/>
    </xf>
    <xf numFmtId="0" fontId="24" fillId="0" borderId="20" xfId="0" applyNumberFormat="1" applyFont="1" applyFill="1" applyBorder="1" applyAlignment="1" applyProtection="1">
      <alignment horizontal="left" vertical="center" wrapText="1" shrinkToFit="1"/>
    </xf>
    <xf numFmtId="0" fontId="24" fillId="0" borderId="19" xfId="0" applyNumberFormat="1" applyFont="1" applyFill="1" applyBorder="1" applyAlignment="1" applyProtection="1">
      <alignment horizontal="left" vertical="center" wrapText="1" shrinkToFit="1"/>
    </xf>
    <xf numFmtId="42" fontId="23" fillId="0" borderId="48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42" fontId="23" fillId="0" borderId="49" xfId="0" applyNumberFormat="1" applyFont="1" applyFill="1" applyBorder="1" applyAlignment="1">
      <alignment horizontal="center" vertical="center"/>
    </xf>
    <xf numFmtId="0" fontId="20" fillId="0" borderId="34" xfId="0" applyNumberFormat="1" applyFont="1" applyFill="1" applyBorder="1" applyAlignment="1" applyProtection="1">
      <alignment vertical="center" shrinkToFit="1"/>
    </xf>
    <xf numFmtId="0" fontId="20" fillId="0" borderId="19" xfId="0" applyNumberFormat="1" applyFont="1" applyFill="1" applyBorder="1" applyAlignment="1" applyProtection="1">
      <alignment vertical="center" shrinkToFit="1"/>
    </xf>
    <xf numFmtId="0" fontId="1" fillId="0" borderId="1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50" xfId="0" applyFont="1" applyFill="1" applyBorder="1" applyAlignment="1">
      <alignment horizontal="left" vertical="center"/>
    </xf>
    <xf numFmtId="42" fontId="20" fillId="0" borderId="50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34" xfId="0" applyNumberFormat="1" applyFont="1" applyFill="1" applyBorder="1" applyAlignment="1" applyProtection="1">
      <alignment vertical="center"/>
    </xf>
    <xf numFmtId="0" fontId="20" fillId="0" borderId="19" xfId="0" applyNumberFormat="1" applyFont="1" applyFill="1" applyBorder="1" applyAlignment="1" applyProtection="1">
      <alignment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19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42" fontId="22" fillId="0" borderId="55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42" fontId="22" fillId="0" borderId="26" xfId="0" applyNumberFormat="1" applyFont="1" applyFill="1" applyBorder="1" applyAlignment="1">
      <alignment horizontal="right" vertical="center"/>
    </xf>
    <xf numFmtId="0" fontId="22" fillId="0" borderId="5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42" fontId="20" fillId="0" borderId="31" xfId="0" applyNumberFormat="1" applyFont="1" applyFill="1" applyBorder="1" applyAlignment="1">
      <alignment horizontal="right" vertical="center"/>
    </xf>
    <xf numFmtId="42" fontId="20" fillId="0" borderId="50" xfId="0" applyNumberFormat="1" applyFont="1" applyFill="1" applyBorder="1" applyAlignment="1">
      <alignment horizontal="right" vertical="center"/>
    </xf>
    <xf numFmtId="42" fontId="27" fillId="0" borderId="51" xfId="0" applyNumberFormat="1" applyFont="1" applyFill="1" applyBorder="1" applyAlignment="1">
      <alignment horizontal="right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0" fontId="20" fillId="0" borderId="48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vertical="center"/>
    </xf>
    <xf numFmtId="0" fontId="22" fillId="0" borderId="39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7" fillId="0" borderId="46" xfId="0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42" fontId="20" fillId="0" borderId="51" xfId="0" applyNumberFormat="1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right" vertical="center"/>
    </xf>
    <xf numFmtId="179" fontId="20" fillId="0" borderId="50" xfId="0" applyNumberFormat="1" applyFont="1" applyFill="1" applyBorder="1" applyAlignment="1">
      <alignment horizontal="right" vertical="center"/>
    </xf>
    <xf numFmtId="179" fontId="20" fillId="0" borderId="66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31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67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horizontal="left" vertical="center"/>
    </xf>
    <xf numFmtId="0" fontId="20" fillId="0" borderId="19" xfId="0" applyNumberFormat="1" applyFont="1" applyFill="1" applyBorder="1" applyAlignment="1" applyProtection="1">
      <alignment horizontal="right" vertical="center"/>
    </xf>
    <xf numFmtId="179" fontId="20" fillId="0" borderId="29" xfId="0" applyNumberFormat="1" applyFont="1" applyFill="1" applyBorder="1" applyAlignment="1">
      <alignment horizontal="right" vertical="center"/>
    </xf>
    <xf numFmtId="179" fontId="20" fillId="0" borderId="68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center" vertical="center" shrinkToFit="1"/>
    </xf>
    <xf numFmtId="0" fontId="25" fillId="0" borderId="19" xfId="0" applyFont="1" applyFill="1" applyBorder="1">
      <alignment vertical="center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82" fontId="22" fillId="0" borderId="19" xfId="0" applyNumberFormat="1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horizontal="right" vertical="center" shrinkToFit="1"/>
    </xf>
    <xf numFmtId="0" fontId="1" fillId="0" borderId="3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left" vertical="center" shrinkToFit="1"/>
    </xf>
    <xf numFmtId="0" fontId="23" fillId="0" borderId="50" xfId="0" applyFont="1" applyFill="1" applyBorder="1" applyAlignment="1">
      <alignment horizontal="left" vertical="center" shrinkToFit="1"/>
    </xf>
    <xf numFmtId="0" fontId="23" fillId="0" borderId="66" xfId="0" applyFont="1" applyFill="1" applyBorder="1" applyAlignment="1">
      <alignment horizontal="left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left" vertical="center" shrinkToFit="1"/>
    </xf>
    <xf numFmtId="0" fontId="23" fillId="0" borderId="67" xfId="0" applyFont="1" applyFill="1" applyBorder="1" applyAlignment="1">
      <alignment horizontal="left" vertical="center" shrinkToFit="1"/>
    </xf>
    <xf numFmtId="0" fontId="22" fillId="0" borderId="41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left" vertical="center" shrinkToFit="1"/>
    </xf>
    <xf numFmtId="0" fontId="23" fillId="0" borderId="55" xfId="0" applyFont="1" applyFill="1" applyBorder="1" applyAlignment="1">
      <alignment horizontal="left" vertical="center" shrinkToFit="1"/>
    </xf>
    <xf numFmtId="0" fontId="23" fillId="0" borderId="69" xfId="0" applyFont="1" applyFill="1" applyBorder="1" applyAlignment="1">
      <alignment horizontal="left" vertical="center" shrinkToFit="1"/>
    </xf>
    <xf numFmtId="0" fontId="25" fillId="0" borderId="26" xfId="0" applyFont="1" applyFill="1" applyBorder="1">
      <alignment vertical="center"/>
    </xf>
    <xf numFmtId="0" fontId="22" fillId="0" borderId="25" xfId="0" applyNumberFormat="1" applyFont="1" applyFill="1" applyBorder="1" applyAlignment="1" applyProtection="1">
      <alignment horizontal="center" vertical="center"/>
    </xf>
    <xf numFmtId="0" fontId="24" fillId="0" borderId="42" xfId="0" applyNumberFormat="1" applyFont="1" applyFill="1" applyBorder="1" applyAlignment="1" applyProtection="1">
      <alignment horizontal="left" vertical="center" wrapText="1" shrinkToFit="1"/>
    </xf>
    <xf numFmtId="0" fontId="24" fillId="0" borderId="43" xfId="0" applyNumberFormat="1" applyFont="1" applyFill="1" applyBorder="1" applyAlignment="1" applyProtection="1">
      <alignment horizontal="left" vertical="center" wrapText="1" shrinkToFit="1"/>
    </xf>
    <xf numFmtId="0" fontId="24" fillId="0" borderId="26" xfId="0" applyNumberFormat="1" applyFont="1" applyFill="1" applyBorder="1" applyAlignment="1" applyProtection="1">
      <alignment horizontal="left" vertical="center" wrapText="1" shrinkToFit="1"/>
    </xf>
    <xf numFmtId="0" fontId="1" fillId="0" borderId="42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182" fontId="22" fillId="0" borderId="26" xfId="0" applyNumberFormat="1" applyFont="1" applyFill="1" applyBorder="1" applyAlignment="1">
      <alignment horizontal="right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0" fillId="0" borderId="25" xfId="0" applyNumberFormat="1" applyFont="1" applyFill="1" applyBorder="1" applyAlignment="1" applyProtection="1">
      <alignment horizontal="center" vertical="center"/>
    </xf>
    <xf numFmtId="0" fontId="20" fillId="0" borderId="55" xfId="0" applyNumberFormat="1" applyFont="1" applyFill="1" applyBorder="1" applyAlignment="1" applyProtection="1">
      <alignment vertical="center"/>
    </xf>
    <xf numFmtId="0" fontId="20" fillId="0" borderId="26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F105"/>
  <sheetViews>
    <sheetView view="pageBreakPreview" zoomScale="110" zoomScaleSheetLayoutView="110" workbookViewId="0"/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5">
      <c r="AA2" s="7" t="s">
        <v>78</v>
      </c>
      <c r="AB2" s="7"/>
      <c r="AC2" s="7"/>
      <c r="AD2" s="7"/>
      <c r="AE2" s="7"/>
      <c r="AF2" s="7"/>
      <c r="AG2" s="58" t="s">
        <v>118</v>
      </c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</row>
    <row r="3" spans="2:55">
      <c r="B3" s="6" t="s">
        <v>70</v>
      </c>
      <c r="C3" s="19"/>
      <c r="D3" s="19"/>
      <c r="E3" s="24"/>
      <c r="F3" s="56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125"/>
      <c r="AA3" s="7" t="s">
        <v>79</v>
      </c>
      <c r="AB3" s="7"/>
      <c r="AC3" s="7"/>
      <c r="AD3" s="7"/>
      <c r="AE3" s="7" t="s">
        <v>73</v>
      </c>
      <c r="AF3" s="7"/>
      <c r="AG3" s="58" t="s">
        <v>119</v>
      </c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</row>
    <row r="4" spans="2:55">
      <c r="B4" s="6" t="s">
        <v>71</v>
      </c>
      <c r="C4" s="19"/>
      <c r="D4" s="19"/>
      <c r="E4" s="24"/>
      <c r="F4" s="57">
        <v>44408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25"/>
      <c r="AA4" s="7"/>
      <c r="AB4" s="7"/>
      <c r="AC4" s="7"/>
      <c r="AD4" s="7"/>
      <c r="AE4" s="7" t="s">
        <v>64</v>
      </c>
      <c r="AF4" s="7"/>
      <c r="AG4" s="151" t="s">
        <v>120</v>
      </c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</row>
    <row r="5" spans="2:55">
      <c r="B5" s="6" t="s">
        <v>73</v>
      </c>
      <c r="C5" s="19"/>
      <c r="D5" s="19"/>
      <c r="E5" s="24"/>
      <c r="F5" s="56" t="s">
        <v>119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125"/>
      <c r="AA5" s="7" t="s">
        <v>80</v>
      </c>
      <c r="AB5" s="7"/>
      <c r="AC5" s="7"/>
      <c r="AD5" s="7"/>
      <c r="AE5" s="7" t="s">
        <v>53</v>
      </c>
      <c r="AF5" s="7"/>
      <c r="AG5" s="58" t="s">
        <v>121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</row>
    <row r="6" spans="2:55">
      <c r="B6" s="6" t="s">
        <v>74</v>
      </c>
      <c r="C6" s="19"/>
      <c r="D6" s="19"/>
      <c r="E6" s="24"/>
      <c r="F6" s="56" t="s">
        <v>92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125"/>
      <c r="AA6" s="7"/>
      <c r="AB6" s="7"/>
      <c r="AC6" s="7"/>
      <c r="AD6" s="7"/>
      <c r="AE6" s="7" t="s">
        <v>64</v>
      </c>
      <c r="AF6" s="7"/>
      <c r="AG6" s="151" t="s">
        <v>56</v>
      </c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</row>
    <row r="7" spans="2:55">
      <c r="B7" s="7" t="s">
        <v>76</v>
      </c>
      <c r="C7" s="7"/>
      <c r="D7" s="7"/>
      <c r="E7" s="7"/>
      <c r="F7" s="58" t="s">
        <v>122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A7" s="7" t="s">
        <v>81</v>
      </c>
      <c r="AB7" s="7"/>
      <c r="AC7" s="7"/>
      <c r="AD7" s="7"/>
      <c r="AE7" s="7"/>
      <c r="AF7" s="7"/>
      <c r="AG7" s="58" t="s">
        <v>33</v>
      </c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</row>
    <row r="8" spans="2:55">
      <c r="B8" s="2"/>
      <c r="C8" s="2"/>
      <c r="D8" s="2"/>
      <c r="E8" s="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AA8" s="7" t="s">
        <v>82</v>
      </c>
      <c r="AB8" s="7"/>
      <c r="AC8" s="7"/>
      <c r="AD8" s="7"/>
      <c r="AE8" s="7"/>
      <c r="AF8" s="7"/>
      <c r="AG8" s="58" t="s">
        <v>123</v>
      </c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</row>
    <row r="9" spans="2:55">
      <c r="AA9" s="7" t="s">
        <v>67</v>
      </c>
      <c r="AB9" s="7"/>
      <c r="AC9" s="7"/>
      <c r="AD9" s="7"/>
      <c r="AE9" s="7"/>
      <c r="AF9" s="7"/>
      <c r="AG9" s="58" t="s">
        <v>124</v>
      </c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</row>
    <row r="10" spans="2:55">
      <c r="AA10" s="7" t="s">
        <v>68</v>
      </c>
      <c r="AB10" s="7"/>
      <c r="AC10" s="7"/>
      <c r="AD10" s="7"/>
      <c r="AE10" s="7"/>
      <c r="AF10" s="7"/>
      <c r="AG10" s="58">
        <v>123456</v>
      </c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</row>
    <row r="12" spans="2:55">
      <c r="B12" s="8" t="s">
        <v>94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19" t="s">
        <v>101</v>
      </c>
      <c r="U12" s="119"/>
      <c r="V12" s="119"/>
      <c r="W12" s="119"/>
      <c r="X12" s="119"/>
      <c r="BC12" s="1" t="s">
        <v>100</v>
      </c>
    </row>
    <row r="13" spans="2:55">
      <c r="B13" s="8" t="s">
        <v>91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20"/>
      <c r="U13" s="120"/>
      <c r="V13" s="120"/>
      <c r="W13" s="120"/>
      <c r="X13" s="120"/>
      <c r="BC13" s="1" t="s">
        <v>101</v>
      </c>
    </row>
    <row r="14" spans="2:55" ht="3.75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2:55">
      <c r="B15" s="10" t="s">
        <v>106</v>
      </c>
    </row>
    <row r="16" spans="2:55" ht="3.7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2:29">
      <c r="B17" s="11"/>
      <c r="C17" s="20" t="s">
        <v>84</v>
      </c>
      <c r="D17" s="37"/>
      <c r="E17" s="49"/>
      <c r="F17" s="37" t="s">
        <v>86</v>
      </c>
      <c r="G17" s="37"/>
      <c r="H17" s="37"/>
      <c r="I17" s="49"/>
      <c r="J17" s="37" t="s">
        <v>89</v>
      </c>
      <c r="K17" s="37"/>
      <c r="L17" s="37"/>
      <c r="M17" s="49"/>
      <c r="N17" s="84" t="s">
        <v>50</v>
      </c>
      <c r="O17" s="97"/>
      <c r="P17" s="84" t="s">
        <v>90</v>
      </c>
      <c r="Q17" s="93"/>
      <c r="R17" s="109"/>
    </row>
    <row r="18" spans="2:29">
      <c r="B18" s="12">
        <v>1</v>
      </c>
      <c r="C18" s="21" t="s">
        <v>107</v>
      </c>
      <c r="D18" s="38"/>
      <c r="E18" s="50"/>
      <c r="F18" s="21">
        <v>44296</v>
      </c>
      <c r="G18" s="38"/>
      <c r="H18" s="38"/>
      <c r="I18" s="50"/>
      <c r="J18" s="21">
        <v>44309</v>
      </c>
      <c r="K18" s="38"/>
      <c r="L18" s="38"/>
      <c r="M18" s="50"/>
      <c r="N18" s="88">
        <f t="shared" ref="N18:N37" si="0">IF(F18="","",J18-F18+1)</f>
        <v>14</v>
      </c>
      <c r="O18" s="98"/>
      <c r="P18" s="101" t="s">
        <v>98</v>
      </c>
      <c r="Q18" s="103"/>
      <c r="R18" s="110"/>
    </row>
    <row r="19" spans="2:29">
      <c r="B19" s="12">
        <v>2</v>
      </c>
      <c r="C19" s="21" t="s">
        <v>108</v>
      </c>
      <c r="D19" s="38"/>
      <c r="E19" s="50"/>
      <c r="F19" s="21">
        <v>44301</v>
      </c>
      <c r="G19" s="38"/>
      <c r="H19" s="38"/>
      <c r="I19" s="50"/>
      <c r="J19" s="21">
        <v>44306</v>
      </c>
      <c r="K19" s="38"/>
      <c r="L19" s="38"/>
      <c r="M19" s="50"/>
      <c r="N19" s="88">
        <f t="shared" si="0"/>
        <v>6</v>
      </c>
      <c r="O19" s="98"/>
      <c r="P19" s="101" t="s">
        <v>98</v>
      </c>
      <c r="Q19" s="103"/>
      <c r="R19" s="110"/>
    </row>
    <row r="20" spans="2:29">
      <c r="B20" s="12">
        <v>3</v>
      </c>
      <c r="C20" s="21" t="s">
        <v>109</v>
      </c>
      <c r="D20" s="38"/>
      <c r="E20" s="50"/>
      <c r="F20" s="21">
        <v>44321</v>
      </c>
      <c r="G20" s="38"/>
      <c r="H20" s="38"/>
      <c r="I20" s="50"/>
      <c r="J20" s="21">
        <v>44331</v>
      </c>
      <c r="K20" s="38"/>
      <c r="L20" s="38"/>
      <c r="M20" s="50"/>
      <c r="N20" s="88">
        <f t="shared" si="0"/>
        <v>11</v>
      </c>
      <c r="O20" s="98"/>
      <c r="P20" s="101" t="s">
        <v>99</v>
      </c>
      <c r="Q20" s="103"/>
      <c r="R20" s="110"/>
    </row>
    <row r="21" spans="2:29">
      <c r="B21" s="12">
        <v>4</v>
      </c>
      <c r="C21" s="21" t="s">
        <v>107</v>
      </c>
      <c r="D21" s="38"/>
      <c r="E21" s="50"/>
      <c r="F21" s="21">
        <v>44326</v>
      </c>
      <c r="G21" s="38"/>
      <c r="H21" s="38"/>
      <c r="I21" s="50"/>
      <c r="J21" s="21">
        <v>44339</v>
      </c>
      <c r="K21" s="38"/>
      <c r="L21" s="38"/>
      <c r="M21" s="50"/>
      <c r="N21" s="88">
        <f t="shared" si="0"/>
        <v>14</v>
      </c>
      <c r="O21" s="98"/>
      <c r="P21" s="101" t="s">
        <v>98</v>
      </c>
      <c r="Q21" s="103"/>
      <c r="R21" s="110"/>
    </row>
    <row r="22" spans="2:29">
      <c r="B22" s="12">
        <v>5</v>
      </c>
      <c r="C22" s="21" t="s">
        <v>109</v>
      </c>
      <c r="D22" s="38"/>
      <c r="E22" s="50"/>
      <c r="F22" s="21">
        <v>44352</v>
      </c>
      <c r="G22" s="38"/>
      <c r="H22" s="38"/>
      <c r="I22" s="50"/>
      <c r="J22" s="21">
        <v>44357</v>
      </c>
      <c r="K22" s="38"/>
      <c r="L22" s="38"/>
      <c r="M22" s="50"/>
      <c r="N22" s="88">
        <f t="shared" si="0"/>
        <v>6</v>
      </c>
      <c r="O22" s="98"/>
      <c r="P22" s="101" t="s">
        <v>99</v>
      </c>
      <c r="Q22" s="103"/>
      <c r="R22" s="110"/>
    </row>
    <row r="23" spans="2:29">
      <c r="B23" s="12">
        <v>6</v>
      </c>
      <c r="C23" s="21" t="s">
        <v>107</v>
      </c>
      <c r="D23" s="38"/>
      <c r="E23" s="50"/>
      <c r="F23" s="21">
        <v>44357</v>
      </c>
      <c r="G23" s="38"/>
      <c r="H23" s="38"/>
      <c r="I23" s="50"/>
      <c r="J23" s="21">
        <v>44370</v>
      </c>
      <c r="K23" s="38"/>
      <c r="L23" s="38"/>
      <c r="M23" s="50"/>
      <c r="N23" s="88">
        <f t="shared" si="0"/>
        <v>14</v>
      </c>
      <c r="O23" s="98"/>
      <c r="P23" s="101" t="s">
        <v>98</v>
      </c>
      <c r="Q23" s="103"/>
      <c r="R23" s="110"/>
    </row>
    <row r="24" spans="2:29">
      <c r="B24" s="12">
        <v>7</v>
      </c>
      <c r="C24" s="21" t="s">
        <v>111</v>
      </c>
      <c r="D24" s="38"/>
      <c r="E24" s="50"/>
      <c r="F24" s="21">
        <v>44362</v>
      </c>
      <c r="G24" s="38"/>
      <c r="H24" s="38"/>
      <c r="I24" s="50"/>
      <c r="J24" s="21">
        <v>44364</v>
      </c>
      <c r="K24" s="38"/>
      <c r="L24" s="38"/>
      <c r="M24" s="50"/>
      <c r="N24" s="88">
        <f t="shared" si="0"/>
        <v>3</v>
      </c>
      <c r="O24" s="98"/>
      <c r="P24" s="101" t="s">
        <v>99</v>
      </c>
      <c r="Q24" s="103"/>
      <c r="R24" s="110"/>
    </row>
    <row r="25" spans="2:29">
      <c r="B25" s="12">
        <v>8</v>
      </c>
      <c r="C25" s="21" t="s">
        <v>112</v>
      </c>
      <c r="D25" s="38"/>
      <c r="E25" s="50"/>
      <c r="F25" s="21">
        <v>44367</v>
      </c>
      <c r="G25" s="38"/>
      <c r="H25" s="38"/>
      <c r="I25" s="50"/>
      <c r="J25" s="21">
        <v>44378</v>
      </c>
      <c r="K25" s="38"/>
      <c r="L25" s="38"/>
      <c r="M25" s="50"/>
      <c r="N25" s="88">
        <f t="shared" si="0"/>
        <v>12</v>
      </c>
      <c r="O25" s="98"/>
      <c r="P25" s="101" t="s">
        <v>98</v>
      </c>
      <c r="Q25" s="103"/>
      <c r="R25" s="110"/>
    </row>
    <row r="26" spans="2:29">
      <c r="B26" s="12">
        <v>9</v>
      </c>
      <c r="C26" s="21" t="s">
        <v>109</v>
      </c>
      <c r="D26" s="38"/>
      <c r="E26" s="50"/>
      <c r="F26" s="21">
        <v>44382</v>
      </c>
      <c r="G26" s="38"/>
      <c r="H26" s="38"/>
      <c r="I26" s="50"/>
      <c r="J26" s="21">
        <v>44387</v>
      </c>
      <c r="K26" s="38"/>
      <c r="L26" s="38"/>
      <c r="M26" s="50"/>
      <c r="N26" s="88">
        <f t="shared" si="0"/>
        <v>6</v>
      </c>
      <c r="O26" s="98"/>
      <c r="P26" s="101" t="s">
        <v>99</v>
      </c>
      <c r="Q26" s="103"/>
      <c r="R26" s="110"/>
    </row>
    <row r="27" spans="2:29">
      <c r="B27" s="12">
        <v>10</v>
      </c>
      <c r="C27" s="21"/>
      <c r="D27" s="38"/>
      <c r="E27" s="50"/>
      <c r="F27" s="21"/>
      <c r="G27" s="38"/>
      <c r="H27" s="38"/>
      <c r="I27" s="50"/>
      <c r="J27" s="21"/>
      <c r="K27" s="38"/>
      <c r="L27" s="38"/>
      <c r="M27" s="50"/>
      <c r="N27" s="88" t="str">
        <f t="shared" si="0"/>
        <v/>
      </c>
      <c r="O27" s="98"/>
      <c r="P27" s="101"/>
      <c r="Q27" s="103"/>
      <c r="R27" s="110"/>
    </row>
    <row r="28" spans="2:29">
      <c r="B28" s="12">
        <v>11</v>
      </c>
      <c r="C28" s="21"/>
      <c r="D28" s="38"/>
      <c r="E28" s="50"/>
      <c r="F28" s="21"/>
      <c r="G28" s="38"/>
      <c r="H28" s="38"/>
      <c r="I28" s="50"/>
      <c r="J28" s="21"/>
      <c r="K28" s="38"/>
      <c r="L28" s="38"/>
      <c r="M28" s="50"/>
      <c r="N28" s="88" t="str">
        <f t="shared" si="0"/>
        <v/>
      </c>
      <c r="O28" s="98"/>
      <c r="P28" s="101"/>
      <c r="Q28" s="103"/>
      <c r="R28" s="110"/>
    </row>
    <row r="29" spans="2:29">
      <c r="B29" s="12">
        <v>12</v>
      </c>
      <c r="C29" s="21"/>
      <c r="D29" s="38"/>
      <c r="E29" s="50"/>
      <c r="F29" s="21"/>
      <c r="G29" s="38"/>
      <c r="H29" s="38"/>
      <c r="I29" s="50"/>
      <c r="J29" s="21"/>
      <c r="K29" s="38"/>
      <c r="L29" s="38"/>
      <c r="M29" s="50"/>
      <c r="N29" s="88" t="str">
        <f t="shared" si="0"/>
        <v/>
      </c>
      <c r="O29" s="98"/>
      <c r="P29" s="101"/>
      <c r="Q29" s="103"/>
      <c r="R29" s="110"/>
    </row>
    <row r="30" spans="2:29">
      <c r="B30" s="12">
        <v>13</v>
      </c>
      <c r="C30" s="21"/>
      <c r="D30" s="38"/>
      <c r="E30" s="50"/>
      <c r="F30" s="21"/>
      <c r="G30" s="38"/>
      <c r="H30" s="38"/>
      <c r="I30" s="50"/>
      <c r="J30" s="21"/>
      <c r="K30" s="38"/>
      <c r="L30" s="38"/>
      <c r="M30" s="50"/>
      <c r="N30" s="88" t="str">
        <f t="shared" si="0"/>
        <v/>
      </c>
      <c r="O30" s="98"/>
      <c r="P30" s="101"/>
      <c r="Q30" s="103"/>
      <c r="R30" s="110"/>
      <c r="U30" s="7" t="s">
        <v>90</v>
      </c>
      <c r="V30" s="7"/>
      <c r="W30" s="7"/>
      <c r="X30" s="7" t="s">
        <v>35</v>
      </c>
      <c r="Y30" s="7"/>
      <c r="Z30" s="7"/>
      <c r="AA30" s="7" t="s">
        <v>113</v>
      </c>
      <c r="AB30" s="7"/>
      <c r="AC30" s="7"/>
    </row>
    <row r="31" spans="2:29">
      <c r="B31" s="12">
        <v>14</v>
      </c>
      <c r="C31" s="21"/>
      <c r="D31" s="38"/>
      <c r="E31" s="50"/>
      <c r="F31" s="21"/>
      <c r="G31" s="38"/>
      <c r="H31" s="38"/>
      <c r="I31" s="50"/>
      <c r="J31" s="21"/>
      <c r="K31" s="38"/>
      <c r="L31" s="38"/>
      <c r="M31" s="50"/>
      <c r="N31" s="88" t="str">
        <f t="shared" si="0"/>
        <v/>
      </c>
      <c r="O31" s="98"/>
      <c r="P31" s="101"/>
      <c r="Q31" s="103"/>
      <c r="R31" s="110"/>
      <c r="U31" s="121" t="s">
        <v>98</v>
      </c>
      <c r="V31" s="121"/>
      <c r="W31" s="121"/>
      <c r="X31" s="126">
        <f>COUNTIF(P18:R37,"脳損傷")</f>
        <v>5</v>
      </c>
      <c r="Y31" s="126"/>
      <c r="Z31" s="126"/>
      <c r="AA31" s="126">
        <f>SUMIF(P18:R37,"脳損傷",N18:O37)</f>
        <v>60</v>
      </c>
      <c r="AB31" s="126"/>
      <c r="AC31" s="126"/>
    </row>
    <row r="32" spans="2:29">
      <c r="B32" s="12">
        <v>15</v>
      </c>
      <c r="C32" s="21"/>
      <c r="D32" s="38"/>
      <c r="E32" s="50"/>
      <c r="F32" s="21"/>
      <c r="G32" s="38"/>
      <c r="H32" s="38"/>
      <c r="I32" s="50"/>
      <c r="J32" s="21"/>
      <c r="K32" s="38"/>
      <c r="L32" s="38"/>
      <c r="M32" s="50"/>
      <c r="N32" s="88" t="str">
        <f t="shared" si="0"/>
        <v/>
      </c>
      <c r="O32" s="98"/>
      <c r="P32" s="101"/>
      <c r="Q32" s="103"/>
      <c r="R32" s="110"/>
      <c r="U32" s="121" t="s">
        <v>99</v>
      </c>
      <c r="V32" s="121"/>
      <c r="W32" s="121"/>
      <c r="X32" s="126">
        <f>COUNTIF(P18:R37,"脊髄損傷")</f>
        <v>4</v>
      </c>
      <c r="Y32" s="126"/>
      <c r="Z32" s="126"/>
      <c r="AA32" s="126">
        <f>SUMIF(P18:R37,"脊髄損傷",N18:O37)</f>
        <v>26</v>
      </c>
      <c r="AB32" s="126"/>
      <c r="AC32" s="126"/>
    </row>
    <row r="33" spans="2:58">
      <c r="B33" s="12">
        <v>16</v>
      </c>
      <c r="C33" s="21"/>
      <c r="D33" s="38"/>
      <c r="E33" s="50"/>
      <c r="F33" s="21"/>
      <c r="G33" s="38"/>
      <c r="H33" s="38"/>
      <c r="I33" s="50"/>
      <c r="J33" s="21"/>
      <c r="K33" s="38"/>
      <c r="L33" s="38"/>
      <c r="M33" s="50"/>
      <c r="N33" s="88" t="str">
        <f t="shared" si="0"/>
        <v/>
      </c>
      <c r="O33" s="98"/>
      <c r="P33" s="101"/>
      <c r="Q33" s="103"/>
      <c r="R33" s="110"/>
      <c r="U33" s="121" t="s">
        <v>39</v>
      </c>
      <c r="V33" s="121"/>
      <c r="W33" s="121"/>
      <c r="X33" s="126">
        <f>COUNTIF(P18:R37,"その他")</f>
        <v>0</v>
      </c>
      <c r="Y33" s="126"/>
      <c r="Z33" s="126"/>
      <c r="AA33" s="126">
        <f>SUMIF(P18:R37,"その他",N18:O37)</f>
        <v>0</v>
      </c>
      <c r="AB33" s="126"/>
      <c r="AC33" s="126"/>
    </row>
    <row r="34" spans="2:58">
      <c r="B34" s="12">
        <v>17</v>
      </c>
      <c r="C34" s="21"/>
      <c r="D34" s="38"/>
      <c r="E34" s="50"/>
      <c r="F34" s="21"/>
      <c r="G34" s="38"/>
      <c r="H34" s="38"/>
      <c r="I34" s="50"/>
      <c r="J34" s="21"/>
      <c r="K34" s="38"/>
      <c r="L34" s="38"/>
      <c r="M34" s="50"/>
      <c r="N34" s="88" t="str">
        <f t="shared" si="0"/>
        <v/>
      </c>
      <c r="O34" s="98"/>
      <c r="P34" s="101"/>
      <c r="Q34" s="103"/>
      <c r="R34" s="110"/>
    </row>
    <row r="35" spans="2:58">
      <c r="B35" s="12">
        <v>18</v>
      </c>
      <c r="C35" s="21"/>
      <c r="D35" s="38"/>
      <c r="E35" s="50"/>
      <c r="F35" s="21"/>
      <c r="G35" s="38"/>
      <c r="H35" s="38"/>
      <c r="I35" s="50"/>
      <c r="J35" s="21"/>
      <c r="K35" s="38"/>
      <c r="L35" s="38"/>
      <c r="M35" s="50"/>
      <c r="N35" s="88" t="str">
        <f t="shared" si="0"/>
        <v/>
      </c>
      <c r="O35" s="98"/>
      <c r="P35" s="101"/>
      <c r="Q35" s="103"/>
      <c r="R35" s="110"/>
      <c r="U35" s="122" t="s">
        <v>77</v>
      </c>
      <c r="V35" s="123"/>
      <c r="W35" s="123"/>
      <c r="X35" s="123"/>
      <c r="Y35" s="123"/>
      <c r="Z35" s="123"/>
      <c r="AA35" s="123"/>
      <c r="AB35" s="129"/>
      <c r="AC35" s="131" t="s">
        <v>114</v>
      </c>
      <c r="AD35" s="136"/>
      <c r="AE35" s="141"/>
      <c r="AF35" s="146"/>
      <c r="AG35" s="146"/>
      <c r="AH35" s="146"/>
      <c r="AI35" s="136" t="s">
        <v>115</v>
      </c>
      <c r="AJ35" s="136"/>
      <c r="AK35" s="152"/>
    </row>
    <row r="36" spans="2:58">
      <c r="B36" s="12">
        <v>19</v>
      </c>
      <c r="C36" s="21"/>
      <c r="D36" s="38"/>
      <c r="E36" s="50"/>
      <c r="F36" s="21"/>
      <c r="G36" s="38"/>
      <c r="H36" s="38"/>
      <c r="I36" s="50"/>
      <c r="J36" s="21"/>
      <c r="K36" s="38"/>
      <c r="L36" s="38"/>
      <c r="M36" s="50"/>
      <c r="N36" s="88" t="str">
        <f t="shared" si="0"/>
        <v/>
      </c>
      <c r="O36" s="98"/>
      <c r="P36" s="101"/>
      <c r="Q36" s="103"/>
      <c r="R36" s="110"/>
      <c r="U36" s="2"/>
      <c r="AC36" s="132" t="s">
        <v>117</v>
      </c>
      <c r="AD36" s="137"/>
      <c r="AE36" s="142"/>
      <c r="AF36" s="147"/>
      <c r="AG36" s="147"/>
      <c r="AH36" s="147"/>
      <c r="AI36" s="137" t="s">
        <v>115</v>
      </c>
      <c r="AJ36" s="137"/>
      <c r="AK36" s="153"/>
    </row>
    <row r="37" spans="2:58">
      <c r="B37" s="13">
        <v>20</v>
      </c>
      <c r="C37" s="22"/>
      <c r="D37" s="39"/>
      <c r="E37" s="51"/>
      <c r="F37" s="59"/>
      <c r="G37" s="63"/>
      <c r="H37" s="63"/>
      <c r="I37" s="65"/>
      <c r="J37" s="59"/>
      <c r="K37" s="63"/>
      <c r="L37" s="63"/>
      <c r="M37" s="65"/>
      <c r="N37" s="89" t="str">
        <f t="shared" si="0"/>
        <v/>
      </c>
      <c r="O37" s="99"/>
      <c r="P37" s="102"/>
      <c r="Q37" s="104"/>
      <c r="R37" s="111"/>
      <c r="U37" s="2"/>
      <c r="AC37" s="133" t="s">
        <v>63</v>
      </c>
      <c r="AD37" s="138"/>
      <c r="AE37" s="143"/>
      <c r="AF37" s="148"/>
      <c r="AG37" s="148"/>
      <c r="AH37" s="148"/>
      <c r="AI37" s="138" t="s">
        <v>115</v>
      </c>
      <c r="AJ37" s="138"/>
      <c r="AK37" s="154"/>
    </row>
    <row r="38" spans="2:58">
      <c r="B38" s="13" t="s">
        <v>97</v>
      </c>
      <c r="C38" s="23">
        <f>COUNTA(C18:E37)</f>
        <v>9</v>
      </c>
      <c r="D38" s="40"/>
      <c r="E38" s="52"/>
      <c r="F38" s="23"/>
      <c r="G38" s="40"/>
      <c r="H38" s="40"/>
      <c r="I38" s="52"/>
      <c r="J38" s="23"/>
      <c r="K38" s="40"/>
      <c r="L38" s="40"/>
      <c r="M38" s="52"/>
      <c r="N38" s="90">
        <f>SUM(N18:O37)</f>
        <v>86</v>
      </c>
      <c r="O38" s="100"/>
      <c r="P38" s="90"/>
      <c r="Q38" s="105"/>
      <c r="R38" s="112"/>
      <c r="AC38" s="134" t="s">
        <v>39</v>
      </c>
      <c r="AD38" s="139"/>
      <c r="AE38" s="144"/>
      <c r="AF38" s="149"/>
      <c r="AG38" s="149"/>
      <c r="AH38" s="149"/>
      <c r="AI38" s="139" t="s">
        <v>115</v>
      </c>
      <c r="AJ38" s="139"/>
      <c r="AK38" s="155"/>
    </row>
    <row r="40" spans="2:58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</row>
    <row r="41" spans="2:58">
      <c r="B41" s="10" t="s">
        <v>126</v>
      </c>
      <c r="AA41" s="6" t="s">
        <v>8</v>
      </c>
      <c r="AB41" s="19"/>
      <c r="AC41" s="19"/>
      <c r="AD41" s="19"/>
      <c r="AE41" s="19"/>
      <c r="AF41" s="24"/>
      <c r="AG41" s="6" t="s">
        <v>12</v>
      </c>
      <c r="AH41" s="19"/>
      <c r="AI41" s="19"/>
      <c r="AJ41" s="19"/>
      <c r="AK41" s="19"/>
      <c r="AL41" s="24"/>
      <c r="AM41" s="6" t="s">
        <v>7</v>
      </c>
      <c r="AN41" s="19"/>
      <c r="AO41" s="19"/>
      <c r="AP41" s="19"/>
      <c r="AQ41" s="19"/>
      <c r="AR41" s="24"/>
      <c r="AY41" s="7" t="s">
        <v>66</v>
      </c>
      <c r="AZ41" s="7"/>
      <c r="BA41" s="7"/>
      <c r="BB41" s="7"/>
      <c r="BC41" s="7"/>
      <c r="BD41" s="7"/>
    </row>
    <row r="42" spans="2:58">
      <c r="B42" s="6" t="s">
        <v>16</v>
      </c>
      <c r="C42" s="24"/>
      <c r="D42" s="6" t="s">
        <v>127</v>
      </c>
      <c r="E42" s="19"/>
      <c r="F42" s="19"/>
      <c r="G42" s="19"/>
      <c r="H42" s="19"/>
      <c r="I42" s="19"/>
      <c r="J42" s="19"/>
      <c r="K42" s="19"/>
      <c r="L42" s="24"/>
      <c r="M42" s="82" t="s">
        <v>88</v>
      </c>
      <c r="N42" s="91"/>
      <c r="O42" s="91"/>
      <c r="P42" s="91"/>
      <c r="Q42" s="106"/>
      <c r="R42" s="82" t="s">
        <v>75</v>
      </c>
      <c r="S42" s="91"/>
      <c r="T42" s="91"/>
      <c r="U42" s="91"/>
      <c r="V42" s="106"/>
      <c r="W42" s="6" t="s">
        <v>1</v>
      </c>
      <c r="X42" s="24"/>
      <c r="Y42" s="6" t="s">
        <v>4</v>
      </c>
      <c r="Z42" s="24"/>
      <c r="AA42" s="6" t="s">
        <v>13</v>
      </c>
      <c r="AB42" s="19"/>
      <c r="AC42" s="24"/>
      <c r="AD42" s="6" t="s">
        <v>15</v>
      </c>
      <c r="AE42" s="19"/>
      <c r="AF42" s="24"/>
      <c r="AG42" s="6" t="s">
        <v>13</v>
      </c>
      <c r="AH42" s="19"/>
      <c r="AI42" s="24"/>
      <c r="AJ42" s="6" t="s">
        <v>15</v>
      </c>
      <c r="AK42" s="19"/>
      <c r="AL42" s="24"/>
      <c r="AM42" s="6" t="s">
        <v>13</v>
      </c>
      <c r="AN42" s="19"/>
      <c r="AO42" s="24"/>
      <c r="AP42" s="6" t="s">
        <v>15</v>
      </c>
      <c r="AQ42" s="19"/>
      <c r="AR42" s="24"/>
      <c r="AS42" s="6" t="s">
        <v>2</v>
      </c>
      <c r="AT42" s="19"/>
      <c r="AU42" s="24"/>
      <c r="AV42" s="6" t="s">
        <v>0</v>
      </c>
      <c r="AW42" s="19"/>
      <c r="AX42" s="24"/>
      <c r="AY42" s="7" t="s">
        <v>13</v>
      </c>
      <c r="AZ42" s="7"/>
      <c r="BA42" s="7"/>
      <c r="BB42" s="7" t="s">
        <v>15</v>
      </c>
      <c r="BC42" s="7"/>
      <c r="BD42" s="7"/>
      <c r="BE42" s="7" t="s">
        <v>4</v>
      </c>
      <c r="BF42" s="7"/>
    </row>
    <row r="43" spans="2:58">
      <c r="B43" s="15">
        <v>1</v>
      </c>
      <c r="C43" s="25"/>
      <c r="D43" s="41" t="s">
        <v>61</v>
      </c>
      <c r="E43" s="53"/>
      <c r="F43" s="53"/>
      <c r="G43" s="53"/>
      <c r="H43" s="53"/>
      <c r="I43" s="53"/>
      <c r="J43" s="53"/>
      <c r="K43" s="53"/>
      <c r="L43" s="74"/>
      <c r="M43" s="83" t="s">
        <v>95</v>
      </c>
      <c r="N43" s="92"/>
      <c r="O43" s="92"/>
      <c r="P43" s="92"/>
      <c r="Q43" s="107"/>
      <c r="R43" s="83" t="s">
        <v>128</v>
      </c>
      <c r="S43" s="92"/>
      <c r="T43" s="92"/>
      <c r="U43" s="92"/>
      <c r="V43" s="107"/>
      <c r="W43" s="124">
        <v>1</v>
      </c>
      <c r="X43" s="127"/>
      <c r="Y43" s="124" t="s">
        <v>85</v>
      </c>
      <c r="Z43" s="127"/>
      <c r="AA43" s="128">
        <v>20000</v>
      </c>
      <c r="AB43" s="130"/>
      <c r="AC43" s="135"/>
      <c r="AD43" s="140">
        <f>AA43*W43</f>
        <v>20000</v>
      </c>
      <c r="AE43" s="145"/>
      <c r="AF43" s="150"/>
      <c r="AG43" s="140">
        <f>AA43*10/100</f>
        <v>2000</v>
      </c>
      <c r="AH43" s="145"/>
      <c r="AI43" s="150"/>
      <c r="AJ43" s="140">
        <f>AG43*10/100</f>
        <v>200</v>
      </c>
      <c r="AK43" s="145"/>
      <c r="AL43" s="150"/>
      <c r="AM43" s="140">
        <f>AA43+AG43</f>
        <v>22000</v>
      </c>
      <c r="AN43" s="145"/>
      <c r="AO43" s="150"/>
      <c r="AP43" s="140">
        <f>AD43+AJ43</f>
        <v>20200</v>
      </c>
      <c r="AQ43" s="145"/>
      <c r="AR43" s="150"/>
      <c r="AS43" s="156">
        <v>44301</v>
      </c>
      <c r="AT43" s="157"/>
      <c r="AU43" s="158"/>
      <c r="AV43" s="159">
        <f>IF(AS43="","",AS43)</f>
        <v>44301</v>
      </c>
      <c r="AW43" s="160"/>
      <c r="AX43" s="161"/>
      <c r="AY43" s="162">
        <f>IF($T$12="税込み",AM43,AA43)</f>
        <v>20000</v>
      </c>
      <c r="AZ43" s="162"/>
      <c r="BA43" s="162"/>
      <c r="BB43" s="162">
        <f>IF($T$12="税込み",AP43,AD43)</f>
        <v>20000</v>
      </c>
      <c r="BC43" s="162"/>
      <c r="BD43" s="162"/>
      <c r="BE43" s="7" t="str">
        <f>IF(Y43="式",W43&amp;Y43,W43&amp;Y43)</f>
        <v>1冊</v>
      </c>
      <c r="BF43" s="7"/>
    </row>
    <row r="44" spans="2:58">
      <c r="B44" s="15">
        <v>2</v>
      </c>
      <c r="C44" s="25"/>
      <c r="D44" s="41" t="s">
        <v>129</v>
      </c>
      <c r="E44" s="53"/>
      <c r="F44" s="53"/>
      <c r="G44" s="53"/>
      <c r="H44" s="53"/>
      <c r="I44" s="53"/>
      <c r="J44" s="53"/>
      <c r="K44" s="53"/>
      <c r="L44" s="74"/>
      <c r="M44" s="83" t="s">
        <v>95</v>
      </c>
      <c r="N44" s="92"/>
      <c r="O44" s="92"/>
      <c r="P44" s="92"/>
      <c r="Q44" s="107"/>
      <c r="R44" s="83" t="s">
        <v>128</v>
      </c>
      <c r="S44" s="92"/>
      <c r="T44" s="92"/>
      <c r="U44" s="92"/>
      <c r="V44" s="107"/>
      <c r="W44" s="124">
        <v>1</v>
      </c>
      <c r="X44" s="127"/>
      <c r="Y44" s="124" t="s">
        <v>96</v>
      </c>
      <c r="Z44" s="127"/>
      <c r="AA44" s="128">
        <v>300000</v>
      </c>
      <c r="AB44" s="130"/>
      <c r="AC44" s="135"/>
      <c r="AD44" s="140">
        <f>AA44*W44</f>
        <v>300000</v>
      </c>
      <c r="AE44" s="145"/>
      <c r="AF44" s="150"/>
      <c r="AG44" s="140">
        <f>AA44*10/100</f>
        <v>30000</v>
      </c>
      <c r="AH44" s="145"/>
      <c r="AI44" s="150"/>
      <c r="AJ44" s="140">
        <f>AG44*10/100</f>
        <v>3000</v>
      </c>
      <c r="AK44" s="145"/>
      <c r="AL44" s="150"/>
      <c r="AM44" s="140">
        <f>AA44+AG44</f>
        <v>330000</v>
      </c>
      <c r="AN44" s="145"/>
      <c r="AO44" s="150"/>
      <c r="AP44" s="140">
        <f>AD44+AJ44</f>
        <v>303000</v>
      </c>
      <c r="AQ44" s="145"/>
      <c r="AR44" s="150"/>
      <c r="AS44" s="156">
        <v>44301</v>
      </c>
      <c r="AT44" s="157"/>
      <c r="AU44" s="158"/>
      <c r="AV44" s="159">
        <f>IF(AS44="","",AS44)</f>
        <v>44301</v>
      </c>
      <c r="AW44" s="160"/>
      <c r="AX44" s="161"/>
      <c r="AY44" s="162">
        <f>IF($T$12="税込み",AM44,AA44)</f>
        <v>300000</v>
      </c>
      <c r="AZ44" s="162"/>
      <c r="BA44" s="162"/>
      <c r="BB44" s="162">
        <f>IF($T$12="税込み",AP44,AD44)</f>
        <v>300000</v>
      </c>
      <c r="BC44" s="162"/>
      <c r="BD44" s="162"/>
      <c r="BE44" s="7" t="str">
        <f>IF(Y44="式",W44&amp;Y44,W44&amp;Y44)</f>
        <v>1台</v>
      </c>
      <c r="BF44" s="7"/>
    </row>
    <row r="45" spans="2:58" s="3" customFormat="1" ht="4.5" customHeight="1">
      <c r="B45" s="4"/>
    </row>
    <row r="46" spans="2:58" s="3" customFormat="1" ht="15" customHeight="1">
      <c r="B46" s="4" t="s">
        <v>159</v>
      </c>
    </row>
    <row r="47" spans="2:58" s="3" customFormat="1" ht="4.5" customHeight="1">
      <c r="B47" s="4"/>
    </row>
    <row r="48" spans="2:58" s="4" customFormat="1" ht="15" customHeight="1">
      <c r="C48" s="26" t="s">
        <v>30</v>
      </c>
      <c r="D48" s="37"/>
      <c r="E48" s="37"/>
      <c r="F48" s="37"/>
      <c r="G48" s="37"/>
      <c r="H48" s="37"/>
      <c r="I48" s="37"/>
      <c r="J48" s="37"/>
      <c r="K48" s="37"/>
      <c r="L48" s="49"/>
      <c r="M48" s="84" t="s">
        <v>131</v>
      </c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109"/>
    </row>
    <row r="49" spans="1:53" s="4" customFormat="1" ht="15" customHeight="1">
      <c r="C49" s="27" t="str">
        <f>D43</f>
        <v>医学図書</v>
      </c>
      <c r="D49" s="42"/>
      <c r="E49" s="42"/>
      <c r="F49" s="42"/>
      <c r="G49" s="42"/>
      <c r="H49" s="42"/>
      <c r="I49" s="42"/>
      <c r="J49" s="42"/>
      <c r="K49" s="42"/>
      <c r="L49" s="75"/>
      <c r="M49" s="85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163"/>
    </row>
    <row r="50" spans="1:53" s="4" customFormat="1" ht="15" customHeight="1">
      <c r="C50" s="28"/>
      <c r="D50" s="43"/>
      <c r="E50" s="43"/>
      <c r="F50" s="43"/>
      <c r="G50" s="43"/>
      <c r="H50" s="43"/>
      <c r="I50" s="43"/>
      <c r="J50" s="43"/>
      <c r="K50" s="43"/>
      <c r="L50" s="76"/>
      <c r="M50" s="86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164"/>
    </row>
    <row r="51" spans="1:53" s="4" customFormat="1" ht="15" customHeight="1">
      <c r="C51" s="27" t="str">
        <f>D44</f>
        <v>空気清浄機</v>
      </c>
      <c r="D51" s="42"/>
      <c r="E51" s="42"/>
      <c r="F51" s="42"/>
      <c r="G51" s="42"/>
      <c r="H51" s="42"/>
      <c r="I51" s="42"/>
      <c r="J51" s="42"/>
      <c r="K51" s="42"/>
      <c r="L51" s="75"/>
      <c r="M51" s="85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163"/>
    </row>
    <row r="52" spans="1:53" s="4" customFormat="1" ht="15" customHeight="1">
      <c r="C52" s="28"/>
      <c r="D52" s="43"/>
      <c r="E52" s="43"/>
      <c r="F52" s="43"/>
      <c r="G52" s="43"/>
      <c r="H52" s="43"/>
      <c r="I52" s="43"/>
      <c r="J52" s="43"/>
      <c r="K52" s="43"/>
      <c r="L52" s="76"/>
      <c r="M52" s="86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164"/>
    </row>
    <row r="53" spans="1:53" s="4" customFormat="1" ht="15" customHeight="1">
      <c r="C53" s="27"/>
      <c r="D53" s="42"/>
      <c r="E53" s="42"/>
      <c r="F53" s="42"/>
      <c r="G53" s="42"/>
      <c r="H53" s="42"/>
      <c r="I53" s="42"/>
      <c r="J53" s="42"/>
      <c r="K53" s="42"/>
      <c r="L53" s="75"/>
      <c r="M53" s="85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163"/>
    </row>
    <row r="54" spans="1:53" s="4" customFormat="1" ht="15" customHeight="1">
      <c r="C54" s="29"/>
      <c r="D54" s="44"/>
      <c r="E54" s="44"/>
      <c r="F54" s="44"/>
      <c r="G54" s="44"/>
      <c r="H54" s="44"/>
      <c r="I54" s="44"/>
      <c r="J54" s="44"/>
      <c r="K54" s="44"/>
      <c r="L54" s="77"/>
      <c r="M54" s="87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165"/>
    </row>
    <row r="55" spans="1:53" s="5" customFormat="1" ht="4.5" customHeight="1">
      <c r="B55" s="16"/>
    </row>
    <row r="56" spans="1:53" s="4" customFormat="1" ht="15" customHeight="1">
      <c r="A56" s="4" t="s">
        <v>102</v>
      </c>
    </row>
    <row r="57" spans="1:53" s="3" customFormat="1" ht="4.5" customHeight="1">
      <c r="B57" s="4"/>
    </row>
    <row r="58" spans="1:53" s="4" customFormat="1" ht="15" customHeight="1">
      <c r="C58" s="30" t="s">
        <v>41</v>
      </c>
      <c r="D58" s="45"/>
      <c r="E58" s="45"/>
      <c r="F58" s="45"/>
      <c r="G58" s="45"/>
      <c r="H58" s="45"/>
      <c r="I58" s="45"/>
      <c r="J58" s="66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166"/>
    </row>
    <row r="59" spans="1:53" s="4" customFormat="1" ht="15" customHeight="1">
      <c r="C59" s="31" t="s">
        <v>43</v>
      </c>
      <c r="D59" s="46"/>
      <c r="E59" s="46"/>
      <c r="F59" s="46"/>
      <c r="G59" s="46"/>
      <c r="H59" s="46"/>
      <c r="I59" s="46"/>
      <c r="J59" s="67"/>
      <c r="K59" s="71" t="s">
        <v>51</v>
      </c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167"/>
    </row>
    <row r="60" spans="1:53" s="4" customFormat="1" ht="15" customHeight="1">
      <c r="C60" s="32"/>
      <c r="D60" s="47"/>
      <c r="E60" s="47"/>
      <c r="F60" s="47"/>
      <c r="G60" s="47"/>
      <c r="H60" s="47"/>
      <c r="I60" s="47"/>
      <c r="J60" s="68"/>
      <c r="K60" s="30" t="s">
        <v>52</v>
      </c>
      <c r="L60" s="45"/>
      <c r="M60" s="45"/>
      <c r="N60" s="45"/>
      <c r="O60" s="45"/>
      <c r="P60" s="45"/>
      <c r="Q60" s="45"/>
      <c r="R60" s="113"/>
      <c r="S60" s="116" t="s">
        <v>11</v>
      </c>
      <c r="T60" s="45"/>
      <c r="U60" s="45"/>
      <c r="V60" s="45"/>
      <c r="W60" s="113"/>
      <c r="X60" s="116" t="s">
        <v>53</v>
      </c>
      <c r="Y60" s="45"/>
      <c r="Z60" s="45"/>
      <c r="AA60" s="45"/>
      <c r="AB60" s="113"/>
      <c r="AC60" s="116" t="s">
        <v>44</v>
      </c>
      <c r="AD60" s="45"/>
      <c r="AE60" s="45"/>
      <c r="AF60" s="45"/>
      <c r="AG60" s="45"/>
      <c r="AH60" s="45"/>
      <c r="AI60" s="45"/>
      <c r="AJ60" s="113"/>
      <c r="AK60" s="116" t="s">
        <v>45</v>
      </c>
      <c r="AL60" s="45"/>
      <c r="AM60" s="45"/>
      <c r="AN60" s="45"/>
      <c r="AO60" s="113"/>
      <c r="AP60" s="116" t="s">
        <v>20</v>
      </c>
      <c r="AQ60" s="45"/>
      <c r="AR60" s="45"/>
      <c r="AS60" s="45"/>
      <c r="AT60" s="113"/>
      <c r="AU60" s="45" t="s">
        <v>49</v>
      </c>
      <c r="AV60" s="45"/>
      <c r="AW60" s="45"/>
      <c r="AX60" s="45"/>
      <c r="AY60" s="45"/>
      <c r="AZ60" s="45"/>
      <c r="BA60" s="66"/>
    </row>
    <row r="61" spans="1:53" s="4" customFormat="1" ht="15" customHeight="1">
      <c r="C61" s="33" t="s">
        <v>46</v>
      </c>
      <c r="D61" s="48"/>
      <c r="E61" s="48"/>
      <c r="F61" s="48"/>
      <c r="G61" s="48"/>
      <c r="H61" s="48"/>
      <c r="I61" s="48"/>
      <c r="J61" s="69"/>
      <c r="K61" s="72"/>
      <c r="L61" s="78"/>
      <c r="M61" s="78"/>
      <c r="N61" s="78"/>
      <c r="O61" s="78"/>
      <c r="P61" s="78"/>
      <c r="Q61" s="78"/>
      <c r="R61" s="114"/>
      <c r="S61" s="117"/>
      <c r="T61" s="78"/>
      <c r="U61" s="78"/>
      <c r="V61" s="78"/>
      <c r="W61" s="114"/>
      <c r="X61" s="117"/>
      <c r="Y61" s="78"/>
      <c r="Z61" s="78"/>
      <c r="AA61" s="78"/>
      <c r="AB61" s="114"/>
      <c r="AC61" s="117"/>
      <c r="AD61" s="78"/>
      <c r="AE61" s="78"/>
      <c r="AF61" s="78"/>
      <c r="AG61" s="78"/>
      <c r="AH61" s="78"/>
      <c r="AI61" s="78"/>
      <c r="AJ61" s="114"/>
      <c r="AK61" s="117"/>
      <c r="AL61" s="78"/>
      <c r="AM61" s="78"/>
      <c r="AN61" s="78"/>
      <c r="AO61" s="114"/>
      <c r="AP61" s="117"/>
      <c r="AQ61" s="78"/>
      <c r="AR61" s="78"/>
      <c r="AS61" s="78"/>
      <c r="AT61" s="114"/>
      <c r="AU61" s="78"/>
      <c r="AV61" s="78"/>
      <c r="AW61" s="78"/>
      <c r="AX61" s="78"/>
      <c r="AY61" s="78"/>
      <c r="AZ61" s="78"/>
      <c r="BA61" s="168"/>
    </row>
    <row r="62" spans="1:53" s="4" customFormat="1" ht="15" customHeight="1">
      <c r="C62" s="31" t="s">
        <v>47</v>
      </c>
      <c r="D62" s="46"/>
      <c r="E62" s="46"/>
      <c r="F62" s="46"/>
      <c r="G62" s="46"/>
      <c r="H62" s="46"/>
      <c r="I62" s="46"/>
      <c r="J62" s="67"/>
      <c r="K62" s="73"/>
      <c r="L62" s="79"/>
      <c r="M62" s="79"/>
      <c r="N62" s="79"/>
      <c r="O62" s="79"/>
      <c r="P62" s="79"/>
      <c r="Q62" s="79"/>
      <c r="R62" s="115"/>
      <c r="S62" s="118"/>
      <c r="T62" s="79"/>
      <c r="U62" s="79"/>
      <c r="V62" s="79"/>
      <c r="W62" s="115"/>
      <c r="X62" s="118"/>
      <c r="Y62" s="79"/>
      <c r="Z62" s="79"/>
      <c r="AA62" s="79"/>
      <c r="AB62" s="115"/>
      <c r="AC62" s="118"/>
      <c r="AD62" s="79"/>
      <c r="AE62" s="79"/>
      <c r="AF62" s="79"/>
      <c r="AG62" s="79"/>
      <c r="AH62" s="79"/>
      <c r="AI62" s="79"/>
      <c r="AJ62" s="115"/>
      <c r="AK62" s="118"/>
      <c r="AL62" s="79"/>
      <c r="AM62" s="79"/>
      <c r="AN62" s="79"/>
      <c r="AO62" s="115"/>
      <c r="AP62" s="118"/>
      <c r="AQ62" s="79"/>
      <c r="AR62" s="79"/>
      <c r="AS62" s="79"/>
      <c r="AT62" s="115"/>
      <c r="AU62" s="79"/>
      <c r="AV62" s="79"/>
      <c r="AW62" s="79"/>
      <c r="AX62" s="79"/>
      <c r="AY62" s="79"/>
      <c r="AZ62" s="79"/>
      <c r="BA62" s="169"/>
    </row>
    <row r="63" spans="1:53" s="4" customFormat="1" ht="15" customHeight="1">
      <c r="A63" s="4" t="s">
        <v>3</v>
      </c>
    </row>
    <row r="64" spans="1:53" s="4" customFormat="1" ht="15" customHeight="1">
      <c r="A64" s="4" t="s">
        <v>142</v>
      </c>
    </row>
    <row r="65" spans="1:53" s="3" customFormat="1" ht="4.5" customHeight="1">
      <c r="B65" s="4"/>
    </row>
    <row r="66" spans="1:53">
      <c r="A66" s="1">
        <v>1</v>
      </c>
      <c r="C66" s="2" t="s">
        <v>143</v>
      </c>
      <c r="D66" s="34"/>
      <c r="E66" s="10" t="str">
        <f>IF(ISNA(VLOOKUP(A66,$B$43:$BF$44,3,FALSE)),"",VLOOKUP(A66,$B$43:$BF$44,3,FALSE))</f>
        <v>医学図書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8" t="s">
        <v>103</v>
      </c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</row>
    <row r="67" spans="1:53">
      <c r="A67" s="1">
        <v>2</v>
      </c>
      <c r="B67" s="10"/>
      <c r="C67" s="2" t="s">
        <v>72</v>
      </c>
      <c r="D67" s="34"/>
      <c r="E67" s="10" t="str">
        <f>IF(ISNA(VLOOKUP(A67,$B$43:$BF$44,3,FALSE)),"",VLOOKUP(A67,$B$43:$BF$44,3,FALSE))</f>
        <v>空気清浄機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8" t="s">
        <v>103</v>
      </c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</row>
    <row r="68" spans="1:53">
      <c r="A68" s="1">
        <v>3</v>
      </c>
      <c r="C68" s="34" t="s">
        <v>145</v>
      </c>
      <c r="D68" s="34"/>
      <c r="E68" s="10" t="str">
        <f>IF(ISNA(VLOOKUP(A68,$B$43:$BF$44,3,FALSE)),"",VLOOKUP(A68,$B$43:$BF$44,3,FALSE))</f>
        <v/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8" t="s">
        <v>103</v>
      </c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</row>
    <row r="69" spans="1:53">
      <c r="A69" s="1">
        <v>4</v>
      </c>
      <c r="C69" s="34" t="s">
        <v>146</v>
      </c>
      <c r="D69" s="34"/>
      <c r="E69" s="10" t="str">
        <f>IF(ISNA(VLOOKUP(A69,$B$43:$BF$44,3,FALSE)),"",VLOOKUP(A69,$B$43:$BF$44,3,FALSE))</f>
        <v/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8" t="s">
        <v>103</v>
      </c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</row>
    <row r="70" spans="1:53">
      <c r="A70" s="1">
        <v>5</v>
      </c>
      <c r="C70" s="34" t="s">
        <v>42</v>
      </c>
      <c r="D70" s="34"/>
      <c r="E70" s="10" t="str">
        <f>IF(ISNA(VLOOKUP(A70,$B$43:$BF$44,3,FALSE)),"",VLOOKUP(A70,$B$43:$BF$44,3,FALSE))</f>
        <v/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8" t="s">
        <v>103</v>
      </c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</row>
    <row r="72" spans="1:53" s="4" customFormat="1" ht="15" customHeight="1">
      <c r="A72" s="4" t="s">
        <v>65</v>
      </c>
    </row>
    <row r="73" spans="1:53" s="3" customFormat="1" ht="4.5" customHeight="1">
      <c r="B73" s="4"/>
    </row>
    <row r="74" spans="1:53">
      <c r="A74" s="1">
        <v>1</v>
      </c>
      <c r="C74" s="2" t="s">
        <v>143</v>
      </c>
      <c r="D74" s="34"/>
      <c r="E74" s="10" t="str">
        <f>IF(ISNA(VLOOKUP(A74,$B$43:$BF$44,3,FALSE)),"",VLOOKUP(A74,$B$43:$BF$44,3,FALSE))</f>
        <v>医学図書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8" t="s">
        <v>148</v>
      </c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</row>
    <row r="75" spans="1:53">
      <c r="A75" s="1">
        <v>2</v>
      </c>
      <c r="B75" s="10"/>
      <c r="C75" s="2" t="s">
        <v>72</v>
      </c>
      <c r="D75" s="34"/>
      <c r="E75" s="10" t="str">
        <f>IF(ISNA(VLOOKUP(A75,$B$43:$BF$44,3,FALSE)),"",VLOOKUP(A75,$B$43:$BF$44,3,FALSE))</f>
        <v>空気清浄機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8" t="s">
        <v>148</v>
      </c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</row>
    <row r="76" spans="1:53">
      <c r="A76" s="1">
        <v>3</v>
      </c>
      <c r="C76" s="34" t="s">
        <v>145</v>
      </c>
      <c r="D76" s="34"/>
      <c r="E76" s="10" t="str">
        <f>IF(ISNA(VLOOKUP(A76,$B$43:$BF$44,3,FALSE)),"",VLOOKUP(A76,$B$43:$BF$44,3,FALSE))</f>
        <v/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8" t="s">
        <v>148</v>
      </c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</row>
    <row r="77" spans="1:53">
      <c r="A77" s="1">
        <v>4</v>
      </c>
      <c r="C77" s="34" t="s">
        <v>146</v>
      </c>
      <c r="D77" s="34"/>
      <c r="E77" s="10" t="str">
        <f>IF(ISNA(VLOOKUP(A77,$B$43:$BF$44,3,FALSE)),"",VLOOKUP(A77,$B$43:$BF$44,3,FALSE))</f>
        <v/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8" t="s">
        <v>148</v>
      </c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</row>
    <row r="78" spans="1:53">
      <c r="A78" s="1">
        <v>5</v>
      </c>
      <c r="C78" s="34" t="s">
        <v>42</v>
      </c>
      <c r="D78" s="34"/>
      <c r="E78" s="10" t="str">
        <f>IF(ISNA(VLOOKUP(A78,$B$43:$BF$44,3,FALSE)),"",VLOOKUP(A78,$B$43:$BF$44,3,FALSE))</f>
        <v/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8" t="s">
        <v>148</v>
      </c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</row>
    <row r="80" spans="1:53">
      <c r="B80" s="17" t="s">
        <v>149</v>
      </c>
      <c r="C80" s="35"/>
      <c r="D80" s="35"/>
      <c r="E80" s="54"/>
      <c r="F80" s="60"/>
      <c r="G80" s="60"/>
      <c r="H80" s="60"/>
      <c r="I80" s="60"/>
      <c r="J80" s="60"/>
      <c r="K80" s="60"/>
      <c r="L80" s="80"/>
    </row>
    <row r="81" spans="1:53">
      <c r="B81" s="18" t="s">
        <v>150</v>
      </c>
      <c r="C81" s="36"/>
      <c r="D81" s="36"/>
      <c r="E81" s="55"/>
      <c r="F81" s="61"/>
      <c r="G81" s="64"/>
      <c r="H81" s="64"/>
      <c r="I81" s="64"/>
      <c r="J81" s="64"/>
      <c r="K81" s="64"/>
      <c r="L81" s="81"/>
      <c r="M81" s="18" t="s">
        <v>151</v>
      </c>
      <c r="N81" s="36"/>
      <c r="O81" s="36"/>
      <c r="P81" s="55"/>
      <c r="Q81" s="61"/>
      <c r="R81" s="64"/>
      <c r="S81" s="64"/>
      <c r="T81" s="64"/>
      <c r="U81" s="64"/>
      <c r="V81" s="64"/>
      <c r="W81" s="81"/>
    </row>
    <row r="82" spans="1:53">
      <c r="B82" s="18" t="s">
        <v>152</v>
      </c>
      <c r="C82" s="36"/>
      <c r="D82" s="36"/>
      <c r="E82" s="55"/>
      <c r="F82" s="61"/>
      <c r="G82" s="64"/>
      <c r="H82" s="64"/>
      <c r="I82" s="64"/>
      <c r="J82" s="64"/>
      <c r="K82" s="64"/>
      <c r="L82" s="81"/>
      <c r="M82" s="18" t="s">
        <v>153</v>
      </c>
      <c r="N82" s="36"/>
      <c r="O82" s="36"/>
      <c r="P82" s="55"/>
      <c r="Q82" s="61"/>
      <c r="R82" s="64"/>
      <c r="S82" s="64"/>
      <c r="T82" s="64"/>
      <c r="U82" s="64"/>
      <c r="V82" s="64"/>
      <c r="W82" s="81"/>
    </row>
    <row r="84" spans="1:53" s="4" customFormat="1" ht="15" customHeight="1">
      <c r="A84" s="4" t="s">
        <v>154</v>
      </c>
    </row>
    <row r="85" spans="1:53" s="4" customFormat="1" ht="15" customHeight="1">
      <c r="A85" s="4" t="s">
        <v>87</v>
      </c>
    </row>
    <row r="86" spans="1:53" s="3" customFormat="1" ht="4.5" customHeight="1">
      <c r="B86" s="4"/>
    </row>
    <row r="87" spans="1:53">
      <c r="A87" s="1">
        <v>1</v>
      </c>
      <c r="C87" s="2" t="s">
        <v>143</v>
      </c>
      <c r="D87" s="34"/>
      <c r="E87" s="10" t="str">
        <f>IF(ISNA(VLOOKUP(A87,$B$43:$BF$44,3,FALSE)),"",VLOOKUP(A87,$B$43:$BF$44,3,FALSE))</f>
        <v>医学図書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8" t="s">
        <v>103</v>
      </c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</row>
    <row r="88" spans="1:53">
      <c r="A88" s="1">
        <v>2</v>
      </c>
      <c r="B88" s="10"/>
      <c r="C88" s="2" t="s">
        <v>72</v>
      </c>
      <c r="D88" s="34"/>
      <c r="E88" s="10" t="str">
        <f>IF(ISNA(VLOOKUP(A88,$B$43:$BF$44,3,FALSE)),"",VLOOKUP(A88,$B$43:$BF$44,3,FALSE))</f>
        <v>空気清浄機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8" t="s">
        <v>103</v>
      </c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</row>
    <row r="89" spans="1:53">
      <c r="A89" s="1">
        <v>3</v>
      </c>
      <c r="C89" s="34" t="s">
        <v>145</v>
      </c>
      <c r="D89" s="34"/>
      <c r="E89" s="10" t="str">
        <f>IF(ISNA(VLOOKUP(A89,$B$43:$BF$44,3,FALSE)),"",VLOOKUP(A89,$B$43:$BF$44,3,FALSE))</f>
        <v/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8" t="s">
        <v>103</v>
      </c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</row>
    <row r="90" spans="1:53">
      <c r="A90" s="1">
        <v>4</v>
      </c>
      <c r="C90" s="34" t="s">
        <v>146</v>
      </c>
      <c r="D90" s="34"/>
      <c r="E90" s="10" t="str">
        <f>IF(ISNA(VLOOKUP(A90,$B$43:$BF$44,3,FALSE)),"",VLOOKUP(A90,$B$43:$BF$44,3,FALSE))</f>
        <v/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8" t="s">
        <v>103</v>
      </c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</row>
    <row r="91" spans="1:53">
      <c r="A91" s="1">
        <v>5</v>
      </c>
      <c r="C91" s="34" t="s">
        <v>42</v>
      </c>
      <c r="D91" s="34"/>
      <c r="E91" s="10" t="str">
        <f>IF(ISNA(VLOOKUP(A91,$B$43:$BF$44,3,FALSE)),"",VLOOKUP(A91,$B$43:$BF$44,3,FALSE))</f>
        <v/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8" t="s">
        <v>103</v>
      </c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</row>
    <row r="93" spans="1:53" s="4" customFormat="1" ht="15" customHeight="1">
      <c r="A93" s="4" t="s">
        <v>155</v>
      </c>
    </row>
    <row r="94" spans="1:53" s="3" customFormat="1" ht="4.5" customHeight="1">
      <c r="B94" s="4"/>
    </row>
    <row r="95" spans="1:53">
      <c r="A95" s="1">
        <v>1</v>
      </c>
      <c r="C95" s="2" t="s">
        <v>143</v>
      </c>
      <c r="D95" s="34"/>
      <c r="E95" s="10" t="str">
        <f>IF(ISNA(VLOOKUP(A95,$B$43:$BF$44,3,FALSE)),"",VLOOKUP(A95,$B$43:$BF$44,3,FALSE))</f>
        <v>医学図書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8" t="s">
        <v>148</v>
      </c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</row>
    <row r="96" spans="1:53">
      <c r="A96" s="1">
        <v>2</v>
      </c>
      <c r="B96" s="10"/>
      <c r="C96" s="2" t="s">
        <v>72</v>
      </c>
      <c r="D96" s="34"/>
      <c r="E96" s="10" t="str">
        <f>IF(ISNA(VLOOKUP(A96,$B$43:$BF$44,3,FALSE)),"",VLOOKUP(A96,$B$43:$BF$44,3,FALSE))</f>
        <v>空気清浄機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8" t="s">
        <v>148</v>
      </c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</row>
    <row r="97" spans="1:53">
      <c r="A97" s="1">
        <v>3</v>
      </c>
      <c r="C97" s="34" t="s">
        <v>145</v>
      </c>
      <c r="D97" s="34"/>
      <c r="E97" s="10" t="str">
        <f>IF(ISNA(VLOOKUP(A97,$B$43:$BF$44,3,FALSE)),"",VLOOKUP(A97,$B$43:$BF$44,3,FALSE))</f>
        <v/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8" t="s">
        <v>148</v>
      </c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</row>
    <row r="98" spans="1:53">
      <c r="A98" s="1">
        <v>4</v>
      </c>
      <c r="C98" s="34" t="s">
        <v>146</v>
      </c>
      <c r="D98" s="34"/>
      <c r="E98" s="10" t="str">
        <f>IF(ISNA(VLOOKUP(A98,$B$43:$BF$44,3,FALSE)),"",VLOOKUP(A98,$B$43:$BF$44,3,FALSE))</f>
        <v/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8" t="s">
        <v>148</v>
      </c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</row>
    <row r="99" spans="1:53">
      <c r="A99" s="1">
        <v>5</v>
      </c>
      <c r="C99" s="34" t="s">
        <v>42</v>
      </c>
      <c r="D99" s="34"/>
      <c r="E99" s="10" t="str">
        <f>IF(ISNA(VLOOKUP(A99,$B$43:$BF$44,3,FALSE)),"",VLOOKUP(A99,$B$43:$BF$44,3,FALSE))</f>
        <v/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8" t="s">
        <v>148</v>
      </c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</row>
    <row r="101" spans="1:53">
      <c r="B101" s="17" t="s">
        <v>149</v>
      </c>
      <c r="C101" s="35"/>
      <c r="D101" s="35"/>
      <c r="E101" s="54"/>
      <c r="F101" s="60"/>
      <c r="G101" s="60"/>
      <c r="H101" s="60"/>
      <c r="I101" s="60"/>
      <c r="J101" s="60"/>
      <c r="K101" s="60"/>
      <c r="L101" s="80"/>
    </row>
    <row r="102" spans="1:53">
      <c r="B102" s="18" t="s">
        <v>150</v>
      </c>
      <c r="C102" s="36"/>
      <c r="D102" s="36"/>
      <c r="E102" s="55"/>
      <c r="F102" s="61"/>
      <c r="G102" s="64"/>
      <c r="H102" s="64"/>
      <c r="I102" s="64"/>
      <c r="J102" s="64"/>
      <c r="K102" s="64"/>
      <c r="L102" s="81"/>
      <c r="M102" s="18" t="s">
        <v>151</v>
      </c>
      <c r="N102" s="36"/>
      <c r="O102" s="36"/>
      <c r="P102" s="55"/>
      <c r="Q102" s="61"/>
      <c r="R102" s="64"/>
      <c r="S102" s="64"/>
      <c r="T102" s="64"/>
      <c r="U102" s="64"/>
      <c r="V102" s="64"/>
      <c r="W102" s="81"/>
    </row>
    <row r="103" spans="1:53">
      <c r="B103" s="18" t="s">
        <v>152</v>
      </c>
      <c r="C103" s="36"/>
      <c r="D103" s="36"/>
      <c r="E103" s="55"/>
      <c r="F103" s="61"/>
      <c r="G103" s="64"/>
      <c r="H103" s="64"/>
      <c r="I103" s="64"/>
      <c r="J103" s="64"/>
      <c r="K103" s="64"/>
      <c r="L103" s="81"/>
      <c r="M103" s="18" t="s">
        <v>153</v>
      </c>
      <c r="N103" s="36"/>
      <c r="O103" s="36"/>
      <c r="P103" s="55"/>
      <c r="Q103" s="61"/>
      <c r="R103" s="64"/>
      <c r="S103" s="64"/>
      <c r="T103" s="64"/>
      <c r="U103" s="64"/>
      <c r="V103" s="64"/>
      <c r="W103" s="81"/>
    </row>
    <row r="105" spans="1:53">
      <c r="B105" s="10"/>
    </row>
  </sheetData>
  <mergeCells count="297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  <mergeCell ref="M103:P103"/>
    <mergeCell ref="Q103:W103"/>
    <mergeCell ref="AA3:AD4"/>
    <mergeCell ref="AA5:AD6"/>
    <mergeCell ref="C49:L50"/>
    <mergeCell ref="M49:BA50"/>
    <mergeCell ref="C51:L52"/>
    <mergeCell ref="M51:BA52"/>
    <mergeCell ref="C53:L54"/>
    <mergeCell ref="M53:BA54"/>
  </mergeCells>
  <phoneticPr fontId="2"/>
  <dataValidations count="2">
    <dataValidation type="list" allowBlank="1" showDropDown="0" showInputMessage="1" showErrorMessage="1" sqref="P18:R37">
      <formula1>$U$31:$U$33</formula1>
    </dataValidation>
    <dataValidation type="list" allowBlank="1" showDropDown="0" showInputMessage="1" showErrorMessage="1" sqref="T12:X12">
      <formula1>$BC$12:$BC$13</formula1>
    </dataValidation>
  </dataValidations>
  <pageMargins left="0.7" right="0.7" top="0.75" bottom="0.75" header="0.3" footer="0.3"/>
  <pageSetup paperSize="9" scale="87" fitToWidth="1" fitToHeight="1" orientation="landscape" usePrinterDefaults="1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tabSelected="1" view="pageBreakPreview" topLeftCell="A22" zoomScaleSheetLayoutView="100" workbookViewId="0">
      <selection activeCell="Z3" sqref="Z3:AH3"/>
    </sheetView>
  </sheetViews>
  <sheetFormatPr defaultColWidth="2.5" defaultRowHeight="18.75" customHeight="1"/>
  <cols>
    <col min="1" max="16384" width="2.5" style="170"/>
  </cols>
  <sheetData>
    <row r="1" spans="1:43" ht="18.75" customHeight="1">
      <c r="A1" s="172" t="s">
        <v>116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83"/>
      <c r="AF1" s="183"/>
      <c r="AG1" s="183"/>
      <c r="AH1" s="183"/>
      <c r="AI1" s="196"/>
    </row>
    <row r="2" spans="1:43" ht="18.75" customHeight="1">
      <c r="Z2" s="192">
        <f>入力シート!F3</f>
        <v>0</v>
      </c>
      <c r="AA2" s="192"/>
      <c r="AB2" s="192"/>
      <c r="AC2" s="192"/>
      <c r="AD2" s="192"/>
      <c r="AE2" s="192"/>
      <c r="AF2" s="192"/>
      <c r="AG2" s="192"/>
      <c r="AH2" s="192"/>
    </row>
    <row r="3" spans="1:43" ht="18.75" customHeight="1">
      <c r="Z3" s="193">
        <f>入力シート!F4</f>
        <v>44408</v>
      </c>
      <c r="AA3" s="193"/>
      <c r="AB3" s="193"/>
      <c r="AC3" s="193"/>
      <c r="AD3" s="193"/>
      <c r="AE3" s="193"/>
      <c r="AF3" s="193"/>
      <c r="AG3" s="193"/>
      <c r="AH3" s="193"/>
    </row>
    <row r="4" spans="1:43" ht="18.75" customHeight="1">
      <c r="Z4" s="194"/>
    </row>
    <row r="5" spans="1:43" ht="18.75" customHeight="1">
      <c r="B5" s="173"/>
    </row>
    <row r="6" spans="1:43" ht="18.75" customHeight="1">
      <c r="B6" s="173"/>
      <c r="AQ6" s="197"/>
    </row>
    <row r="7" spans="1:43" ht="18.75" customHeight="1">
      <c r="B7" s="173"/>
      <c r="C7" s="171" t="s">
        <v>55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</row>
    <row r="9" spans="1:43" ht="18.75" customHeight="1">
      <c r="B9" s="173"/>
    </row>
    <row r="10" spans="1:43" ht="18.75" customHeight="1">
      <c r="B10" s="173"/>
    </row>
    <row r="11" spans="1:43" ht="18.75" customHeight="1">
      <c r="R11" s="187" t="s">
        <v>57</v>
      </c>
      <c r="S11" s="187"/>
      <c r="T11" s="187"/>
      <c r="U11" s="188" t="str">
        <f>入力シート!F5</f>
        <v>東京都千代田区霞が関2-1-3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</row>
    <row r="12" spans="1:43" ht="18.75" customHeight="1">
      <c r="B12" s="173"/>
      <c r="U12" s="189" t="str">
        <f>入力シート!F6</f>
        <v>社会医療法人国交会 自動車病院</v>
      </c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</row>
    <row r="13" spans="1:43" ht="18.75" customHeight="1">
      <c r="B13" s="173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43" ht="18.75" customHeight="1">
      <c r="B14" s="173"/>
      <c r="U14" s="188" t="str">
        <f>入力シート!F7</f>
        <v>理事長　国土　太郎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95"/>
      <c r="AH14" s="195"/>
    </row>
    <row r="15" spans="1:43" ht="18.75" customHeight="1">
      <c r="B15" s="173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</row>
    <row r="16" spans="1:43" ht="18.75" customHeight="1">
      <c r="B16" s="173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</row>
    <row r="17" spans="2:34" ht="18.75" customHeight="1">
      <c r="B17" s="174" t="s">
        <v>156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</row>
    <row r="18" spans="2:34" ht="18.75" customHeight="1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</row>
    <row r="19" spans="2:34" ht="18.75" customHeight="1">
      <c r="B19" s="173"/>
    </row>
    <row r="20" spans="2:34" ht="18.75" customHeight="1">
      <c r="B20" s="176" t="s">
        <v>110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</row>
    <row r="21" spans="2:34" ht="18.75" customHeight="1"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</row>
    <row r="22" spans="2:34" ht="18.75" customHeight="1"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</row>
    <row r="23" spans="2:34" s="171" customFormat="1" ht="22.5" customHeight="1"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</row>
    <row r="24" spans="2:34" ht="18.75" customHeight="1"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</row>
    <row r="25" spans="2:34" ht="18.75" customHeight="1">
      <c r="B25" s="178" t="s">
        <v>147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</row>
    <row r="26" spans="2:34" ht="18.75" customHeight="1">
      <c r="B26" s="179" t="s">
        <v>157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</row>
    <row r="27" spans="2:34" ht="18.7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</row>
    <row r="28" spans="2:34" ht="18.75" customHeight="1">
      <c r="B28" s="178" t="s">
        <v>161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</row>
    <row r="29" spans="2:34" ht="18.75" customHeight="1">
      <c r="B29" s="179" t="s">
        <v>22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</row>
    <row r="30" spans="2:34" ht="18.7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</row>
    <row r="31" spans="2:34" ht="18.75" customHeight="1">
      <c r="B31" s="171" t="s">
        <v>58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83" t="s">
        <v>59</v>
      </c>
      <c r="N31" s="183"/>
      <c r="O31" s="186">
        <f>別紙!X20</f>
        <v>320000</v>
      </c>
      <c r="P31" s="186"/>
      <c r="Q31" s="186"/>
      <c r="R31" s="186"/>
      <c r="S31" s="186"/>
      <c r="T31" s="186"/>
      <c r="U31" s="186"/>
      <c r="V31" s="190" t="s">
        <v>93</v>
      </c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</row>
    <row r="32" spans="2:34" ht="18.75" customHeight="1"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4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2:34" ht="18.75" customHeight="1">
      <c r="B33" s="171" t="s">
        <v>60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</row>
    <row r="34" spans="2:34" ht="18.75" customHeight="1">
      <c r="B34" s="171" t="s">
        <v>62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</row>
    <row r="35" spans="2:34" ht="18.75" customHeight="1">
      <c r="B35" s="171" t="s">
        <v>21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</row>
    <row r="36" spans="2:34" ht="18.75" customHeight="1">
      <c r="B36" s="171" t="s">
        <v>9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</row>
    <row r="37" spans="2:34" ht="18.75" customHeight="1">
      <c r="B37" s="171" t="s">
        <v>31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</row>
    <row r="38" spans="2:34" ht="18.75" customHeight="1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</row>
    <row r="39" spans="2:34" ht="18.75" customHeight="1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</row>
    <row r="40" spans="2:34" ht="18.75" customHeight="1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</row>
    <row r="41" spans="2:34" ht="18.75" customHeight="1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</row>
    <row r="42" spans="2:34" ht="18.75" customHeight="1"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</row>
    <row r="43" spans="2:34" ht="18.75" customHeight="1">
      <c r="B43" s="173"/>
    </row>
    <row r="44" spans="2:34" ht="18.75" customHeight="1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C56"/>
  <sheetViews>
    <sheetView view="pageBreakPreview" zoomScaleSheetLayoutView="100" workbookViewId="0">
      <selection activeCell="B1" sqref="B1:E1"/>
    </sheetView>
  </sheetViews>
  <sheetFormatPr defaultColWidth="2.5" defaultRowHeight="15" customHeight="1"/>
  <cols>
    <col min="1" max="27" width="2.5" style="198"/>
    <col min="28" max="28" width="3" style="198" bestFit="1" customWidth="1"/>
    <col min="29" max="49" width="2.5" style="198"/>
    <col min="50" max="50" width="2.75" style="198" bestFit="1" customWidth="1"/>
    <col min="51" max="16384" width="2.5" style="198"/>
  </cols>
  <sheetData>
    <row r="1" spans="1:55" ht="15" customHeight="1">
      <c r="B1" s="202" t="s">
        <v>18</v>
      </c>
      <c r="C1" s="202"/>
      <c r="D1" s="202"/>
      <c r="E1" s="202"/>
      <c r="F1" s="248"/>
    </row>
    <row r="2" spans="1:55" ht="22.5" customHeight="1">
      <c r="B2" s="203" t="s">
        <v>83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431"/>
    </row>
    <row r="3" spans="1:55" ht="7.5" customHeight="1"/>
    <row r="4" spans="1:55" s="199" customFormat="1" ht="13.5" customHeight="1">
      <c r="B4" s="201" t="s">
        <v>158</v>
      </c>
    </row>
    <row r="5" spans="1:55" s="199" customFormat="1" ht="4.5" customHeight="1">
      <c r="B5" s="198"/>
    </row>
    <row r="6" spans="1:55" ht="13.5" customHeight="1">
      <c r="C6" s="204" t="s">
        <v>104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323"/>
      <c r="X6" s="333" t="s">
        <v>105</v>
      </c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65"/>
      <c r="AJ6" s="333" t="s">
        <v>27</v>
      </c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408"/>
    </row>
    <row r="7" spans="1:55" ht="13.5" customHeight="1">
      <c r="C7" s="205" t="s">
        <v>28</v>
      </c>
      <c r="D7" s="227"/>
      <c r="E7" s="227"/>
      <c r="F7" s="227"/>
      <c r="G7" s="227"/>
      <c r="H7" s="227"/>
      <c r="I7" s="227"/>
      <c r="J7" s="227"/>
      <c r="K7" s="227"/>
      <c r="L7" s="259"/>
      <c r="M7" s="272" t="s">
        <v>15</v>
      </c>
      <c r="N7" s="227"/>
      <c r="O7" s="227"/>
      <c r="P7" s="259"/>
      <c r="Q7" s="272" t="s">
        <v>24</v>
      </c>
      <c r="R7" s="227"/>
      <c r="S7" s="227"/>
      <c r="T7" s="227"/>
      <c r="U7" s="227"/>
      <c r="V7" s="227"/>
      <c r="W7" s="259"/>
      <c r="X7" s="334" t="s">
        <v>10</v>
      </c>
      <c r="Y7" s="342"/>
      <c r="Z7" s="342"/>
      <c r="AA7" s="346"/>
      <c r="AB7" s="350" t="s">
        <v>23</v>
      </c>
      <c r="AC7" s="355"/>
      <c r="AD7" s="355"/>
      <c r="AE7" s="360"/>
      <c r="AF7" s="350" t="s">
        <v>26</v>
      </c>
      <c r="AG7" s="355"/>
      <c r="AH7" s="355"/>
      <c r="AI7" s="360"/>
      <c r="AJ7" s="350" t="s">
        <v>0</v>
      </c>
      <c r="AK7" s="355"/>
      <c r="AL7" s="355"/>
      <c r="AM7" s="360"/>
      <c r="AN7" s="272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409"/>
    </row>
    <row r="8" spans="1:55" s="200" customFormat="1" ht="13.5" customHeight="1">
      <c r="C8" s="206" t="s">
        <v>141</v>
      </c>
      <c r="D8" s="228"/>
      <c r="E8" s="228"/>
      <c r="F8" s="228"/>
      <c r="G8" s="228"/>
      <c r="H8" s="228"/>
      <c r="I8" s="228"/>
      <c r="J8" s="228"/>
      <c r="K8" s="228"/>
      <c r="L8" s="260"/>
      <c r="M8" s="273"/>
      <c r="N8" s="283"/>
      <c r="O8" s="283"/>
      <c r="P8" s="292"/>
      <c r="Q8" s="301"/>
      <c r="R8" s="310"/>
      <c r="S8" s="310"/>
      <c r="T8" s="310"/>
      <c r="U8" s="310"/>
      <c r="V8" s="310"/>
      <c r="W8" s="324"/>
      <c r="X8" s="335"/>
      <c r="Y8" s="343"/>
      <c r="Z8" s="343"/>
      <c r="AA8" s="347"/>
      <c r="AB8" s="351"/>
      <c r="AC8" s="356"/>
      <c r="AD8" s="356"/>
      <c r="AE8" s="361"/>
      <c r="AF8" s="351"/>
      <c r="AG8" s="356"/>
      <c r="AH8" s="356"/>
      <c r="AI8" s="361"/>
      <c r="AJ8" s="366"/>
      <c r="AK8" s="343"/>
      <c r="AL8" s="343"/>
      <c r="AM8" s="347"/>
      <c r="AN8" s="381" t="s">
        <v>88</v>
      </c>
      <c r="AO8" s="385"/>
      <c r="AP8" s="385"/>
      <c r="AQ8" s="385"/>
      <c r="AR8" s="388"/>
      <c r="AS8" s="381" t="s">
        <v>75</v>
      </c>
      <c r="AT8" s="385"/>
      <c r="AU8" s="385"/>
      <c r="AV8" s="385"/>
      <c r="AW8" s="388"/>
      <c r="AX8" s="381" t="s">
        <v>39</v>
      </c>
      <c r="AY8" s="385"/>
      <c r="AZ8" s="385"/>
      <c r="BA8" s="410"/>
    </row>
    <row r="9" spans="1:55" s="200" customFormat="1" ht="13.5" customHeight="1">
      <c r="C9" s="207" t="s">
        <v>125</v>
      </c>
      <c r="D9" s="229"/>
      <c r="E9" s="229"/>
      <c r="F9" s="229"/>
      <c r="G9" s="229"/>
      <c r="H9" s="229"/>
      <c r="I9" s="229"/>
      <c r="J9" s="229"/>
      <c r="K9" s="229"/>
      <c r="L9" s="261"/>
      <c r="M9" s="274"/>
      <c r="N9" s="284"/>
      <c r="O9" s="284"/>
      <c r="P9" s="293"/>
      <c r="Q9" s="302"/>
      <c r="R9" s="311"/>
      <c r="S9" s="311"/>
      <c r="T9" s="311"/>
      <c r="U9" s="311"/>
      <c r="V9" s="311"/>
      <c r="W9" s="325"/>
      <c r="X9" s="336"/>
      <c r="Y9" s="344"/>
      <c r="Z9" s="344"/>
      <c r="AA9" s="348"/>
      <c r="AB9" s="352"/>
      <c r="AC9" s="357"/>
      <c r="AD9" s="357"/>
      <c r="AE9" s="362"/>
      <c r="AF9" s="352"/>
      <c r="AG9" s="357"/>
      <c r="AH9" s="357"/>
      <c r="AI9" s="362"/>
      <c r="AJ9" s="367"/>
      <c r="AK9" s="344"/>
      <c r="AL9" s="344"/>
      <c r="AM9" s="348"/>
      <c r="AN9" s="382"/>
      <c r="AO9" s="386"/>
      <c r="AP9" s="386"/>
      <c r="AQ9" s="386"/>
      <c r="AR9" s="386"/>
      <c r="AS9" s="382"/>
      <c r="AT9" s="386"/>
      <c r="AU9" s="386"/>
      <c r="AV9" s="386"/>
      <c r="AW9" s="399"/>
      <c r="AX9" s="401"/>
      <c r="AY9" s="405"/>
      <c r="AZ9" s="405"/>
      <c r="BA9" s="411"/>
    </row>
    <row r="10" spans="1:55" s="200" customFormat="1" ht="13.5" customHeight="1">
      <c r="A10" s="200">
        <v>1</v>
      </c>
      <c r="C10" s="207"/>
      <c r="D10" s="230" t="str">
        <f>IF(ISNA(VLOOKUP(A10,入力シート!$B$43:$BF$44,3,FALSE)),"",VLOOKUP(A10,入力シート!$B$43:$BF$44,3,FALSE))</f>
        <v>医学図書</v>
      </c>
      <c r="E10" s="230"/>
      <c r="F10" s="230"/>
      <c r="G10" s="230"/>
      <c r="H10" s="230"/>
      <c r="I10" s="230"/>
      <c r="J10" s="230"/>
      <c r="K10" s="230"/>
      <c r="L10" s="262"/>
      <c r="M10" s="274">
        <f>IF(ISNA(VLOOKUP(A10,入力シート!$B$43:$BF$44,53,FALSE)),"",VLOOKUP(A10,入力シート!$B$43:$BF$44,53,FALSE))</f>
        <v>20000</v>
      </c>
      <c r="N10" s="284"/>
      <c r="O10" s="284"/>
      <c r="P10" s="293"/>
      <c r="Q10" s="303">
        <f>IF(ISNA(VLOOKUP(A10,入力シート!$B$43:$BF$44,50,FALSE)),"",VLOOKUP(A10,入力シート!$B$43:$BF$44,50,FALSE))</f>
        <v>20000</v>
      </c>
      <c r="R10" s="312"/>
      <c r="S10" s="312"/>
      <c r="T10" s="312"/>
      <c r="U10" s="321" t="str">
        <f t="shared" ref="U10:U19" si="0">IF(V10="","","×")</f>
        <v>×</v>
      </c>
      <c r="V10" s="322" t="str">
        <f>IF(ISNA(VLOOKUP(A10,入力シート!$B$43:$BF$44,56,FALSE)),"",VLOOKUP(A10,入力シート!$B$43:$BF$44,56,FALSE))</f>
        <v>1冊</v>
      </c>
      <c r="W10" s="326"/>
      <c r="X10" s="336">
        <f>IF($U$10="","",M10)</f>
        <v>20000</v>
      </c>
      <c r="Y10" s="344"/>
      <c r="Z10" s="344"/>
      <c r="AA10" s="348"/>
      <c r="AB10" s="352"/>
      <c r="AC10" s="357"/>
      <c r="AD10" s="357"/>
      <c r="AE10" s="362"/>
      <c r="AF10" s="352"/>
      <c r="AG10" s="357"/>
      <c r="AH10" s="357"/>
      <c r="AI10" s="362"/>
      <c r="AJ10" s="368">
        <f>IF(ISNA(VLOOKUP(A10,入力シート!$B$43:$BF$44,47,FALSE)),"",VLOOKUP(A10,入力シート!$B$43:$BF$44,47,FALSE))</f>
        <v>44301</v>
      </c>
      <c r="AK10" s="373"/>
      <c r="AL10" s="373"/>
      <c r="AM10" s="378"/>
      <c r="AN10" s="382" t="str">
        <f>IF(ISNA(VLOOKUP($A10,入力シート!$B$43:$BF$44,12,FALSE)),"",VLOOKUP($A10,入力シート!$B$43:$BF$44,12,FALSE))</f>
        <v>○○○(株)</v>
      </c>
      <c r="AO10" s="386"/>
      <c r="AP10" s="386"/>
      <c r="AQ10" s="386"/>
      <c r="AR10" s="386"/>
      <c r="AS10" s="382" t="str">
        <f>IF(ISNA(VLOOKUP($A10,入力シート!$B$43:$BF$44,17,FALSE)),"",VLOOKUP($A10,入力シート!$B$43:$BF$44,17,FALSE))</f>
        <v>XX-XXXX</v>
      </c>
      <c r="AT10" s="386"/>
      <c r="AU10" s="386"/>
      <c r="AV10" s="386"/>
      <c r="AW10" s="399"/>
      <c r="AX10" s="402"/>
      <c r="AY10" s="406"/>
      <c r="AZ10" s="406"/>
      <c r="BA10" s="412"/>
    </row>
    <row r="11" spans="1:55" s="200" customFormat="1" ht="13.5" customHeight="1">
      <c r="A11" s="200">
        <v>2</v>
      </c>
      <c r="C11" s="207"/>
      <c r="D11" s="230" t="str">
        <f>IF(ISNA(VLOOKUP(A11,入力シート!$B$43:$BF$44,3,FALSE)),"",VLOOKUP(A11,入力シート!$B$43:$BF$44,3,FALSE))</f>
        <v>空気清浄機</v>
      </c>
      <c r="E11" s="230"/>
      <c r="F11" s="230"/>
      <c r="G11" s="230"/>
      <c r="H11" s="230"/>
      <c r="I11" s="230"/>
      <c r="J11" s="230"/>
      <c r="K11" s="230"/>
      <c r="L11" s="262"/>
      <c r="M11" s="274">
        <f>IF(ISNA(VLOOKUP(A11,入力シート!$B$43:$BF$44,53,FALSE)),"",VLOOKUP(A11,入力シート!$B$43:$BF$44,53,FALSE))</f>
        <v>300000</v>
      </c>
      <c r="N11" s="284"/>
      <c r="O11" s="284"/>
      <c r="P11" s="293"/>
      <c r="Q11" s="303">
        <f>IF(ISNA(VLOOKUP(A11,入力シート!$B$43:$BF$44,50,FALSE)),"",VLOOKUP(A11,入力シート!$B$43:$BF$44,50,FALSE))</f>
        <v>300000</v>
      </c>
      <c r="R11" s="312"/>
      <c r="S11" s="312"/>
      <c r="T11" s="312"/>
      <c r="U11" s="321" t="str">
        <f t="shared" si="0"/>
        <v>×</v>
      </c>
      <c r="V11" s="322" t="str">
        <f>IF(ISNA(VLOOKUP(A11,入力シート!$B$43:$BF$44,56,FALSE)),"",VLOOKUP(A11,入力シート!$B$43:$BF$44,56,FALSE))</f>
        <v>1台</v>
      </c>
      <c r="W11" s="326"/>
      <c r="X11" s="336">
        <f>IF(U11="","",M11)</f>
        <v>300000</v>
      </c>
      <c r="Y11" s="344"/>
      <c r="Z11" s="344"/>
      <c r="AA11" s="348"/>
      <c r="AB11" s="352"/>
      <c r="AC11" s="357"/>
      <c r="AD11" s="357"/>
      <c r="AE11" s="362"/>
      <c r="AF11" s="352"/>
      <c r="AG11" s="357"/>
      <c r="AH11" s="357"/>
      <c r="AI11" s="362"/>
      <c r="AJ11" s="368">
        <f>IF(ISNA(VLOOKUP(A11,入力シート!$B$43:$BF$44,47,FALSE)),"",VLOOKUP(A11,入力シート!$B$43:$BF$44,47,FALSE))</f>
        <v>44301</v>
      </c>
      <c r="AK11" s="373"/>
      <c r="AL11" s="373"/>
      <c r="AM11" s="378"/>
      <c r="AN11" s="382" t="str">
        <f>IF(ISNA(VLOOKUP($A11,入力シート!$B$43:$BF$44,12,FALSE)),"",VLOOKUP($A11,入力シート!$B$43:$BF$44,12,FALSE))</f>
        <v>○○○(株)</v>
      </c>
      <c r="AO11" s="386"/>
      <c r="AP11" s="386"/>
      <c r="AQ11" s="386"/>
      <c r="AR11" s="386"/>
      <c r="AS11" s="382" t="str">
        <f>IF(ISNA(VLOOKUP($A11,入力シート!$B$43:$BF$44,17,FALSE)),"",VLOOKUP($A11,入力シート!$B$43:$BF$44,17,FALSE))</f>
        <v>XX-XXXX</v>
      </c>
      <c r="AT11" s="386"/>
      <c r="AU11" s="386"/>
      <c r="AV11" s="386"/>
      <c r="AW11" s="399"/>
      <c r="AX11" s="403"/>
      <c r="AY11" s="230"/>
      <c r="AZ11" s="230"/>
      <c r="BA11" s="413"/>
    </row>
    <row r="12" spans="1:55" s="200" customFormat="1" ht="13.5" customHeight="1">
      <c r="A12" s="200">
        <v>3</v>
      </c>
      <c r="C12" s="207"/>
      <c r="D12" s="230" t="str">
        <f>IF(ISNA(VLOOKUP(A12,入力シート!$B$43:$BF$44,3,FALSE)),"",VLOOKUP(A12,入力シート!$B$43:$BF$44,3,FALSE))</f>
        <v/>
      </c>
      <c r="E12" s="230"/>
      <c r="F12" s="230"/>
      <c r="G12" s="230"/>
      <c r="H12" s="230"/>
      <c r="I12" s="230"/>
      <c r="J12" s="230"/>
      <c r="K12" s="230"/>
      <c r="L12" s="262"/>
      <c r="M12" s="274" t="str">
        <f>IF(ISNA(VLOOKUP(A12,入力シート!$B$43:$BF$44,53,FALSE)),"",VLOOKUP(A12,入力シート!$B$43:$BF$44,53,FALSE))</f>
        <v/>
      </c>
      <c r="N12" s="284"/>
      <c r="O12" s="284"/>
      <c r="P12" s="293"/>
      <c r="Q12" s="303" t="str">
        <f>IF(ISNA(VLOOKUP(A12,入力シート!$B$43:$BF$44,50,FALSE)),"",VLOOKUP(A12,入力シート!$B$43:$BF$44,50,FALSE))</f>
        <v/>
      </c>
      <c r="R12" s="312"/>
      <c r="S12" s="312"/>
      <c r="T12" s="312"/>
      <c r="U12" s="321" t="str">
        <f t="shared" si="0"/>
        <v/>
      </c>
      <c r="V12" s="322" t="str">
        <f>IF(ISNA(VLOOKUP(A12,入力シート!$B$43:$BF$44,56,FALSE)),"",VLOOKUP(A12,入力シート!$B$43:$BF$44,56,FALSE))</f>
        <v/>
      </c>
      <c r="W12" s="326"/>
      <c r="X12" s="336" t="str">
        <f>IF(U12="","",#REF!)</f>
        <v/>
      </c>
      <c r="Y12" s="344"/>
      <c r="Z12" s="344"/>
      <c r="AA12" s="348"/>
      <c r="AB12" s="352"/>
      <c r="AC12" s="357"/>
      <c r="AD12" s="357"/>
      <c r="AE12" s="362"/>
      <c r="AF12" s="352"/>
      <c r="AG12" s="357"/>
      <c r="AH12" s="357"/>
      <c r="AI12" s="362"/>
      <c r="AJ12" s="368" t="str">
        <f>IF(ISNA(VLOOKUP(A12,入力シート!$B$43:$BF$44,47,FALSE)),"",VLOOKUP(A12,入力シート!$B$43:$BF$44,47,FALSE))</f>
        <v/>
      </c>
      <c r="AK12" s="373"/>
      <c r="AL12" s="373"/>
      <c r="AM12" s="378"/>
      <c r="AN12" s="382" t="str">
        <f>IF(ISNA(VLOOKUP($A12,入力シート!$B$43:$BF$44,12,FALSE)),"",VLOOKUP($A12,入力シート!$B$43:$BF$44,12,FALSE))</f>
        <v/>
      </c>
      <c r="AO12" s="386"/>
      <c r="AP12" s="386"/>
      <c r="AQ12" s="386"/>
      <c r="AR12" s="386"/>
      <c r="AS12" s="382" t="str">
        <f>IF(ISNA(VLOOKUP($A12,入力シート!$B$43:$BF$44,17,FALSE)),"",VLOOKUP($A12,入力シート!$B$43:$BF$44,17,FALSE))</f>
        <v/>
      </c>
      <c r="AT12" s="386"/>
      <c r="AU12" s="386"/>
      <c r="AV12" s="386"/>
      <c r="AW12" s="399"/>
      <c r="AX12" s="403"/>
      <c r="AY12" s="230"/>
      <c r="AZ12" s="230"/>
      <c r="BA12" s="413"/>
    </row>
    <row r="13" spans="1:55" s="200" customFormat="1" ht="13.5" customHeight="1">
      <c r="A13" s="200">
        <v>4</v>
      </c>
      <c r="C13" s="207"/>
      <c r="D13" s="230" t="str">
        <f>IF(ISNA(VLOOKUP(A13,入力シート!$B$43:$BF$44,3,FALSE)),"",VLOOKUP(A13,入力シート!$B$43:$BF$44,3,FALSE))</f>
        <v/>
      </c>
      <c r="E13" s="230"/>
      <c r="F13" s="230"/>
      <c r="G13" s="230"/>
      <c r="H13" s="230"/>
      <c r="I13" s="230"/>
      <c r="J13" s="230"/>
      <c r="K13" s="230"/>
      <c r="L13" s="262"/>
      <c r="M13" s="274" t="str">
        <f>IF(ISNA(VLOOKUP(A13,入力シート!$B$43:$BF$44,53,FALSE)),"",VLOOKUP(A13,入力シート!$B$43:$BF$44,53,FALSE))</f>
        <v/>
      </c>
      <c r="N13" s="284"/>
      <c r="O13" s="284"/>
      <c r="P13" s="293"/>
      <c r="Q13" s="303" t="str">
        <f>IF(ISNA(VLOOKUP(A13,入力シート!$B$43:$BF$44,50,FALSE)),"",VLOOKUP(A13,入力シート!$B$43:$BF$44,50,FALSE))</f>
        <v/>
      </c>
      <c r="R13" s="312"/>
      <c r="S13" s="312"/>
      <c r="T13" s="312"/>
      <c r="U13" s="321" t="str">
        <f t="shared" si="0"/>
        <v/>
      </c>
      <c r="V13" s="322" t="str">
        <f>IF(ISNA(VLOOKUP(A13,入力シート!$B$43:$BF$44,56,FALSE)),"",VLOOKUP(A13,入力シート!$B$43:$BF$44,56,FALSE))</f>
        <v/>
      </c>
      <c r="W13" s="326"/>
      <c r="X13" s="336" t="str">
        <f>IF(U13="","",#REF!)</f>
        <v/>
      </c>
      <c r="Y13" s="344"/>
      <c r="Z13" s="344"/>
      <c r="AA13" s="348"/>
      <c r="AB13" s="352"/>
      <c r="AC13" s="357"/>
      <c r="AD13" s="357"/>
      <c r="AE13" s="362"/>
      <c r="AF13" s="352"/>
      <c r="AG13" s="357"/>
      <c r="AH13" s="357"/>
      <c r="AI13" s="362"/>
      <c r="AJ13" s="368" t="str">
        <f>IF(ISNA(VLOOKUP(A13,入力シート!$B$43:$BF$44,47,FALSE)),"",VLOOKUP(A13,入力シート!$B$43:$BF$44,47,FALSE))</f>
        <v/>
      </c>
      <c r="AK13" s="373"/>
      <c r="AL13" s="373"/>
      <c r="AM13" s="378"/>
      <c r="AN13" s="382" t="str">
        <f>IF(ISNA(VLOOKUP($A13,入力シート!$B$43:$BF$44,12,FALSE)),"",VLOOKUP($A13,入力シート!$B$43:$BF$44,12,FALSE))</f>
        <v/>
      </c>
      <c r="AO13" s="386"/>
      <c r="AP13" s="386"/>
      <c r="AQ13" s="386"/>
      <c r="AR13" s="386"/>
      <c r="AS13" s="382" t="str">
        <f>IF(ISNA(VLOOKUP($A13,入力シート!$B$43:$BF$44,17,FALSE)),"",VLOOKUP($A13,入力シート!$B$43:$BF$44,17,FALSE))</f>
        <v/>
      </c>
      <c r="AT13" s="386"/>
      <c r="AU13" s="386"/>
      <c r="AV13" s="386"/>
      <c r="AW13" s="399"/>
      <c r="AX13" s="403"/>
      <c r="AY13" s="230"/>
      <c r="AZ13" s="230"/>
      <c r="BA13" s="413"/>
    </row>
    <row r="14" spans="1:55" s="200" customFormat="1" ht="13.5" customHeight="1">
      <c r="A14" s="200">
        <v>5</v>
      </c>
      <c r="C14" s="207"/>
      <c r="D14" s="230" t="str">
        <f>IF(ISNA(VLOOKUP(A14,入力シート!$B$43:$BF$44,3,FALSE)),"",VLOOKUP(A14,入力シート!$B$43:$BF$44,3,FALSE))</f>
        <v/>
      </c>
      <c r="E14" s="230"/>
      <c r="F14" s="230"/>
      <c r="G14" s="230"/>
      <c r="H14" s="230"/>
      <c r="I14" s="230"/>
      <c r="J14" s="230"/>
      <c r="K14" s="230"/>
      <c r="L14" s="262"/>
      <c r="M14" s="274" t="str">
        <f>IF(ISNA(VLOOKUP(A14,入力シート!$B$43:$BF$44,53,FALSE)),"",VLOOKUP(A14,入力シート!$B$43:$BF$44,53,FALSE))</f>
        <v/>
      </c>
      <c r="N14" s="284"/>
      <c r="O14" s="284"/>
      <c r="P14" s="293"/>
      <c r="Q14" s="303" t="str">
        <f>IF(ISNA(VLOOKUP(A14,入力シート!$B$43:$BF$44,50,FALSE)),"",VLOOKUP(A14,入力シート!$B$43:$BF$44,50,FALSE))</f>
        <v/>
      </c>
      <c r="R14" s="312"/>
      <c r="S14" s="312"/>
      <c r="T14" s="312"/>
      <c r="U14" s="321" t="str">
        <f t="shared" si="0"/>
        <v/>
      </c>
      <c r="V14" s="322" t="str">
        <f>IF(ISNA(VLOOKUP(A14,入力シート!$B$43:$BF$44,56,FALSE)),"",VLOOKUP(A14,入力シート!$B$43:$BF$44,56,FALSE))</f>
        <v/>
      </c>
      <c r="W14" s="326"/>
      <c r="X14" s="336" t="str">
        <f>IF(U14="","",#REF!)</f>
        <v/>
      </c>
      <c r="Y14" s="344"/>
      <c r="Z14" s="344"/>
      <c r="AA14" s="348"/>
      <c r="AB14" s="352"/>
      <c r="AC14" s="357"/>
      <c r="AD14" s="357"/>
      <c r="AE14" s="362"/>
      <c r="AF14" s="352"/>
      <c r="AG14" s="357"/>
      <c r="AH14" s="357"/>
      <c r="AI14" s="362"/>
      <c r="AJ14" s="368" t="str">
        <f>IF(ISNA(VLOOKUP(A14,入力シート!$B$43:$BF$44,47,FALSE)),"",VLOOKUP(A14,入力シート!$B$43:$BF$44,47,FALSE))</f>
        <v/>
      </c>
      <c r="AK14" s="373"/>
      <c r="AL14" s="373"/>
      <c r="AM14" s="378"/>
      <c r="AN14" s="382" t="str">
        <f>IF(ISNA(VLOOKUP($A14,入力シート!$B$43:$BF$44,12,FALSE)),"",VLOOKUP($A14,入力シート!$B$43:$BF$44,12,FALSE))</f>
        <v/>
      </c>
      <c r="AO14" s="386"/>
      <c r="AP14" s="386"/>
      <c r="AQ14" s="386"/>
      <c r="AR14" s="386"/>
      <c r="AS14" s="382" t="str">
        <f>IF(ISNA(VLOOKUP($A14,入力シート!$B$43:$BF$44,17,FALSE)),"",VLOOKUP($A14,入力シート!$B$43:$BF$44,17,FALSE))</f>
        <v/>
      </c>
      <c r="AT14" s="386"/>
      <c r="AU14" s="386"/>
      <c r="AV14" s="386"/>
      <c r="AW14" s="399"/>
      <c r="AX14" s="403"/>
      <c r="AY14" s="230"/>
      <c r="AZ14" s="230"/>
      <c r="BA14" s="413"/>
    </row>
    <row r="15" spans="1:55" s="200" customFormat="1" ht="13.5" customHeight="1">
      <c r="A15" s="200">
        <v>6</v>
      </c>
      <c r="C15" s="207"/>
      <c r="D15" s="230" t="str">
        <f>IF(ISNA(VLOOKUP(A15,入力シート!$B$43:$BF$44,3,FALSE)),"",VLOOKUP(A15,入力シート!$B$43:$BF$44,3,FALSE))</f>
        <v/>
      </c>
      <c r="E15" s="230"/>
      <c r="F15" s="230"/>
      <c r="G15" s="230"/>
      <c r="H15" s="230"/>
      <c r="I15" s="230"/>
      <c r="J15" s="230"/>
      <c r="K15" s="230"/>
      <c r="L15" s="262"/>
      <c r="M15" s="274" t="str">
        <f>IF(ISNA(VLOOKUP(A15,入力シート!$B$43:$BF$44,53,FALSE)),"",VLOOKUP(A15,入力シート!$B$43:$BF$44,53,FALSE))</f>
        <v/>
      </c>
      <c r="N15" s="284"/>
      <c r="O15" s="284"/>
      <c r="P15" s="293"/>
      <c r="Q15" s="303" t="str">
        <f>IF(ISNA(VLOOKUP(A15,入力シート!$B$43:$BF$44,50,FALSE)),"",VLOOKUP(A15,入力シート!$B$43:$BF$44,50,FALSE))</f>
        <v/>
      </c>
      <c r="R15" s="312"/>
      <c r="S15" s="312"/>
      <c r="T15" s="312"/>
      <c r="U15" s="321" t="str">
        <f t="shared" si="0"/>
        <v/>
      </c>
      <c r="V15" s="322" t="str">
        <f>IF(ISNA(VLOOKUP(A15,入力シート!$B$43:$BF$44,56,FALSE)),"",VLOOKUP(A15,入力シート!$B$43:$BF$44,56,FALSE))</f>
        <v/>
      </c>
      <c r="W15" s="326"/>
      <c r="X15" s="336" t="str">
        <f>IF(U15="","",#REF!)</f>
        <v/>
      </c>
      <c r="Y15" s="344"/>
      <c r="Z15" s="344"/>
      <c r="AA15" s="348"/>
      <c r="AB15" s="352"/>
      <c r="AC15" s="357"/>
      <c r="AD15" s="357"/>
      <c r="AE15" s="362"/>
      <c r="AF15" s="352"/>
      <c r="AG15" s="357"/>
      <c r="AH15" s="357"/>
      <c r="AI15" s="362"/>
      <c r="AJ15" s="368" t="str">
        <f>IF(ISNA(VLOOKUP(A15,入力シート!$B$43:$BF$44,47,FALSE)),"",VLOOKUP(A15,入力シート!$B$43:$BF$44,47,FALSE))</f>
        <v/>
      </c>
      <c r="AK15" s="373"/>
      <c r="AL15" s="373"/>
      <c r="AM15" s="378"/>
      <c r="AN15" s="382" t="str">
        <f>IF(ISNA(VLOOKUP($A15,入力シート!$B$43:$BF$44,12,FALSE)),"",VLOOKUP($A15,入力シート!$B$43:$BF$44,12,FALSE))</f>
        <v/>
      </c>
      <c r="AO15" s="386"/>
      <c r="AP15" s="386"/>
      <c r="AQ15" s="386"/>
      <c r="AR15" s="386"/>
      <c r="AS15" s="382" t="str">
        <f>IF(ISNA(VLOOKUP($A15,入力シート!$B$43:$BF$44,17,FALSE)),"",VLOOKUP($A15,入力シート!$B$43:$BF$44,17,FALSE))</f>
        <v/>
      </c>
      <c r="AT15" s="386"/>
      <c r="AU15" s="386"/>
      <c r="AV15" s="386"/>
      <c r="AW15" s="399"/>
      <c r="AX15" s="403"/>
      <c r="AY15" s="230"/>
      <c r="AZ15" s="230"/>
      <c r="BA15" s="413"/>
    </row>
    <row r="16" spans="1:55" s="200" customFormat="1" ht="13.5" customHeight="1">
      <c r="A16" s="200">
        <v>7</v>
      </c>
      <c r="C16" s="207"/>
      <c r="D16" s="230" t="str">
        <f>IF(ISNA(VLOOKUP(A16,入力シート!$B$43:$BF$44,3,FALSE)),"",VLOOKUP(A16,入力シート!$B$43:$BF$44,3,FALSE))</f>
        <v/>
      </c>
      <c r="E16" s="230"/>
      <c r="F16" s="230"/>
      <c r="G16" s="230"/>
      <c r="H16" s="230"/>
      <c r="I16" s="230"/>
      <c r="J16" s="230"/>
      <c r="K16" s="230"/>
      <c r="L16" s="262"/>
      <c r="M16" s="274" t="str">
        <f>IF(ISNA(VLOOKUP(A16,入力シート!$B$43:$BF$44,53,FALSE)),"",VLOOKUP(A16,入力シート!$B$43:$BF$44,53,FALSE))</f>
        <v/>
      </c>
      <c r="N16" s="284"/>
      <c r="O16" s="284"/>
      <c r="P16" s="293"/>
      <c r="Q16" s="303" t="str">
        <f>IF(ISNA(VLOOKUP(A16,入力シート!$B$43:$BF$44,50,FALSE)),"",VLOOKUP(A16,入力シート!$B$43:$BF$44,50,FALSE))</f>
        <v/>
      </c>
      <c r="R16" s="312"/>
      <c r="S16" s="312"/>
      <c r="T16" s="312"/>
      <c r="U16" s="321" t="str">
        <f t="shared" si="0"/>
        <v/>
      </c>
      <c r="V16" s="322" t="str">
        <f>IF(ISNA(VLOOKUP(A16,入力シート!$B$43:$BF$44,56,FALSE)),"",VLOOKUP(A16,入力シート!$B$43:$BF$44,56,FALSE))</f>
        <v/>
      </c>
      <c r="W16" s="326"/>
      <c r="X16" s="336" t="str">
        <f>IF(U16="","",#REF!)</f>
        <v/>
      </c>
      <c r="Y16" s="344"/>
      <c r="Z16" s="344"/>
      <c r="AA16" s="348"/>
      <c r="AB16" s="352"/>
      <c r="AC16" s="357"/>
      <c r="AD16" s="357"/>
      <c r="AE16" s="362"/>
      <c r="AF16" s="352"/>
      <c r="AG16" s="357"/>
      <c r="AH16" s="357"/>
      <c r="AI16" s="362"/>
      <c r="AJ16" s="368" t="str">
        <f>IF(ISNA(VLOOKUP(A16,入力シート!$B$43:$BF$44,47,FALSE)),"",VLOOKUP(A16,入力シート!$B$43:$BF$44,47,FALSE))</f>
        <v/>
      </c>
      <c r="AK16" s="373"/>
      <c r="AL16" s="373"/>
      <c r="AM16" s="378"/>
      <c r="AN16" s="382" t="str">
        <f>IF(ISNA(VLOOKUP($A16,入力シート!$B$43:$BF$44,12,FALSE)),"",VLOOKUP($A16,入力シート!$B$43:$BF$44,12,FALSE))</f>
        <v/>
      </c>
      <c r="AO16" s="386"/>
      <c r="AP16" s="386"/>
      <c r="AQ16" s="386"/>
      <c r="AR16" s="386"/>
      <c r="AS16" s="382" t="str">
        <f>IF(ISNA(VLOOKUP($A16,入力シート!$B$43:$BF$44,17,FALSE)),"",VLOOKUP($A16,入力シート!$B$43:$BF$44,17,FALSE))</f>
        <v/>
      </c>
      <c r="AT16" s="386"/>
      <c r="AU16" s="386"/>
      <c r="AV16" s="386"/>
      <c r="AW16" s="399"/>
      <c r="AX16" s="403"/>
      <c r="AY16" s="230"/>
      <c r="AZ16" s="230"/>
      <c r="BA16" s="413"/>
    </row>
    <row r="17" spans="1:55" s="200" customFormat="1" ht="13.5" customHeight="1">
      <c r="A17" s="200">
        <v>8</v>
      </c>
      <c r="C17" s="207"/>
      <c r="D17" s="230" t="str">
        <f>IF(ISNA(VLOOKUP(A17,入力シート!$B$43:$BF$44,3,FALSE)),"",VLOOKUP(A17,入力シート!$B$43:$BF$44,3,FALSE))</f>
        <v/>
      </c>
      <c r="E17" s="230"/>
      <c r="F17" s="230"/>
      <c r="G17" s="230"/>
      <c r="H17" s="230"/>
      <c r="I17" s="230"/>
      <c r="J17" s="230"/>
      <c r="K17" s="230"/>
      <c r="L17" s="262"/>
      <c r="M17" s="274" t="str">
        <f>IF(ISNA(VLOOKUP(A17,入力シート!$B$43:$BF$44,53,FALSE)),"",VLOOKUP(A17,入力シート!$B$43:$BF$44,53,FALSE))</f>
        <v/>
      </c>
      <c r="N17" s="284"/>
      <c r="O17" s="284"/>
      <c r="P17" s="293"/>
      <c r="Q17" s="303" t="str">
        <f>IF(ISNA(VLOOKUP(A17,入力シート!$B$43:$BF$44,50,FALSE)),"",VLOOKUP(A17,入力シート!$B$43:$BF$44,50,FALSE))</f>
        <v/>
      </c>
      <c r="R17" s="312"/>
      <c r="S17" s="312"/>
      <c r="T17" s="312"/>
      <c r="U17" s="321" t="str">
        <f t="shared" si="0"/>
        <v/>
      </c>
      <c r="V17" s="322" t="str">
        <f>IF(ISNA(VLOOKUP(A17,入力シート!$B$43:$BF$44,56,FALSE)),"",VLOOKUP(A17,入力シート!$B$43:$BF$44,56,FALSE))</f>
        <v/>
      </c>
      <c r="W17" s="326"/>
      <c r="X17" s="336" t="str">
        <f>IF(U17="","",#REF!)</f>
        <v/>
      </c>
      <c r="Y17" s="344"/>
      <c r="Z17" s="344"/>
      <c r="AA17" s="348"/>
      <c r="AB17" s="352"/>
      <c r="AC17" s="357"/>
      <c r="AD17" s="357"/>
      <c r="AE17" s="362"/>
      <c r="AF17" s="352"/>
      <c r="AG17" s="357"/>
      <c r="AH17" s="357"/>
      <c r="AI17" s="362"/>
      <c r="AJ17" s="368" t="str">
        <f>IF(ISNA(VLOOKUP(A17,入力シート!$B$43:$BF$44,47,FALSE)),"",VLOOKUP(A17,入力シート!$B$43:$BF$44,47,FALSE))</f>
        <v/>
      </c>
      <c r="AK17" s="373"/>
      <c r="AL17" s="373"/>
      <c r="AM17" s="378"/>
      <c r="AN17" s="382" t="str">
        <f>IF(ISNA(VLOOKUP($A17,入力シート!$B$43:$BF$44,12,FALSE)),"",VLOOKUP($A17,入力シート!$B$43:$BF$44,12,FALSE))</f>
        <v/>
      </c>
      <c r="AO17" s="386"/>
      <c r="AP17" s="386"/>
      <c r="AQ17" s="386"/>
      <c r="AR17" s="386"/>
      <c r="AS17" s="382" t="str">
        <f>IF(ISNA(VLOOKUP($A17,入力シート!$B$43:$BF$44,17,FALSE)),"",VLOOKUP($A17,入力シート!$B$43:$BF$44,17,FALSE))</f>
        <v/>
      </c>
      <c r="AT17" s="386"/>
      <c r="AU17" s="386"/>
      <c r="AV17" s="386"/>
      <c r="AW17" s="399"/>
      <c r="AX17" s="403"/>
      <c r="AY17" s="230"/>
      <c r="AZ17" s="230"/>
      <c r="BA17" s="413"/>
    </row>
    <row r="18" spans="1:55" s="200" customFormat="1" ht="13.5" customHeight="1">
      <c r="A18" s="200">
        <v>9</v>
      </c>
      <c r="C18" s="207"/>
      <c r="D18" s="230" t="str">
        <f>IF(ISNA(VLOOKUP(A18,入力シート!$B$43:$BF$44,3,FALSE)),"",VLOOKUP(A18,入力シート!$B$43:$BF$44,3,FALSE))</f>
        <v/>
      </c>
      <c r="E18" s="230"/>
      <c r="F18" s="230"/>
      <c r="G18" s="230"/>
      <c r="H18" s="230"/>
      <c r="I18" s="230"/>
      <c r="J18" s="230"/>
      <c r="K18" s="230"/>
      <c r="L18" s="262"/>
      <c r="M18" s="274" t="str">
        <f>IF(ISNA(VLOOKUP(A18,入力シート!$B$43:$BF$44,53,FALSE)),"",VLOOKUP(A18,入力シート!$B$43:$BF$44,53,FALSE))</f>
        <v/>
      </c>
      <c r="N18" s="284"/>
      <c r="O18" s="284"/>
      <c r="P18" s="293"/>
      <c r="Q18" s="303" t="str">
        <f>IF(ISNA(VLOOKUP(A18,入力シート!$B$43:$BF$44,50,FALSE)),"",VLOOKUP(A18,入力シート!$B$43:$BF$44,50,FALSE))</f>
        <v/>
      </c>
      <c r="R18" s="312"/>
      <c r="S18" s="312"/>
      <c r="T18" s="312"/>
      <c r="U18" s="321" t="str">
        <f t="shared" si="0"/>
        <v/>
      </c>
      <c r="V18" s="322" t="str">
        <f>IF(ISNA(VLOOKUP(A18,入力シート!$B$43:$BF$44,56,FALSE)),"",VLOOKUP(A18,入力シート!$B$43:$BF$44,56,FALSE))</f>
        <v/>
      </c>
      <c r="W18" s="326"/>
      <c r="X18" s="336" t="str">
        <f>IF(U18="","",#REF!)</f>
        <v/>
      </c>
      <c r="Y18" s="344"/>
      <c r="Z18" s="344"/>
      <c r="AA18" s="348"/>
      <c r="AB18" s="352"/>
      <c r="AC18" s="357"/>
      <c r="AD18" s="357"/>
      <c r="AE18" s="362"/>
      <c r="AF18" s="352"/>
      <c r="AG18" s="357"/>
      <c r="AH18" s="357"/>
      <c r="AI18" s="362"/>
      <c r="AJ18" s="368" t="str">
        <f>IF(ISNA(VLOOKUP(A18,入力シート!$B$43:$BF$44,47,FALSE)),"",VLOOKUP(A18,入力シート!$B$43:$BF$44,47,FALSE))</f>
        <v/>
      </c>
      <c r="AK18" s="373"/>
      <c r="AL18" s="373"/>
      <c r="AM18" s="378"/>
      <c r="AN18" s="382" t="str">
        <f>IF(ISNA(VLOOKUP($A18,入力シート!$B$43:$BF$44,12,FALSE)),"",VLOOKUP($A18,入力シート!$B$43:$BF$44,12,FALSE))</f>
        <v/>
      </c>
      <c r="AO18" s="386"/>
      <c r="AP18" s="386"/>
      <c r="AQ18" s="386"/>
      <c r="AR18" s="386"/>
      <c r="AS18" s="382" t="str">
        <f>IF(ISNA(VLOOKUP($A18,入力シート!$B$43:$BF$44,17,FALSE)),"",VLOOKUP($A18,入力シート!$B$43:$BF$44,17,FALSE))</f>
        <v/>
      </c>
      <c r="AT18" s="386"/>
      <c r="AU18" s="386"/>
      <c r="AV18" s="386"/>
      <c r="AW18" s="399"/>
      <c r="AX18" s="403"/>
      <c r="AY18" s="230"/>
      <c r="AZ18" s="230"/>
      <c r="BA18" s="413"/>
    </row>
    <row r="19" spans="1:55" s="200" customFormat="1" ht="13.5" customHeight="1">
      <c r="A19" s="200">
        <v>10</v>
      </c>
      <c r="C19" s="207"/>
      <c r="D19" s="230" t="str">
        <f>IF(ISNA(VLOOKUP(A19,入力シート!$B$43:$BF$44,3,FALSE)),"",VLOOKUP(A19,入力シート!$B$43:$BF$44,3,FALSE))</f>
        <v/>
      </c>
      <c r="E19" s="230"/>
      <c r="F19" s="230"/>
      <c r="G19" s="230"/>
      <c r="H19" s="230"/>
      <c r="I19" s="230"/>
      <c r="J19" s="230"/>
      <c r="K19" s="230"/>
      <c r="L19" s="262"/>
      <c r="M19" s="274" t="str">
        <f>IF(ISNA(VLOOKUP(A19,入力シート!$B$43:$BF$44,53,FALSE)),"",VLOOKUP(A19,入力シート!$B$43:$BF$44,53,FALSE))</f>
        <v/>
      </c>
      <c r="N19" s="284"/>
      <c r="O19" s="284"/>
      <c r="P19" s="293"/>
      <c r="Q19" s="303" t="str">
        <f>IF(ISNA(VLOOKUP(A19,入力シート!$B$43:$BF$44,50,FALSE)),"",VLOOKUP(A19,入力シート!$B$43:$BF$44,50,FALSE))</f>
        <v/>
      </c>
      <c r="R19" s="312"/>
      <c r="S19" s="312"/>
      <c r="T19" s="312"/>
      <c r="U19" s="321" t="str">
        <f t="shared" si="0"/>
        <v/>
      </c>
      <c r="V19" s="322" t="str">
        <f>IF(ISNA(VLOOKUP(A19,入力シート!$B$43:$BF$44,56,FALSE)),"",VLOOKUP(A19,入力シート!$B$43:$BF$44,56,FALSE))</f>
        <v/>
      </c>
      <c r="W19" s="326"/>
      <c r="X19" s="336" t="str">
        <f>IF(U19="","",#REF!)</f>
        <v/>
      </c>
      <c r="Y19" s="344"/>
      <c r="Z19" s="344"/>
      <c r="AA19" s="348"/>
      <c r="AB19" s="353"/>
      <c r="AC19" s="358"/>
      <c r="AD19" s="358"/>
      <c r="AE19" s="363"/>
      <c r="AF19" s="353"/>
      <c r="AG19" s="358"/>
      <c r="AH19" s="358"/>
      <c r="AI19" s="363"/>
      <c r="AJ19" s="369" t="str">
        <f>IF(ISNA(VLOOKUP(A19,入力シート!$B$43:$BF$44,47,FALSE)),"",VLOOKUP(A19,入力シート!$B$43:$BF$44,47,FALSE))</f>
        <v/>
      </c>
      <c r="AK19" s="374"/>
      <c r="AL19" s="374"/>
      <c r="AM19" s="379"/>
      <c r="AN19" s="383" t="str">
        <f>IF(ISNA(VLOOKUP($A19,入力シート!$B$43:$BF$44,12,FALSE)),"",VLOOKUP($A19,入力シート!$B$43:$BF$44,12,FALSE))</f>
        <v/>
      </c>
      <c r="AO19" s="387"/>
      <c r="AP19" s="387"/>
      <c r="AQ19" s="387"/>
      <c r="AR19" s="387"/>
      <c r="AS19" s="383" t="str">
        <f>IF(ISNA(VLOOKUP($A19,入力シート!$B$43:$BF$44,17,FALSE)),"",VLOOKUP($A19,入力シート!$B$43:$BF$44,17,FALSE))</f>
        <v/>
      </c>
      <c r="AT19" s="387"/>
      <c r="AU19" s="387"/>
      <c r="AV19" s="387"/>
      <c r="AW19" s="400"/>
      <c r="AX19" s="404"/>
      <c r="AY19" s="407"/>
      <c r="AZ19" s="407"/>
      <c r="BA19" s="414"/>
    </row>
    <row r="20" spans="1:55" s="200" customFormat="1" ht="13.5" customHeight="1">
      <c r="C20" s="208" t="s">
        <v>32</v>
      </c>
      <c r="D20" s="231"/>
      <c r="E20" s="231"/>
      <c r="F20" s="231"/>
      <c r="G20" s="231"/>
      <c r="H20" s="231"/>
      <c r="I20" s="231"/>
      <c r="J20" s="231"/>
      <c r="K20" s="231"/>
      <c r="L20" s="263"/>
      <c r="M20" s="275">
        <f>SUM(M8:P19)</f>
        <v>320000</v>
      </c>
      <c r="N20" s="285"/>
      <c r="O20" s="285"/>
      <c r="P20" s="294"/>
      <c r="Q20" s="304"/>
      <c r="R20" s="313"/>
      <c r="S20" s="313"/>
      <c r="T20" s="313"/>
      <c r="U20" s="313"/>
      <c r="V20" s="313"/>
      <c r="W20" s="327"/>
      <c r="X20" s="337">
        <f>SUM(X10:AA11)</f>
        <v>320000</v>
      </c>
      <c r="Y20" s="345"/>
      <c r="Z20" s="345"/>
      <c r="AA20" s="349"/>
      <c r="AB20" s="354">
        <f>M20-X20-AF20</f>
        <v>0</v>
      </c>
      <c r="AC20" s="359"/>
      <c r="AD20" s="359"/>
      <c r="AE20" s="364"/>
      <c r="AF20" s="354">
        <f>入力シート!T13</f>
        <v>0</v>
      </c>
      <c r="AG20" s="359"/>
      <c r="AH20" s="359"/>
      <c r="AI20" s="364"/>
      <c r="AJ20" s="370"/>
      <c r="AK20" s="375"/>
      <c r="AL20" s="375"/>
      <c r="AM20" s="380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415"/>
    </row>
    <row r="21" spans="1:55" s="200" customFormat="1" ht="4.5" customHeight="1">
      <c r="C21" s="209"/>
      <c r="D21" s="209"/>
      <c r="E21" s="209"/>
      <c r="F21" s="209"/>
      <c r="G21" s="209"/>
      <c r="H21" s="209"/>
      <c r="I21" s="209"/>
      <c r="J21" s="209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</row>
    <row r="22" spans="1:55" s="199" customFormat="1" ht="15" customHeight="1">
      <c r="B22" s="201" t="s">
        <v>69</v>
      </c>
    </row>
    <row r="23" spans="1:55" s="199" customFormat="1" ht="4.5" customHeight="1">
      <c r="B23" s="198"/>
    </row>
    <row r="24" spans="1:55" ht="15" customHeight="1">
      <c r="C24" s="210" t="s">
        <v>132</v>
      </c>
      <c r="D24" s="232"/>
      <c r="E24" s="232"/>
      <c r="F24" s="232"/>
      <c r="G24" s="232"/>
      <c r="H24" s="232"/>
      <c r="I24" s="232"/>
      <c r="J24" s="232"/>
      <c r="K24" s="232"/>
      <c r="L24" s="264"/>
      <c r="M24" s="276" t="s">
        <v>19</v>
      </c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338"/>
      <c r="Y24" s="276" t="s">
        <v>163</v>
      </c>
      <c r="Z24" s="286"/>
      <c r="AA24" s="286"/>
      <c r="AB24" s="286"/>
      <c r="AC24" s="286"/>
      <c r="AD24" s="286"/>
      <c r="AE24" s="286"/>
      <c r="AF24" s="286"/>
      <c r="AG24" s="286"/>
      <c r="AH24" s="286"/>
      <c r="AI24" s="338"/>
      <c r="AJ24" s="276" t="s">
        <v>27</v>
      </c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428"/>
      <c r="BC24" s="320"/>
    </row>
    <row r="25" spans="1:55" ht="15" customHeight="1">
      <c r="C25" s="211">
        <v>44287</v>
      </c>
      <c r="D25" s="233"/>
      <c r="E25" s="233"/>
      <c r="F25" s="233"/>
      <c r="G25" s="233"/>
      <c r="H25" s="249" t="s">
        <v>48</v>
      </c>
      <c r="I25" s="249"/>
      <c r="J25" s="249"/>
      <c r="K25" s="249"/>
      <c r="L25" s="265"/>
      <c r="M25" s="277" t="s">
        <v>114</v>
      </c>
      <c r="N25" s="249"/>
      <c r="O25" s="249"/>
      <c r="P25" s="295">
        <f>入力シート!C38</f>
        <v>9</v>
      </c>
      <c r="Q25" s="305" t="s">
        <v>133</v>
      </c>
      <c r="R25" s="305"/>
      <c r="S25" s="305"/>
      <c r="T25" s="320"/>
      <c r="U25" s="320"/>
      <c r="V25" s="305"/>
      <c r="W25" s="305"/>
      <c r="X25" s="339"/>
      <c r="Y25" s="277" t="s">
        <v>114</v>
      </c>
      <c r="Z25" s="249"/>
      <c r="AA25" s="249"/>
      <c r="AB25" s="295">
        <f>入力シート!N38</f>
        <v>86</v>
      </c>
      <c r="AC25" s="305" t="s">
        <v>6</v>
      </c>
      <c r="AD25" s="305"/>
      <c r="AE25" s="305"/>
      <c r="AF25" s="320"/>
      <c r="AG25" s="305"/>
      <c r="AH25" s="305"/>
      <c r="AI25" s="339"/>
      <c r="AJ25" s="371" t="s">
        <v>162</v>
      </c>
      <c r="AK25" s="376"/>
      <c r="AL25" s="376"/>
      <c r="AM25" s="376"/>
      <c r="AN25" s="376"/>
      <c r="AO25" s="376"/>
      <c r="AP25" s="376"/>
      <c r="AQ25" s="249" t="s">
        <v>114</v>
      </c>
      <c r="AR25" s="249"/>
      <c r="AS25" s="249"/>
      <c r="AT25" s="393">
        <f>入力シート!AF35</f>
        <v>0</v>
      </c>
      <c r="AU25" s="393"/>
      <c r="AV25" s="393"/>
      <c r="AW25" s="320" t="s">
        <v>115</v>
      </c>
      <c r="AX25" s="320"/>
      <c r="AY25" s="320"/>
      <c r="AZ25" s="320"/>
      <c r="BA25" s="320"/>
      <c r="BB25" s="429"/>
      <c r="BC25" s="320"/>
    </row>
    <row r="26" spans="1:55" ht="15" customHeight="1">
      <c r="C26" s="212"/>
      <c r="D26" s="234">
        <f>入力シート!F4</f>
        <v>44408</v>
      </c>
      <c r="E26" s="234"/>
      <c r="F26" s="234"/>
      <c r="G26" s="234"/>
      <c r="H26" s="234"/>
      <c r="I26" s="250" t="s">
        <v>134</v>
      </c>
      <c r="J26" s="250"/>
      <c r="K26" s="250"/>
      <c r="L26" s="266"/>
      <c r="M26" s="278" t="s">
        <v>135</v>
      </c>
      <c r="N26" s="287"/>
      <c r="O26" s="287"/>
      <c r="P26" s="296">
        <f>入力シート!X31</f>
        <v>5</v>
      </c>
      <c r="Q26" s="306" t="s">
        <v>133</v>
      </c>
      <c r="R26" s="287" t="s">
        <v>99</v>
      </c>
      <c r="S26" s="287"/>
      <c r="T26" s="287"/>
      <c r="U26" s="287"/>
      <c r="V26" s="296">
        <f>入力シート!X32</f>
        <v>4</v>
      </c>
      <c r="W26" s="306" t="s">
        <v>133</v>
      </c>
      <c r="X26" s="340" t="s">
        <v>54</v>
      </c>
      <c r="Y26" s="278" t="s">
        <v>135</v>
      </c>
      <c r="Z26" s="287"/>
      <c r="AA26" s="287"/>
      <c r="AB26" s="296">
        <f>入力シート!AA31</f>
        <v>60</v>
      </c>
      <c r="AC26" s="306" t="s">
        <v>6</v>
      </c>
      <c r="AD26" s="287" t="s">
        <v>99</v>
      </c>
      <c r="AE26" s="287"/>
      <c r="AF26" s="287"/>
      <c r="AG26" s="296">
        <f>入力シート!AA32</f>
        <v>26</v>
      </c>
      <c r="AH26" s="306" t="s">
        <v>6</v>
      </c>
      <c r="AI26" s="340" t="s">
        <v>54</v>
      </c>
      <c r="AJ26" s="372" t="s">
        <v>136</v>
      </c>
      <c r="AK26" s="377"/>
      <c r="AL26" s="377"/>
      <c r="AM26" s="377"/>
      <c r="AN26" s="287" t="s">
        <v>117</v>
      </c>
      <c r="AO26" s="287"/>
      <c r="AP26" s="287"/>
      <c r="AQ26" s="296">
        <f>入力シート!AF36</f>
        <v>0</v>
      </c>
      <c r="AR26" s="306" t="s">
        <v>133</v>
      </c>
      <c r="AS26" s="287" t="s">
        <v>63</v>
      </c>
      <c r="AT26" s="287"/>
      <c r="AU26" s="287"/>
      <c r="AV26" s="296">
        <f>入力シート!AF37</f>
        <v>0</v>
      </c>
      <c r="AW26" s="306" t="s">
        <v>133</v>
      </c>
      <c r="AX26" s="287" t="s">
        <v>39</v>
      </c>
      <c r="AY26" s="287"/>
      <c r="AZ26" s="287"/>
      <c r="BA26" s="296">
        <f>入力シート!AF38</f>
        <v>0</v>
      </c>
      <c r="BB26" s="430" t="s">
        <v>133</v>
      </c>
      <c r="BC26" s="320"/>
    </row>
    <row r="27" spans="1:55" s="200" customFormat="1" ht="5.25" customHeight="1">
      <c r="C27" s="209"/>
      <c r="D27" s="209"/>
      <c r="E27" s="209"/>
      <c r="F27" s="209"/>
      <c r="G27" s="209"/>
      <c r="H27" s="209"/>
      <c r="I27" s="209"/>
      <c r="J27" s="209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</row>
    <row r="28" spans="1:55" s="199" customFormat="1" ht="15" customHeight="1">
      <c r="B28" s="201" t="s">
        <v>144</v>
      </c>
    </row>
    <row r="29" spans="1:55" s="199" customFormat="1" ht="4.5" customHeight="1">
      <c r="B29" s="198"/>
    </row>
    <row r="30" spans="1:55" ht="15" customHeight="1">
      <c r="C30" s="213" t="s">
        <v>30</v>
      </c>
      <c r="D30" s="235"/>
      <c r="E30" s="235"/>
      <c r="F30" s="235"/>
      <c r="G30" s="235"/>
      <c r="H30" s="235"/>
      <c r="I30" s="235"/>
      <c r="J30" s="235"/>
      <c r="K30" s="235"/>
      <c r="L30" s="267"/>
      <c r="M30" s="279" t="s">
        <v>131</v>
      </c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416"/>
    </row>
    <row r="31" spans="1:55" ht="15" customHeight="1">
      <c r="C31" s="214" t="str">
        <f>IF(入力シート!C49="","",入力シート!C49)</f>
        <v>医学図書</v>
      </c>
      <c r="D31" s="236"/>
      <c r="E31" s="236"/>
      <c r="F31" s="236"/>
      <c r="G31" s="236"/>
      <c r="H31" s="236"/>
      <c r="I31" s="236"/>
      <c r="J31" s="236"/>
      <c r="K31" s="236"/>
      <c r="L31" s="268"/>
      <c r="M31" s="280" t="str">
        <f>IF(入力シート!M49="","",入力シート!M49)</f>
        <v/>
      </c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417"/>
    </row>
    <row r="32" spans="1:55" ht="15" customHeight="1">
      <c r="C32" s="215"/>
      <c r="D32" s="237"/>
      <c r="E32" s="237"/>
      <c r="F32" s="237"/>
      <c r="G32" s="237"/>
      <c r="H32" s="237"/>
      <c r="I32" s="237"/>
      <c r="J32" s="237"/>
      <c r="K32" s="237"/>
      <c r="L32" s="269"/>
      <c r="M32" s="281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418"/>
    </row>
    <row r="33" spans="2:53" ht="15" customHeight="1">
      <c r="C33" s="214" t="str">
        <f>IF(入力シート!C51="","",入力シート!C51)</f>
        <v>空気清浄機</v>
      </c>
      <c r="D33" s="236"/>
      <c r="E33" s="236"/>
      <c r="F33" s="236"/>
      <c r="G33" s="236"/>
      <c r="H33" s="236"/>
      <c r="I33" s="236"/>
      <c r="J33" s="236"/>
      <c r="K33" s="236"/>
      <c r="L33" s="268"/>
      <c r="M33" s="280" t="str">
        <f>IF(入力シート!M51="","",入力シート!M51)</f>
        <v/>
      </c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417"/>
    </row>
    <row r="34" spans="2:53" ht="15" customHeight="1">
      <c r="C34" s="215"/>
      <c r="D34" s="237"/>
      <c r="E34" s="237"/>
      <c r="F34" s="237"/>
      <c r="G34" s="237"/>
      <c r="H34" s="237"/>
      <c r="I34" s="237"/>
      <c r="J34" s="237"/>
      <c r="K34" s="237"/>
      <c r="L34" s="269"/>
      <c r="M34" s="281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418"/>
    </row>
    <row r="35" spans="2:53" ht="15" customHeight="1">
      <c r="C35" s="214" t="str">
        <f>IF(入力シート!C53="","",入力シート!C53)</f>
        <v/>
      </c>
      <c r="D35" s="236"/>
      <c r="E35" s="236"/>
      <c r="F35" s="236"/>
      <c r="G35" s="236"/>
      <c r="H35" s="236"/>
      <c r="I35" s="236"/>
      <c r="J35" s="236"/>
      <c r="K35" s="236"/>
      <c r="L35" s="268"/>
      <c r="M35" s="280" t="str">
        <f>IF(入力シート!M53="","",入力シート!M53)</f>
        <v/>
      </c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417"/>
    </row>
    <row r="36" spans="2:53" ht="15" customHeight="1">
      <c r="C36" s="216"/>
      <c r="D36" s="238"/>
      <c r="E36" s="238"/>
      <c r="F36" s="238"/>
      <c r="G36" s="238"/>
      <c r="H36" s="238"/>
      <c r="I36" s="238"/>
      <c r="J36" s="238"/>
      <c r="K36" s="238"/>
      <c r="L36" s="270"/>
      <c r="M36" s="282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419"/>
    </row>
    <row r="37" spans="2:53" s="199" customFormat="1" ht="4.5" customHeight="1">
      <c r="B37" s="198"/>
    </row>
    <row r="38" spans="2:53" s="199" customFormat="1" ht="15" customHeight="1">
      <c r="B38" s="201" t="s">
        <v>160</v>
      </c>
    </row>
    <row r="39" spans="2:53" s="199" customFormat="1" ht="4.5" customHeight="1">
      <c r="B39" s="198"/>
    </row>
    <row r="40" spans="2:53" s="201" customFormat="1" ht="15" customHeight="1">
      <c r="C40" s="217" t="s">
        <v>17</v>
      </c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328"/>
      <c r="X40" s="217" t="s">
        <v>29</v>
      </c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328"/>
      <c r="AS40" s="217" t="s">
        <v>25</v>
      </c>
      <c r="AT40" s="239"/>
      <c r="AU40" s="239"/>
      <c r="AV40" s="239"/>
      <c r="AW40" s="239"/>
      <c r="AX40" s="239"/>
      <c r="AY40" s="239"/>
      <c r="AZ40" s="239"/>
      <c r="BA40" s="328"/>
    </row>
    <row r="41" spans="2:53" s="201" customFormat="1" ht="15" customHeight="1">
      <c r="C41" s="218" t="s">
        <v>34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97"/>
      <c r="Q41" s="240" t="s">
        <v>14</v>
      </c>
      <c r="R41" s="240"/>
      <c r="S41" s="240"/>
      <c r="T41" s="240"/>
      <c r="U41" s="240"/>
      <c r="V41" s="240"/>
      <c r="W41" s="329"/>
      <c r="X41" s="218" t="s">
        <v>34</v>
      </c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97"/>
      <c r="AL41" s="240" t="s">
        <v>14</v>
      </c>
      <c r="AM41" s="240"/>
      <c r="AN41" s="240"/>
      <c r="AO41" s="240"/>
      <c r="AP41" s="240"/>
      <c r="AQ41" s="240"/>
      <c r="AR41" s="329"/>
      <c r="AS41" s="389"/>
      <c r="AT41" s="394"/>
      <c r="AU41" s="394"/>
      <c r="AV41" s="394"/>
      <c r="AW41" s="394"/>
      <c r="AX41" s="394"/>
      <c r="AY41" s="394"/>
      <c r="AZ41" s="394"/>
      <c r="BA41" s="420"/>
    </row>
    <row r="42" spans="2:53" s="201" customFormat="1" ht="15" customHeight="1">
      <c r="C42" s="219" t="s">
        <v>5</v>
      </c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98"/>
      <c r="Q42" s="307">
        <f>X20</f>
        <v>320000</v>
      </c>
      <c r="R42" s="307"/>
      <c r="S42" s="307"/>
      <c r="T42" s="307"/>
      <c r="U42" s="307"/>
      <c r="V42" s="307"/>
      <c r="W42" s="330"/>
      <c r="X42" s="219" t="s">
        <v>138</v>
      </c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98"/>
      <c r="AL42" s="307"/>
      <c r="AM42" s="307"/>
      <c r="AN42" s="307"/>
      <c r="AO42" s="307"/>
      <c r="AP42" s="307"/>
      <c r="AQ42" s="307"/>
      <c r="AR42" s="330"/>
      <c r="AS42" s="390"/>
      <c r="AT42" s="395"/>
      <c r="AU42" s="395"/>
      <c r="AV42" s="395"/>
      <c r="AW42" s="395"/>
      <c r="AX42" s="395"/>
      <c r="AY42" s="395"/>
      <c r="AZ42" s="395"/>
      <c r="BA42" s="421"/>
    </row>
    <row r="43" spans="2:53" ht="15" customHeight="1">
      <c r="C43" s="219" t="s">
        <v>38</v>
      </c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98"/>
      <c r="Q43" s="307">
        <f>AB20</f>
        <v>0</v>
      </c>
      <c r="R43" s="307"/>
      <c r="S43" s="307"/>
      <c r="T43" s="307"/>
      <c r="U43" s="307"/>
      <c r="V43" s="307"/>
      <c r="W43" s="330"/>
      <c r="X43" s="219" t="s">
        <v>139</v>
      </c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98"/>
      <c r="AL43" s="307"/>
      <c r="AM43" s="307"/>
      <c r="AN43" s="307"/>
      <c r="AO43" s="307"/>
      <c r="AP43" s="307"/>
      <c r="AQ43" s="307"/>
      <c r="AR43" s="330"/>
      <c r="AS43" s="390"/>
      <c r="AT43" s="395"/>
      <c r="AU43" s="395"/>
      <c r="AV43" s="395"/>
      <c r="AW43" s="395"/>
      <c r="AX43" s="395"/>
      <c r="AY43" s="395"/>
      <c r="AZ43" s="395"/>
      <c r="BA43" s="421"/>
    </row>
    <row r="44" spans="2:53" ht="15" customHeight="1">
      <c r="C44" s="219" t="s">
        <v>39</v>
      </c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98"/>
      <c r="Q44" s="307">
        <f>AF20</f>
        <v>0</v>
      </c>
      <c r="R44" s="307"/>
      <c r="S44" s="307"/>
      <c r="T44" s="307"/>
      <c r="U44" s="307"/>
      <c r="V44" s="307"/>
      <c r="W44" s="330"/>
      <c r="X44" s="219" t="s">
        <v>130</v>
      </c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98"/>
      <c r="AL44" s="307">
        <f>M20</f>
        <v>320000</v>
      </c>
      <c r="AM44" s="307"/>
      <c r="AN44" s="307"/>
      <c r="AO44" s="307"/>
      <c r="AP44" s="307"/>
      <c r="AQ44" s="307"/>
      <c r="AR44" s="330"/>
      <c r="AS44" s="390"/>
      <c r="AT44" s="395"/>
      <c r="AU44" s="395"/>
      <c r="AV44" s="395"/>
      <c r="AW44" s="395"/>
      <c r="AX44" s="395"/>
      <c r="AY44" s="395"/>
      <c r="AZ44" s="395"/>
      <c r="BA44" s="421"/>
    </row>
    <row r="45" spans="2:53" ht="15" customHeight="1">
      <c r="C45" s="219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98"/>
      <c r="Q45" s="307"/>
      <c r="R45" s="307"/>
      <c r="S45" s="307"/>
      <c r="T45" s="307"/>
      <c r="U45" s="307"/>
      <c r="V45" s="307"/>
      <c r="W45" s="330"/>
      <c r="X45" s="219" t="s">
        <v>140</v>
      </c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98"/>
      <c r="AL45" s="307"/>
      <c r="AM45" s="307"/>
      <c r="AN45" s="307"/>
      <c r="AO45" s="307"/>
      <c r="AP45" s="307"/>
      <c r="AQ45" s="307"/>
      <c r="AR45" s="330"/>
      <c r="AS45" s="390"/>
      <c r="AT45" s="395"/>
      <c r="AU45" s="395"/>
      <c r="AV45" s="395"/>
      <c r="AW45" s="395"/>
      <c r="AX45" s="395"/>
      <c r="AY45" s="395"/>
      <c r="AZ45" s="395"/>
      <c r="BA45" s="421"/>
    </row>
    <row r="46" spans="2:53" ht="15" customHeight="1">
      <c r="C46" s="219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98"/>
      <c r="Q46" s="307"/>
      <c r="R46" s="307"/>
      <c r="S46" s="307"/>
      <c r="T46" s="307"/>
      <c r="U46" s="307"/>
      <c r="V46" s="307"/>
      <c r="W46" s="330"/>
      <c r="X46" s="219" t="s">
        <v>37</v>
      </c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98"/>
      <c r="AL46" s="307"/>
      <c r="AM46" s="307"/>
      <c r="AN46" s="307"/>
      <c r="AO46" s="307"/>
      <c r="AP46" s="307"/>
      <c r="AQ46" s="307"/>
      <c r="AR46" s="330"/>
      <c r="AS46" s="390"/>
      <c r="AT46" s="395"/>
      <c r="AU46" s="395"/>
      <c r="AV46" s="395"/>
      <c r="AW46" s="395"/>
      <c r="AX46" s="395"/>
      <c r="AY46" s="395"/>
      <c r="AZ46" s="395"/>
      <c r="BA46" s="421"/>
    </row>
    <row r="47" spans="2:53" ht="15" customHeight="1">
      <c r="C47" s="220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99"/>
      <c r="Q47" s="308"/>
      <c r="R47" s="308"/>
      <c r="S47" s="308"/>
      <c r="T47" s="308"/>
      <c r="U47" s="308"/>
      <c r="V47" s="308"/>
      <c r="W47" s="331"/>
      <c r="X47" s="220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99"/>
      <c r="AL47" s="308"/>
      <c r="AM47" s="308"/>
      <c r="AN47" s="308"/>
      <c r="AO47" s="308"/>
      <c r="AP47" s="308"/>
      <c r="AQ47" s="308"/>
      <c r="AR47" s="331"/>
      <c r="AS47" s="391"/>
      <c r="AT47" s="396"/>
      <c r="AU47" s="396"/>
      <c r="AV47" s="396"/>
      <c r="AW47" s="396"/>
      <c r="AX47" s="396"/>
      <c r="AY47" s="396"/>
      <c r="AZ47" s="396"/>
      <c r="BA47" s="422"/>
    </row>
    <row r="48" spans="2:53" ht="15" customHeight="1">
      <c r="C48" s="221" t="s">
        <v>40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300"/>
      <c r="Q48" s="309">
        <f>SUM(Q42:W47)</f>
        <v>320000</v>
      </c>
      <c r="R48" s="309"/>
      <c r="S48" s="309"/>
      <c r="T48" s="309"/>
      <c r="U48" s="309"/>
      <c r="V48" s="309"/>
      <c r="W48" s="332"/>
      <c r="X48" s="221" t="s">
        <v>36</v>
      </c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300"/>
      <c r="AL48" s="309">
        <f>SUM(AL42:AR47)</f>
        <v>320000</v>
      </c>
      <c r="AM48" s="309"/>
      <c r="AN48" s="309"/>
      <c r="AO48" s="309"/>
      <c r="AP48" s="309"/>
      <c r="AQ48" s="309"/>
      <c r="AR48" s="332"/>
      <c r="AS48" s="392">
        <f>Q48-AL48</f>
        <v>0</v>
      </c>
      <c r="AT48" s="392"/>
      <c r="AU48" s="392"/>
      <c r="AV48" s="392"/>
      <c r="AW48" s="392"/>
      <c r="AX48" s="392"/>
      <c r="AY48" s="392"/>
      <c r="AZ48" s="392"/>
      <c r="BA48" s="423"/>
    </row>
    <row r="49" spans="2:53" s="200" customFormat="1" ht="5.25" customHeight="1">
      <c r="C49" s="209"/>
      <c r="D49" s="209"/>
      <c r="E49" s="209"/>
      <c r="F49" s="209"/>
      <c r="G49" s="209"/>
      <c r="H49" s="209"/>
      <c r="I49" s="209"/>
      <c r="J49" s="209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</row>
    <row r="50" spans="2:53" ht="15" customHeight="1">
      <c r="B50" s="201" t="s">
        <v>137</v>
      </c>
    </row>
    <row r="51" spans="2:53" s="199" customFormat="1" ht="4.5" customHeight="1">
      <c r="B51" s="198"/>
    </row>
    <row r="52" spans="2:53" ht="15" customHeight="1">
      <c r="C52" s="222" t="s">
        <v>41</v>
      </c>
      <c r="D52" s="244"/>
      <c r="E52" s="244"/>
      <c r="F52" s="244"/>
      <c r="G52" s="244"/>
      <c r="H52" s="244"/>
      <c r="I52" s="244"/>
      <c r="J52" s="251"/>
      <c r="K52" s="256" t="str">
        <f>入力シート!K58&amp;""</f>
        <v/>
      </c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424"/>
    </row>
    <row r="53" spans="2:53" ht="15" customHeight="1">
      <c r="C53" s="223" t="s">
        <v>43</v>
      </c>
      <c r="D53" s="245"/>
      <c r="E53" s="245"/>
      <c r="F53" s="245"/>
      <c r="G53" s="245"/>
      <c r="H53" s="245"/>
      <c r="I53" s="245"/>
      <c r="J53" s="252"/>
      <c r="K53" s="257" t="str">
        <f>入力シート!K59&amp;""</f>
        <v>〒   -</v>
      </c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57"/>
      <c r="AX53" s="257"/>
      <c r="AY53" s="257"/>
      <c r="AZ53" s="257"/>
      <c r="BA53" s="425"/>
    </row>
    <row r="54" spans="2:53" ht="15" customHeight="1">
      <c r="C54" s="224"/>
      <c r="D54" s="246"/>
      <c r="E54" s="246"/>
      <c r="F54" s="246"/>
      <c r="G54" s="246"/>
      <c r="H54" s="246"/>
      <c r="I54" s="246"/>
      <c r="J54" s="253"/>
      <c r="K54" s="222" t="s">
        <v>52</v>
      </c>
      <c r="L54" s="244"/>
      <c r="M54" s="244"/>
      <c r="N54" s="244"/>
      <c r="O54" s="244"/>
      <c r="P54" s="244"/>
      <c r="Q54" s="244"/>
      <c r="R54" s="314"/>
      <c r="S54" s="317" t="s">
        <v>11</v>
      </c>
      <c r="T54" s="244"/>
      <c r="U54" s="244"/>
      <c r="V54" s="244"/>
      <c r="W54" s="314"/>
      <c r="X54" s="317" t="s">
        <v>53</v>
      </c>
      <c r="Y54" s="244"/>
      <c r="Z54" s="244"/>
      <c r="AA54" s="244"/>
      <c r="AB54" s="314"/>
      <c r="AC54" s="317" t="s">
        <v>44</v>
      </c>
      <c r="AD54" s="244"/>
      <c r="AE54" s="244"/>
      <c r="AF54" s="244"/>
      <c r="AG54" s="244"/>
      <c r="AH54" s="244"/>
      <c r="AI54" s="244"/>
      <c r="AJ54" s="314"/>
      <c r="AK54" s="317" t="s">
        <v>45</v>
      </c>
      <c r="AL54" s="244"/>
      <c r="AM54" s="244"/>
      <c r="AN54" s="244"/>
      <c r="AO54" s="314"/>
      <c r="AP54" s="317" t="s">
        <v>20</v>
      </c>
      <c r="AQ54" s="244"/>
      <c r="AR54" s="244"/>
      <c r="AS54" s="244"/>
      <c r="AT54" s="314"/>
      <c r="AU54" s="244" t="s">
        <v>49</v>
      </c>
      <c r="AV54" s="244"/>
      <c r="AW54" s="244"/>
      <c r="AX54" s="244"/>
      <c r="AY54" s="244"/>
      <c r="AZ54" s="244"/>
      <c r="BA54" s="251"/>
    </row>
    <row r="55" spans="2:53" ht="15" customHeight="1">
      <c r="C55" s="225" t="s">
        <v>46</v>
      </c>
      <c r="D55" s="247"/>
      <c r="E55" s="247"/>
      <c r="F55" s="247"/>
      <c r="G55" s="247"/>
      <c r="H55" s="247"/>
      <c r="I55" s="247"/>
      <c r="J55" s="254"/>
      <c r="K55" s="225" t="str">
        <f>入力シート!K61&amp;""</f>
        <v/>
      </c>
      <c r="L55" s="247"/>
      <c r="M55" s="247"/>
      <c r="N55" s="247"/>
      <c r="O55" s="247"/>
      <c r="P55" s="247"/>
      <c r="Q55" s="247"/>
      <c r="R55" s="315"/>
      <c r="S55" s="318" t="str">
        <f>入力シート!S61&amp;""</f>
        <v/>
      </c>
      <c r="T55" s="247"/>
      <c r="U55" s="247"/>
      <c r="V55" s="247"/>
      <c r="W55" s="315"/>
      <c r="X55" s="318" t="str">
        <f>入力シート!X61&amp;""</f>
        <v/>
      </c>
      <c r="Y55" s="247"/>
      <c r="Z55" s="247"/>
      <c r="AA55" s="247"/>
      <c r="AB55" s="315"/>
      <c r="AC55" s="318" t="str">
        <f>入力シート!AC61&amp;""</f>
        <v/>
      </c>
      <c r="AD55" s="247"/>
      <c r="AE55" s="247"/>
      <c r="AF55" s="247"/>
      <c r="AG55" s="247"/>
      <c r="AH55" s="247"/>
      <c r="AI55" s="247"/>
      <c r="AJ55" s="315"/>
      <c r="AK55" s="318" t="str">
        <f>入力シート!AK61&amp;""</f>
        <v/>
      </c>
      <c r="AL55" s="247"/>
      <c r="AM55" s="247"/>
      <c r="AN55" s="247"/>
      <c r="AO55" s="315"/>
      <c r="AP55" s="318" t="str">
        <f>入力シート!AP61&amp;""</f>
        <v/>
      </c>
      <c r="AQ55" s="247"/>
      <c r="AR55" s="247"/>
      <c r="AS55" s="247"/>
      <c r="AT55" s="315"/>
      <c r="AU55" s="397" t="str">
        <f>入力シート!AU61&amp;""</f>
        <v/>
      </c>
      <c r="AV55" s="397"/>
      <c r="AW55" s="397"/>
      <c r="AX55" s="397"/>
      <c r="AY55" s="397"/>
      <c r="AZ55" s="397"/>
      <c r="BA55" s="426"/>
    </row>
    <row r="56" spans="2:53" ht="15" customHeight="1">
      <c r="C56" s="223" t="s">
        <v>47</v>
      </c>
      <c r="D56" s="245"/>
      <c r="E56" s="245"/>
      <c r="F56" s="245"/>
      <c r="G56" s="245"/>
      <c r="H56" s="245"/>
      <c r="I56" s="245"/>
      <c r="J56" s="252"/>
      <c r="K56" s="258" t="str">
        <f>入力シート!K62&amp;""</f>
        <v/>
      </c>
      <c r="L56" s="271"/>
      <c r="M56" s="271"/>
      <c r="N56" s="271"/>
      <c r="O56" s="271"/>
      <c r="P56" s="271"/>
      <c r="Q56" s="271"/>
      <c r="R56" s="316"/>
      <c r="S56" s="319" t="str">
        <f>入力シート!S62&amp;""</f>
        <v/>
      </c>
      <c r="T56" s="271"/>
      <c r="U56" s="271"/>
      <c r="V56" s="271"/>
      <c r="W56" s="316"/>
      <c r="X56" s="319" t="str">
        <f>入力シート!X62&amp;""</f>
        <v/>
      </c>
      <c r="Y56" s="271"/>
      <c r="Z56" s="271"/>
      <c r="AA56" s="271"/>
      <c r="AB56" s="316"/>
      <c r="AC56" s="319" t="str">
        <f>入力シート!AC62&amp;""</f>
        <v/>
      </c>
      <c r="AD56" s="271"/>
      <c r="AE56" s="271"/>
      <c r="AF56" s="271"/>
      <c r="AG56" s="271"/>
      <c r="AH56" s="271"/>
      <c r="AI56" s="271"/>
      <c r="AJ56" s="316"/>
      <c r="AK56" s="319" t="str">
        <f>入力シート!AK62&amp;""</f>
        <v/>
      </c>
      <c r="AL56" s="271"/>
      <c r="AM56" s="271"/>
      <c r="AN56" s="271"/>
      <c r="AO56" s="316"/>
      <c r="AP56" s="319" t="str">
        <f>入力シート!AP62&amp;""</f>
        <v/>
      </c>
      <c r="AQ56" s="271"/>
      <c r="AR56" s="271"/>
      <c r="AS56" s="271"/>
      <c r="AT56" s="316"/>
      <c r="AU56" s="398" t="str">
        <f>入力シート!AU62&amp;""</f>
        <v/>
      </c>
      <c r="AV56" s="398"/>
      <c r="AW56" s="398"/>
      <c r="AX56" s="398"/>
      <c r="AY56" s="398"/>
      <c r="AZ56" s="398"/>
      <c r="BA56" s="427"/>
    </row>
  </sheetData>
  <mergeCells count="216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7:L17"/>
    <mergeCell ref="M17:P17"/>
    <mergeCell ref="Q17:T17"/>
    <mergeCell ref="V17:W17"/>
    <mergeCell ref="X17:AA17"/>
    <mergeCell ref="AJ17:AM17"/>
    <mergeCell ref="AN17:AR17"/>
    <mergeCell ref="AS17:AW17"/>
    <mergeCell ref="AX17:BA17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AX26:AZ26"/>
    <mergeCell ref="C30:L30"/>
    <mergeCell ref="M30:BA30"/>
    <mergeCell ref="C40:W40"/>
    <mergeCell ref="X40:AR40"/>
    <mergeCell ref="AS40:BA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AS48:BA48"/>
    <mergeCell ref="C52:J52"/>
    <mergeCell ref="K52:BA52"/>
    <mergeCell ref="C53:J53"/>
    <mergeCell ref="K53:BA53"/>
    <mergeCell ref="C54:J54"/>
    <mergeCell ref="K54:R54"/>
    <mergeCell ref="S54:W54"/>
    <mergeCell ref="X54:AB54"/>
    <mergeCell ref="AC54:AJ54"/>
    <mergeCell ref="AK54:AO54"/>
    <mergeCell ref="AP54:AT54"/>
    <mergeCell ref="AU54:BA54"/>
    <mergeCell ref="C55:J55"/>
    <mergeCell ref="K55:R55"/>
    <mergeCell ref="S55:W55"/>
    <mergeCell ref="X55:AB55"/>
    <mergeCell ref="AC55:AJ55"/>
    <mergeCell ref="AK55:AO55"/>
    <mergeCell ref="AP55:AT55"/>
    <mergeCell ref="AU55:BA55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31:L32"/>
    <mergeCell ref="M31:BA32"/>
    <mergeCell ref="C33:L34"/>
    <mergeCell ref="M33:BA34"/>
    <mergeCell ref="C35:L36"/>
    <mergeCell ref="M35:BA36"/>
    <mergeCell ref="AB8:AE19"/>
    <mergeCell ref="AF8:AI19"/>
    <mergeCell ref="AS41:BA4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7" min="1" max="5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 xml:space="preserve">交付申請書 </vt:lpstr>
      <vt:lpstr>別紙</vt:lpstr>
    </vt:vector>
  </TitlesOfParts>
  <Company>国土交通省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2020-03-11T17:44:34Z</cp:lastPrinted>
  <dcterms:created xsi:type="dcterms:W3CDTF">2013-05-08T02:57:49Z</dcterms:created>
  <dcterms:modified xsi:type="dcterms:W3CDTF">2021-04-03T17:23:29Z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2021-04-03T17:23:29Z</vt:filetime>
  </property>
</Properties>
</file>