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80" yWindow="930" windowWidth="18315" windowHeight="8040"/>
  </bookViews>
  <sheets>
    <sheet name="報告書" sheetId="5" r:id="rId1"/>
    <sheet name="行程表及び請求書A" sheetId="1" r:id="rId2"/>
    <sheet name="行程表及び請求書B" sheetId="10" r:id="rId3"/>
    <sheet name="行程表及び請求書C" sheetId="12" r:id="rId4"/>
    <sheet name="（参考）諸謝金・宿泊料" sheetId="4" r:id="rId5"/>
  </sheets>
  <definedNames>
    <definedName name="_xlnm.Print_Area" localSheetId="1">行程表及び請求書A!$A$1:$AH$28</definedName>
    <definedName name="_xlnm.Print_Area" localSheetId="0">報告書!$A$1:$AI$52</definedName>
    <definedName name="_xlnm.Print_Area" localSheetId="2">行程表及び請求書B!$A$1:$AH$28</definedName>
    <definedName name="_xlnm.Print_Area" localSheetId="3">行程表及び請求書C!$A$1:$AH$28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行政情報化推進課</author>
  </authors>
  <commentList>
    <comment ref="B7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2.xml><?xml version="1.0" encoding="utf-8"?>
<comments xmlns="http://schemas.openxmlformats.org/spreadsheetml/2006/main">
  <authors>
    <author>行政情報化推進課</author>
  </authors>
  <commentList>
    <comment ref="B7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3.xml><?xml version="1.0" encoding="utf-8"?>
<comments xmlns="http://schemas.openxmlformats.org/spreadsheetml/2006/main">
  <authors>
    <author>行政情報化推進課</author>
  </authors>
  <commentList>
    <comment ref="B7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<sst xmlns="http://schemas.openxmlformats.org/spreadsheetml/2006/main" xmlns:r="http://schemas.openxmlformats.org/officeDocument/2006/relationships" count="140" uniqueCount="140">
  <si>
    <t>福岡市</t>
    <rPh sb="0" eb="3">
      <t>フクオカシ</t>
    </rPh>
    <phoneticPr fontId="3"/>
  </si>
  <si>
    <t>各種技師</t>
    <rPh sb="0" eb="2">
      <t>カクシュ</t>
    </rPh>
    <rPh sb="2" eb="4">
      <t>ギシ</t>
    </rPh>
    <phoneticPr fontId="3"/>
  </si>
  <si>
    <t>４．添付書類（４）その他補助金の交付に関して参考となる書類</t>
    <rPh sb="2" eb="4">
      <t>テンプ</t>
    </rPh>
    <rPh sb="4" eb="6">
      <t>ショルイ</t>
    </rPh>
    <rPh sb="11" eb="12">
      <t>タ</t>
    </rPh>
    <rPh sb="12" eb="15">
      <t>ホジョキン</t>
    </rPh>
    <rPh sb="16" eb="18">
      <t>コウフ</t>
    </rPh>
    <rPh sb="19" eb="20">
      <t>カン</t>
    </rPh>
    <rPh sb="22" eb="24">
      <t>サンコウ</t>
    </rPh>
    <rPh sb="27" eb="29">
      <t>ショルイ</t>
    </rPh>
    <phoneticPr fontId="3"/>
  </si>
  <si>
    <t>自己負担額</t>
    <rPh sb="0" eb="2">
      <t>ジコ</t>
    </rPh>
    <rPh sb="2" eb="5">
      <t>フタンガク</t>
    </rPh>
    <phoneticPr fontId="3"/>
  </si>
  <si>
    <t>パック料金</t>
    <rPh sb="3" eb="5">
      <t>リョウキン</t>
    </rPh>
    <phoneticPr fontId="3"/>
  </si>
  <si>
    <t>③</t>
  </si>
  <si>
    <t>研修等主催報告書</t>
    <rPh sb="3" eb="5">
      <t>シュサイ</t>
    </rPh>
    <phoneticPr fontId="3"/>
  </si>
  <si>
    <t>区分：</t>
    <rPh sb="0" eb="2">
      <t>クブン</t>
    </rPh>
    <phoneticPr fontId="3"/>
  </si>
  <si>
    <t>副院長</t>
    <rPh sb="0" eb="3">
      <t>フクインチョウ</t>
    </rPh>
    <phoneticPr fontId="3"/>
  </si>
  <si>
    <t>④</t>
  </si>
  <si>
    <t>役職：</t>
    <rPh sb="0" eb="2">
      <t>ヤクショク</t>
    </rPh>
    <phoneticPr fontId="3"/>
  </si>
  <si>
    <t>　（実施要領（２）利用促進等事務費　①　ア．関係）</t>
    <rPh sb="2" eb="4">
      <t>ジッシ</t>
    </rPh>
    <rPh sb="4" eb="6">
      <t>ヨウリョウ</t>
    </rPh>
    <rPh sb="9" eb="11">
      <t>リヨウ</t>
    </rPh>
    <rPh sb="11" eb="13">
      <t>ソクシン</t>
    </rPh>
    <rPh sb="13" eb="14">
      <t>トウ</t>
    </rPh>
    <rPh sb="14" eb="17">
      <t>ジムヒ</t>
    </rPh>
    <rPh sb="22" eb="24">
      <t>カンケイ</t>
    </rPh>
    <phoneticPr fontId="3"/>
  </si>
  <si>
    <t>氏名：</t>
    <rPh sb="0" eb="2">
      <t>シメイ</t>
    </rPh>
    <phoneticPr fontId="3"/>
  </si>
  <si>
    <t>理事長</t>
    <rPh sb="0" eb="3">
      <t>リジチョウ</t>
    </rPh>
    <phoneticPr fontId="3"/>
  </si>
  <si>
    <t>日当</t>
    <rPh sb="0" eb="2">
      <t>ニットウ</t>
    </rPh>
    <phoneticPr fontId="3"/>
  </si>
  <si>
    <t>東京都特別区</t>
    <rPh sb="0" eb="3">
      <t>トウキョウト</t>
    </rPh>
    <rPh sb="3" eb="6">
      <t>トクベツク</t>
    </rPh>
    <phoneticPr fontId="3"/>
  </si>
  <si>
    <t>運賃</t>
    <rPh sb="0" eb="2">
      <t>ウンチン</t>
    </rPh>
    <phoneticPr fontId="3"/>
  </si>
  <si>
    <t>鉄道賃</t>
    <rPh sb="0" eb="2">
      <t>テツドウ</t>
    </rPh>
    <rPh sb="2" eb="3">
      <t>チン</t>
    </rPh>
    <phoneticPr fontId="3"/>
  </si>
  <si>
    <t>係員（事務職）</t>
    <rPh sb="0" eb="2">
      <t>カカリイン</t>
    </rPh>
    <rPh sb="3" eb="6">
      <t>ジムショク</t>
    </rPh>
    <phoneticPr fontId="3"/>
  </si>
  <si>
    <t>広島市</t>
    <rPh sb="0" eb="3">
      <t>ヒロシマシ</t>
    </rPh>
    <phoneticPr fontId="3"/>
  </si>
  <si>
    <t>km</t>
  </si>
  <si>
    <t>宿泊料</t>
    <rPh sb="0" eb="3">
      <t>シュクハクリョウ</t>
    </rPh>
    <phoneticPr fontId="3"/>
  </si>
  <si>
    <t>各種福祉士</t>
    <rPh sb="0" eb="2">
      <t>カクシュ</t>
    </rPh>
    <rPh sb="2" eb="5">
      <t>フクシシ</t>
    </rPh>
    <phoneticPr fontId="3"/>
  </si>
  <si>
    <t>食卓料</t>
    <rPh sb="0" eb="2">
      <t>ショクタク</t>
    </rPh>
    <rPh sb="2" eb="3">
      <t>リョウ</t>
    </rPh>
    <phoneticPr fontId="3"/>
  </si>
  <si>
    <t>出発
時刻</t>
    <rPh sb="0" eb="2">
      <t>シュッパツ</t>
    </rPh>
    <rPh sb="3" eb="5">
      <t>ジコク</t>
    </rPh>
    <phoneticPr fontId="3"/>
  </si>
  <si>
    <t>①</t>
  </si>
  <si>
    <t>朝</t>
    <rPh sb="0" eb="1">
      <t>アサ</t>
    </rPh>
    <phoneticPr fontId="3"/>
  </si>
  <si>
    <t>宿泊料（1夜につき）</t>
    <rPh sb="0" eb="2">
      <t>シュクハク</t>
    </rPh>
    <rPh sb="2" eb="3">
      <t>リョウ</t>
    </rPh>
    <rPh sb="5" eb="6">
      <t>ヨル</t>
    </rPh>
    <phoneticPr fontId="3"/>
  </si>
  <si>
    <t>（開催施設名）</t>
    <rPh sb="1" eb="3">
      <t>カイサイ</t>
    </rPh>
    <rPh sb="3" eb="5">
      <t>シセツ</t>
    </rPh>
    <rPh sb="5" eb="6">
      <t>メイ</t>
    </rPh>
    <phoneticPr fontId="3"/>
  </si>
  <si>
    <t>大阪市</t>
    <rPh sb="0" eb="3">
      <t>オオサカシ</t>
    </rPh>
    <phoneticPr fontId="3"/>
  </si>
  <si>
    <t>到着
時刻</t>
    <rPh sb="0" eb="2">
      <t>トウチャク</t>
    </rPh>
    <rPh sb="3" eb="5">
      <t>ジコク</t>
    </rPh>
    <phoneticPr fontId="3"/>
  </si>
  <si>
    <t>交通手段</t>
    <rPh sb="0" eb="2">
      <t>コウツウ</t>
    </rPh>
    <rPh sb="2" eb="4">
      <t>シュダン</t>
    </rPh>
    <phoneticPr fontId="3"/>
  </si>
  <si>
    <t>（注）当該様式内に必要事項が記入しきれない場合には、適宜、別の用紙を用いて作成すること。</t>
  </si>
  <si>
    <t>宿泊地</t>
    <rPh sb="0" eb="3">
      <t>シュクハクチ</t>
    </rPh>
    <phoneticPr fontId="3"/>
  </si>
  <si>
    <t>大学准教授</t>
    <rPh sb="0" eb="2">
      <t>ダイガク</t>
    </rPh>
    <rPh sb="2" eb="5">
      <t>ジュンキョウジュ</t>
    </rPh>
    <phoneticPr fontId="3"/>
  </si>
  <si>
    <t>相模原市</t>
    <rPh sb="0" eb="4">
      <t>サガミハラシ</t>
    </rPh>
    <phoneticPr fontId="3"/>
  </si>
  <si>
    <t>路程</t>
    <rPh sb="0" eb="2">
      <t>ロテイ</t>
    </rPh>
    <phoneticPr fontId="3"/>
  </si>
  <si>
    <t>急行
料金</t>
    <rPh sb="0" eb="2">
      <t>キュウコウ</t>
    </rPh>
    <rPh sb="3" eb="5">
      <t>リョウキン</t>
    </rPh>
    <phoneticPr fontId="3"/>
  </si>
  <si>
    <t>夜</t>
    <rPh sb="0" eb="1">
      <t>ヨル</t>
    </rPh>
    <phoneticPr fontId="3"/>
  </si>
  <si>
    <t>各種療法士</t>
    <rPh sb="0" eb="2">
      <t>カクシュ</t>
    </rPh>
    <rPh sb="2" eb="5">
      <t>リョウホウシ</t>
    </rPh>
    <phoneticPr fontId="3"/>
  </si>
  <si>
    <t>定額</t>
    <rPh sb="0" eb="2">
      <t>テイガク</t>
    </rPh>
    <phoneticPr fontId="3"/>
  </si>
  <si>
    <t>（参加者名簿参照）</t>
    <rPh sb="1" eb="4">
      <t>サンカシャ</t>
    </rPh>
    <rPh sb="4" eb="6">
      <t>メイボ</t>
    </rPh>
    <rPh sb="6" eb="8">
      <t>サンショウ</t>
    </rPh>
    <phoneticPr fontId="3"/>
  </si>
  <si>
    <t>神戸市</t>
    <rPh sb="0" eb="3">
      <t>コウベシ</t>
    </rPh>
    <phoneticPr fontId="3"/>
  </si>
  <si>
    <t>千葉市</t>
    <rPh sb="0" eb="3">
      <t>チバシ</t>
    </rPh>
    <phoneticPr fontId="3"/>
  </si>
  <si>
    <t>（氏名）</t>
  </si>
  <si>
    <t>計</t>
    <rPh sb="0" eb="1">
      <t>ケイ</t>
    </rPh>
    <phoneticPr fontId="3"/>
  </si>
  <si>
    <t>行政職</t>
    <rPh sb="0" eb="3">
      <t>ギョウセイショク</t>
    </rPh>
    <phoneticPr fontId="3"/>
  </si>
  <si>
    <t>７級以上</t>
    <rPh sb="1" eb="2">
      <t>キュウ</t>
    </rPh>
    <rPh sb="2" eb="4">
      <t>イジョウ</t>
    </rPh>
    <phoneticPr fontId="3"/>
  </si>
  <si>
    <t>理事</t>
    <rPh sb="0" eb="2">
      <t>リジ</t>
    </rPh>
    <phoneticPr fontId="3"/>
  </si>
  <si>
    <t>甲地方</t>
    <rPh sb="0" eb="1">
      <t>コウ</t>
    </rPh>
    <rPh sb="1" eb="3">
      <t>チホウ</t>
    </rPh>
    <phoneticPr fontId="3"/>
  </si>
  <si>
    <t>乙地方</t>
    <rPh sb="0" eb="1">
      <t>オツ</t>
    </rPh>
    <rPh sb="1" eb="3">
      <t>チホウ</t>
    </rPh>
    <phoneticPr fontId="3"/>
  </si>
  <si>
    <t>指定職</t>
    <rPh sb="0" eb="3">
      <t>シテイショク</t>
    </rPh>
    <phoneticPr fontId="3"/>
  </si>
  <si>
    <t>大学教授</t>
    <rPh sb="0" eb="2">
      <t>ダイガク</t>
    </rPh>
    <rPh sb="2" eb="4">
      <t>キョウジュ</t>
    </rPh>
    <phoneticPr fontId="3"/>
  </si>
  <si>
    <t>横浜市</t>
    <rPh sb="0" eb="3">
      <t>ヨコハマシ</t>
    </rPh>
    <phoneticPr fontId="3"/>
  </si>
  <si>
    <t>院長</t>
    <rPh sb="0" eb="2">
      <t>インチョウ</t>
    </rPh>
    <phoneticPr fontId="3"/>
  </si>
  <si>
    <t>諸謝金等</t>
    <rPh sb="0" eb="3">
      <t>ショシャキン</t>
    </rPh>
    <rPh sb="3" eb="4">
      <t>トウ</t>
    </rPh>
    <phoneticPr fontId="3"/>
  </si>
  <si>
    <t>川崎市</t>
    <rPh sb="0" eb="3">
      <t>カワサキシ</t>
    </rPh>
    <phoneticPr fontId="3"/>
  </si>
  <si>
    <t>さいたま市</t>
    <rPh sb="4" eb="5">
      <t>シ</t>
    </rPh>
    <phoneticPr fontId="3"/>
  </si>
  <si>
    <t>その他これらに準ずる者</t>
    <rPh sb="2" eb="3">
      <t>タ</t>
    </rPh>
    <rPh sb="7" eb="8">
      <t>ジュン</t>
    </rPh>
    <rPh sb="10" eb="11">
      <t>モノ</t>
    </rPh>
    <phoneticPr fontId="3"/>
  </si>
  <si>
    <t>名古屋市</t>
    <rPh sb="0" eb="4">
      <t>ナゴヤシ</t>
    </rPh>
    <phoneticPr fontId="3"/>
  </si>
  <si>
    <t>京都市</t>
    <rPh sb="0" eb="3">
      <t>キョウトシ</t>
    </rPh>
    <phoneticPr fontId="3"/>
  </si>
  <si>
    <t>医師</t>
    <rPh sb="0" eb="2">
      <t>イシ</t>
    </rPh>
    <phoneticPr fontId="3"/>
  </si>
  <si>
    <t>病棟長</t>
    <rPh sb="0" eb="2">
      <t>ビョウトウ</t>
    </rPh>
    <rPh sb="2" eb="3">
      <t>チョウ</t>
    </rPh>
    <phoneticPr fontId="3"/>
  </si>
  <si>
    <t>堺市</t>
    <rPh sb="0" eb="2">
      <t>サカイシ</t>
    </rPh>
    <phoneticPr fontId="3"/>
  </si>
  <si>
    <t>ホームヘルパー</t>
  </si>
  <si>
    <t>看護師長</t>
    <rPh sb="0" eb="4">
      <t>カンゴシチョウ</t>
    </rPh>
    <phoneticPr fontId="3"/>
  </si>
  <si>
    <t>部長</t>
    <rPh sb="0" eb="2">
      <t>ブチョウ</t>
    </rPh>
    <phoneticPr fontId="3"/>
  </si>
  <si>
    <t>６級以下
３級以上</t>
    <rPh sb="1" eb="2">
      <t>キュウ</t>
    </rPh>
    <rPh sb="2" eb="4">
      <t>イカ</t>
    </rPh>
    <rPh sb="6" eb="7">
      <t>キュウ</t>
    </rPh>
    <rPh sb="7" eb="9">
      <t>イジョウ</t>
    </rPh>
    <phoneticPr fontId="3"/>
  </si>
  <si>
    <t>看護師</t>
    <rPh sb="0" eb="3">
      <t>カンゴシ</t>
    </rPh>
    <phoneticPr fontId="3"/>
  </si>
  <si>
    <t>③開催場所：</t>
  </si>
  <si>
    <t>係長（事務職）</t>
    <rPh sb="0" eb="2">
      <t>カカリチョウ</t>
    </rPh>
    <rPh sb="3" eb="6">
      <t>ジムショク</t>
    </rPh>
    <phoneticPr fontId="3"/>
  </si>
  <si>
    <t>事務長</t>
    <rPh sb="0" eb="3">
      <t>ジムチョウ</t>
    </rPh>
    <phoneticPr fontId="3"/>
  </si>
  <si>
    <t>２級以下</t>
    <rPh sb="1" eb="2">
      <t>キュウ</t>
    </rPh>
    <rPh sb="2" eb="4">
      <t>イカ</t>
    </rPh>
    <phoneticPr fontId="3"/>
  </si>
  <si>
    <t>（住　　　所）</t>
    <rPh sb="1" eb="2">
      <t>ジュウ</t>
    </rPh>
    <rPh sb="5" eb="6">
      <t>ジョ</t>
    </rPh>
    <phoneticPr fontId="3"/>
  </si>
  <si>
    <t>（役職）</t>
    <rPh sb="1" eb="3">
      <t>ヤクショク</t>
    </rPh>
    <phoneticPr fontId="3"/>
  </si>
  <si>
    <t>（氏名）</t>
    <rPh sb="1" eb="3">
      <t>シメイ</t>
    </rPh>
    <phoneticPr fontId="3"/>
  </si>
  <si>
    <t>補助対象経費の合計</t>
    <rPh sb="0" eb="2">
      <t>ホジョ</t>
    </rPh>
    <rPh sb="2" eb="4">
      <t>タイショウ</t>
    </rPh>
    <rPh sb="4" eb="6">
      <t>ケイヒ</t>
    </rPh>
    <rPh sb="7" eb="9">
      <t>ゴウケイ</t>
    </rPh>
    <phoneticPr fontId="3"/>
  </si>
  <si>
    <t>補助金申請額の合計</t>
    <rPh sb="0" eb="3">
      <t>ホジョキン</t>
    </rPh>
    <rPh sb="3" eb="5">
      <t>シンセイ</t>
    </rPh>
    <rPh sb="5" eb="6">
      <t>ガク</t>
    </rPh>
    <rPh sb="7" eb="9">
      <t>ゴウケイ</t>
    </rPh>
    <phoneticPr fontId="3"/>
  </si>
  <si>
    <t>⑥</t>
  </si>
  <si>
    <t>※左記以外は乙地方となる。</t>
    <rPh sb="1" eb="3">
      <t>サキ</t>
    </rPh>
    <rPh sb="3" eb="5">
      <t>イガイ</t>
    </rPh>
    <rPh sb="6" eb="7">
      <t>オツ</t>
    </rPh>
    <rPh sb="7" eb="9">
      <t>チホウ</t>
    </rPh>
    <phoneticPr fontId="3"/>
  </si>
  <si>
    <t>補助金申請額</t>
    <rPh sb="0" eb="3">
      <t>ホジョキン</t>
    </rPh>
    <rPh sb="3" eb="5">
      <t>シンセイ</t>
    </rPh>
    <rPh sb="5" eb="6">
      <t>ガク</t>
    </rPh>
    <phoneticPr fontId="3"/>
  </si>
  <si>
    <t>役職</t>
    <rPh sb="0" eb="2">
      <t>ヤクショク</t>
    </rPh>
    <phoneticPr fontId="3"/>
  </si>
  <si>
    <t>分類</t>
    <rPh sb="0" eb="2">
      <t>ブンルイ</t>
    </rPh>
    <phoneticPr fontId="3"/>
  </si>
  <si>
    <t>申請者</t>
    <rPh sb="0" eb="3">
      <t>シンセイシャ</t>
    </rPh>
    <phoneticPr fontId="3"/>
  </si>
  <si>
    <t>到着地</t>
    <rPh sb="0" eb="2">
      <t>トウチャク</t>
    </rPh>
    <rPh sb="2" eb="3">
      <t>チ</t>
    </rPh>
    <phoneticPr fontId="3"/>
  </si>
  <si>
    <t>夜数</t>
    <rPh sb="0" eb="1">
      <t>ヨル</t>
    </rPh>
    <rPh sb="1" eb="2">
      <t>カズ</t>
    </rPh>
    <phoneticPr fontId="3"/>
  </si>
  <si>
    <t>円</t>
    <rPh sb="0" eb="1">
      <t>エン</t>
    </rPh>
    <phoneticPr fontId="3"/>
  </si>
  <si>
    <t>日</t>
    <rPh sb="0" eb="1">
      <t>ニチ</t>
    </rPh>
    <phoneticPr fontId="3"/>
  </si>
  <si>
    <t>～</t>
  </si>
  <si>
    <t>（役職）</t>
  </si>
  <si>
    <t>日付</t>
    <rPh sb="0" eb="2">
      <t>ヒヅケ</t>
    </rPh>
    <phoneticPr fontId="3"/>
  </si>
  <si>
    <t>４．添付書類（４）その他補助金の交付に関して参考となる書類</t>
  </si>
  <si>
    <t>（注）</t>
  </si>
  <si>
    <t>補助金申請額
（国家公務員等の旅費に関する法律積算額）</t>
  </si>
  <si>
    <t>自己負担額</t>
  </si>
  <si>
    <t>補助対象経費</t>
    <rPh sb="0" eb="2">
      <t>ホジョ</t>
    </rPh>
    <rPh sb="2" eb="4">
      <t>タイショウ</t>
    </rPh>
    <rPh sb="4" eb="6">
      <t>ケイヒ</t>
    </rPh>
    <phoneticPr fontId="3"/>
  </si>
  <si>
    <t>(パックのみ)
夕食の有無</t>
    <rPh sb="8" eb="10">
      <t>ユウショク</t>
    </rPh>
    <rPh sb="11" eb="13">
      <t>ウム</t>
    </rPh>
    <phoneticPr fontId="3"/>
  </si>
  <si>
    <t>(パックのみ)
朝食の有無</t>
    <rPh sb="8" eb="10">
      <t>チョウショク</t>
    </rPh>
    <rPh sb="11" eb="13">
      <t>ウム</t>
    </rPh>
    <phoneticPr fontId="3"/>
  </si>
  <si>
    <t>補助対象経費
（病院負担額）</t>
    <rPh sb="0" eb="2">
      <t>ホジョ</t>
    </rPh>
    <rPh sb="2" eb="4">
      <t>タイショウ</t>
    </rPh>
    <rPh sb="4" eb="6">
      <t>ケイヒ</t>
    </rPh>
    <rPh sb="8" eb="10">
      <t>ビョウイン</t>
    </rPh>
    <rPh sb="10" eb="12">
      <t>フタン</t>
    </rPh>
    <rPh sb="12" eb="13">
      <t>ガク</t>
    </rPh>
    <phoneticPr fontId="3"/>
  </si>
  <si>
    <t>A</t>
  </si>
  <si>
    <t>B</t>
  </si>
  <si>
    <t>会議費</t>
    <rPh sb="0" eb="3">
      <t>カイギヒ</t>
    </rPh>
    <phoneticPr fontId="3"/>
  </si>
  <si>
    <t>②開催日時：</t>
  </si>
  <si>
    <r>
      <t>　参加した研修、講演会等の旅行行程が複数ある場合には、原則として、</t>
    </r>
    <r>
      <rPr>
        <u/>
        <sz val="8"/>
        <color auto="1"/>
        <rFont val="ＭＳ 明朝"/>
      </rPr>
      <t>当該研修、講演会等の旅行行程毎に本書を作成</t>
    </r>
    <r>
      <rPr>
        <sz val="8"/>
        <color auto="1"/>
        <rFont val="ＭＳ 明朝"/>
      </rPr>
      <t>すること。また、当該様式内に必要事項が記入しきれない場合には、適宜、別の用紙を用いて作成すること。</t>
    </r>
    <rPh sb="1" eb="3">
      <t>サンカ</t>
    </rPh>
    <rPh sb="5" eb="7">
      <t>ケンシュウ</t>
    </rPh>
    <rPh sb="8" eb="11">
      <t>コウエンカイ</t>
    </rPh>
    <rPh sb="11" eb="12">
      <t>トウ</t>
    </rPh>
    <rPh sb="13" eb="15">
      <t>リョコウ</t>
    </rPh>
    <rPh sb="15" eb="17">
      <t>コウテイ</t>
    </rPh>
    <rPh sb="18" eb="20">
      <t>フクスウ</t>
    </rPh>
    <rPh sb="22" eb="24">
      <t>バアイ</t>
    </rPh>
    <rPh sb="27" eb="29">
      <t>ゲンソク</t>
    </rPh>
    <rPh sb="33" eb="35">
      <t>トウガイ</t>
    </rPh>
    <rPh sb="35" eb="37">
      <t>ケンシュウ</t>
    </rPh>
    <rPh sb="38" eb="41">
      <t>コウエンカイ</t>
    </rPh>
    <rPh sb="41" eb="42">
      <t>トウ</t>
    </rPh>
    <rPh sb="43" eb="45">
      <t>リョコウ</t>
    </rPh>
    <rPh sb="45" eb="47">
      <t>コウテイ</t>
    </rPh>
    <rPh sb="47" eb="48">
      <t>ゴト</t>
    </rPh>
    <rPh sb="49" eb="51">
      <t>ホンショ</t>
    </rPh>
    <rPh sb="52" eb="54">
      <t>サクセイ</t>
    </rPh>
    <rPh sb="88" eb="89">
      <t>ベツ</t>
    </rPh>
    <rPh sb="90" eb="92">
      <t>ヨウシ</t>
    </rPh>
    <rPh sb="93" eb="94">
      <t>モチ</t>
    </rPh>
    <rPh sb="96" eb="98">
      <t>サクセイ</t>
    </rPh>
    <phoneticPr fontId="3"/>
  </si>
  <si>
    <t>出発地</t>
    <rPh sb="0" eb="2">
      <t>シュッパツ</t>
    </rPh>
    <rPh sb="2" eb="3">
      <t>チ</t>
    </rPh>
    <phoneticPr fontId="3"/>
  </si>
  <si>
    <t>　（実施要領（２）利用促進等事務費　①　ア．関係）</t>
  </si>
  <si>
    <t>　</t>
  </si>
  <si>
    <t>理事長　国土　太郎</t>
  </si>
  <si>
    <t>　別紙参照
（※研修、講演会等の開催案内や概要、配布資料等を添付すること。）</t>
    <rPh sb="1" eb="3">
      <t>ベッシ</t>
    </rPh>
    <rPh sb="3" eb="5">
      <t>サンショウ</t>
    </rPh>
    <rPh sb="8" eb="10">
      <t>ケンシュウ</t>
    </rPh>
    <rPh sb="11" eb="14">
      <t>コウエンカイ</t>
    </rPh>
    <rPh sb="14" eb="15">
      <t>トウ</t>
    </rPh>
    <rPh sb="16" eb="18">
      <t>カイサイ</t>
    </rPh>
    <rPh sb="18" eb="20">
      <t>アンナイ</t>
    </rPh>
    <rPh sb="21" eb="23">
      <t>ガイヨウ</t>
    </rPh>
    <rPh sb="24" eb="26">
      <t>ハイフ</t>
    </rPh>
    <rPh sb="26" eb="28">
      <t>シリョウ</t>
    </rPh>
    <rPh sb="28" eb="29">
      <t>トウ</t>
    </rPh>
    <rPh sb="30" eb="32">
      <t>テンプ</t>
    </rPh>
    <phoneticPr fontId="3"/>
  </si>
  <si>
    <t>　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</si>
  <si>
    <t>補助金申請額</t>
    <rPh sb="0" eb="3">
      <t>ホジョキン</t>
    </rPh>
    <rPh sb="3" eb="6">
      <t>シンセイガク</t>
    </rPh>
    <phoneticPr fontId="3"/>
  </si>
  <si>
    <t>生活支援員</t>
    <rPh sb="0" eb="2">
      <t>セイカツ</t>
    </rPh>
    <rPh sb="2" eb="5">
      <t>シエンイン</t>
    </rPh>
    <phoneticPr fontId="3"/>
  </si>
  <si>
    <t>航空賃</t>
    <rPh sb="0" eb="1">
      <t>ワタル</t>
    </rPh>
    <rPh sb="1" eb="2">
      <t>アケル</t>
    </rPh>
    <rPh sb="2" eb="3">
      <t>チン</t>
    </rPh>
    <phoneticPr fontId="3"/>
  </si>
  <si>
    <r>
      <t xml:space="preserve">車賃
</t>
    </r>
    <r>
      <rPr>
        <sz val="8"/>
        <color auto="1"/>
        <rFont val="ＭＳ 明朝"/>
      </rPr>
      <t>(バス・タクシー)</t>
    </r>
    <rPh sb="0" eb="1">
      <t>シャ</t>
    </rPh>
    <rPh sb="1" eb="2">
      <t>チン</t>
    </rPh>
    <phoneticPr fontId="3"/>
  </si>
  <si>
    <t>その他</t>
    <rPh sb="2" eb="3">
      <t>タ</t>
    </rPh>
    <phoneticPr fontId="3"/>
  </si>
  <si>
    <t>１．研修等の概要</t>
  </si>
  <si>
    <t>①研修等の名称：</t>
  </si>
  <si>
    <t>〇〇〇研修</t>
    <rPh sb="3" eb="5">
      <t>ケンシュウ</t>
    </rPh>
    <phoneticPr fontId="3"/>
  </si>
  <si>
    <t>東京都千代田区霞ヶ関２－１－３</t>
    <rPh sb="0" eb="3">
      <t>トウキョウト</t>
    </rPh>
    <rPh sb="3" eb="7">
      <t>チヨダク</t>
    </rPh>
    <rPh sb="7" eb="10">
      <t>カスミガセキ</t>
    </rPh>
    <phoneticPr fontId="3"/>
  </si>
  <si>
    <t>⑤講師（役職、氏名）：</t>
    <rPh sb="1" eb="3">
      <t>コウシ</t>
    </rPh>
    <rPh sb="4" eb="6">
      <t>ヤクショク</t>
    </rPh>
    <rPh sb="7" eb="9">
      <t>シメイ</t>
    </rPh>
    <phoneticPr fontId="3"/>
  </si>
  <si>
    <t>④参加者数：</t>
    <rPh sb="1" eb="5">
      <t>サンカシャスウ</t>
    </rPh>
    <phoneticPr fontId="3"/>
  </si>
  <si>
    <t>名</t>
    <rPh sb="0" eb="1">
      <t>メイ</t>
    </rPh>
    <phoneticPr fontId="3"/>
  </si>
  <si>
    <t>⑥研修等の内容：</t>
  </si>
  <si>
    <t>２．研修等の旅行行程</t>
    <rPh sb="2" eb="4">
      <t>ケンシュウ</t>
    </rPh>
    <rPh sb="4" eb="5">
      <t>トウ</t>
    </rPh>
    <rPh sb="6" eb="8">
      <t>リョコウ</t>
    </rPh>
    <rPh sb="8" eb="10">
      <t>コウテイ</t>
    </rPh>
    <phoneticPr fontId="3"/>
  </si>
  <si>
    <t>３．研修等の参加に要した経費</t>
    <rPh sb="2" eb="4">
      <t>ケンシュウ</t>
    </rPh>
    <rPh sb="4" eb="5">
      <t>トウ</t>
    </rPh>
    <rPh sb="6" eb="8">
      <t>サンカ</t>
    </rPh>
    <rPh sb="9" eb="10">
      <t>ヨウ</t>
    </rPh>
    <rPh sb="12" eb="14">
      <t>ケイヒ</t>
    </rPh>
    <phoneticPr fontId="3"/>
  </si>
  <si>
    <t>⑨</t>
  </si>
  <si>
    <t>諸謝金</t>
    <rPh sb="0" eb="1">
      <t>ショ</t>
    </rPh>
    <rPh sb="1" eb="3">
      <t>シャキン</t>
    </rPh>
    <phoneticPr fontId="3"/>
  </si>
  <si>
    <t>②</t>
  </si>
  <si>
    <t>⑤</t>
  </si>
  <si>
    <t>⑦</t>
  </si>
  <si>
    <t>⑧</t>
  </si>
  <si>
    <t>⑩</t>
  </si>
  <si>
    <t>⑪</t>
  </si>
  <si>
    <t>時間</t>
    <rPh sb="0" eb="2">
      <t>ジカン</t>
    </rPh>
    <phoneticPr fontId="3"/>
  </si>
  <si>
    <t>※諸謝金等の積算方法は、別紙「行程表及び諸謝金等積算書」のとおり</t>
    <rPh sb="1" eb="4">
      <t>ショシャキン</t>
    </rPh>
    <rPh sb="4" eb="5">
      <t>トウ</t>
    </rPh>
    <rPh sb="6" eb="8">
      <t>セキサン</t>
    </rPh>
    <rPh sb="8" eb="10">
      <t>ホウホウ</t>
    </rPh>
    <rPh sb="12" eb="14">
      <t>ベッシ</t>
    </rPh>
    <rPh sb="15" eb="18">
      <t>コウテイヒョウ</t>
    </rPh>
    <rPh sb="18" eb="19">
      <t>オヨ</t>
    </rPh>
    <rPh sb="20" eb="23">
      <t>ショシャキン</t>
    </rPh>
    <rPh sb="23" eb="24">
      <t>トウ</t>
    </rPh>
    <rPh sb="24" eb="26">
      <t>セキサン</t>
    </rPh>
    <rPh sb="26" eb="27">
      <t>ショ</t>
    </rPh>
    <phoneticPr fontId="3"/>
  </si>
  <si>
    <t>別紙「行程表及び諸謝金等積算書」のとおり</t>
    <rPh sb="0" eb="2">
      <t>ベッシ</t>
    </rPh>
    <rPh sb="3" eb="6">
      <t>コウテイヒョウ</t>
    </rPh>
    <rPh sb="8" eb="11">
      <t>ショシャキン</t>
    </rPh>
    <rPh sb="11" eb="12">
      <t>トウ</t>
    </rPh>
    <rPh sb="12" eb="14">
      <t>セキサン</t>
    </rPh>
    <phoneticPr fontId="3"/>
  </si>
  <si>
    <t>&lt;公共交通機関を使用した場合&gt;</t>
  </si>
  <si>
    <t>行程表及び諸謝金等積算書
&lt;公共交通機関を使用した場合&gt;</t>
    <rPh sb="0" eb="3">
      <t>コウテイヒョウ</t>
    </rPh>
    <rPh sb="3" eb="4">
      <t>オヨ</t>
    </rPh>
    <rPh sb="5" eb="8">
      <t>ショシャキン</t>
    </rPh>
    <rPh sb="8" eb="9">
      <t>トウ</t>
    </rPh>
    <rPh sb="9" eb="11">
      <t>セキサン</t>
    </rPh>
    <rPh sb="11" eb="12">
      <t>ショ</t>
    </rPh>
    <phoneticPr fontId="3"/>
  </si>
  <si>
    <t>社会福祉法人国交会 自動車苑</t>
    <rPh sb="2" eb="4">
      <t>フクシ</t>
    </rPh>
    <rPh sb="13" eb="14">
      <t>エン</t>
    </rPh>
    <phoneticPr fontId="3"/>
  </si>
  <si>
    <t>⑦開催した研修等に期待される短期入所利用促進の効果</t>
    <rPh sb="1" eb="3">
      <t>カイサイ</t>
    </rPh>
    <rPh sb="16" eb="18">
      <t>ニュウショ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</si>
</sst>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8" formatCode="#,##0&quot;円&quot;"/>
    <numFmt numFmtId="180" formatCode="#,##0.0;[Red]\-#,##0.0"/>
    <numFmt numFmtId="176" formatCode="ggge&quot;年&quot;m&quot;月&quot;d&quot;日&quot;\(aaa\)"/>
    <numFmt numFmtId="177" formatCode="gggyy&quot;年&quot;m&quot;月&quot;d&quot;日&quot;"/>
    <numFmt numFmtId="179" formatCode="m/d;@"/>
  </numFmts>
  <fonts count="13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b/>
      <sz val="11"/>
      <color auto="1"/>
      <name val="ＭＳ 明朝"/>
      <family val="1"/>
    </font>
    <font>
      <b/>
      <sz val="16"/>
      <color auto="1"/>
      <name val="ＭＳ 明朝"/>
      <family val="1"/>
    </font>
    <font>
      <b/>
      <sz val="14"/>
      <color auto="1"/>
      <name val="ＭＳ 明朝"/>
      <family val="1"/>
    </font>
    <font>
      <sz val="9"/>
      <color auto="1"/>
      <name val="ＭＳ 明朝"/>
      <family val="1"/>
    </font>
    <font>
      <sz val="8"/>
      <color auto="1"/>
      <name val="ＭＳ 明朝"/>
      <family val="1"/>
    </font>
    <font>
      <sz val="12"/>
      <color auto="1"/>
      <name val="ＭＳ 明朝"/>
      <family val="1"/>
    </font>
    <font>
      <sz val="14"/>
      <color auto="1"/>
      <name val="ＭＳ 明朝"/>
      <family val="1"/>
    </font>
    <font>
      <b/>
      <sz val="12"/>
      <color auto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4" fillId="0" borderId="0" xfId="4" applyFont="1" applyFill="1">
      <alignment vertical="center"/>
    </xf>
    <xf numFmtId="0" fontId="0" fillId="0" borderId="0" xfId="0" applyFont="1" applyFill="1">
      <alignment vertical="center"/>
    </xf>
    <xf numFmtId="0" fontId="5" fillId="0" borderId="0" xfId="4" applyFont="1" applyFill="1" applyAlignment="1">
      <alignment horizontal="left" vertical="center"/>
    </xf>
    <xf numFmtId="0" fontId="6" fillId="0" borderId="0" xfId="4" applyFont="1" applyFill="1" applyAlignment="1">
      <alignment horizontal="center" vertical="center" wrapText="1"/>
    </xf>
    <xf numFmtId="0" fontId="5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8" fillId="0" borderId="0" xfId="4" applyFont="1" applyFill="1" applyAlignment="1">
      <alignment horizontal="right" vertical="top" shrinkToFit="1"/>
    </xf>
    <xf numFmtId="0" fontId="4" fillId="0" borderId="0" xfId="4" applyFont="1" applyFill="1" applyAlignment="1">
      <alignment horizontal="justify" vertical="center"/>
    </xf>
    <xf numFmtId="0" fontId="6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horizontal="left" vertical="center"/>
    </xf>
    <xf numFmtId="0" fontId="4" fillId="0" borderId="0" xfId="4" applyFont="1" applyFill="1" applyAlignment="1">
      <alignment horizontal="left" vertical="center" shrinkToFit="1"/>
    </xf>
    <xf numFmtId="0" fontId="4" fillId="0" borderId="0" xfId="4" applyFont="1" applyFill="1" applyAlignment="1">
      <alignment horizontal="left" vertical="top" wrapText="1"/>
    </xf>
    <xf numFmtId="0" fontId="4" fillId="0" borderId="0" xfId="4" applyFont="1" applyFill="1" applyAlignment="1">
      <alignment horizontal="left" vertical="top" shrinkToFit="1"/>
    </xf>
    <xf numFmtId="0" fontId="4" fillId="0" borderId="0" xfId="4" applyFont="1" applyFill="1" applyAlignment="1">
      <alignment horizontal="left" vertical="center" wrapText="1"/>
    </xf>
    <xf numFmtId="0" fontId="9" fillId="0" borderId="0" xfId="4" applyFont="1" applyFill="1" applyAlignment="1">
      <alignment horizontal="justify" vertical="top" wrapText="1"/>
    </xf>
    <xf numFmtId="0" fontId="4" fillId="2" borderId="0" xfId="4" applyFont="1" applyFill="1" applyAlignment="1">
      <alignment horizontal="justify" vertical="top" wrapText="1"/>
    </xf>
    <xf numFmtId="0" fontId="4" fillId="0" borderId="0" xfId="4" applyFont="1" applyFill="1" applyAlignment="1">
      <alignment horizontal="center" vertical="center" shrinkToFit="1"/>
    </xf>
    <xf numFmtId="0" fontId="4" fillId="0" borderId="0" xfId="4" applyFont="1" applyFill="1" applyAlignment="1">
      <alignment vertical="top" wrapText="1"/>
    </xf>
    <xf numFmtId="0" fontId="4" fillId="0" borderId="0" xfId="4" applyFont="1" applyFill="1" applyAlignment="1">
      <alignment horizontal="center" vertical="top" shrinkToFit="1"/>
    </xf>
    <xf numFmtId="176" fontId="4" fillId="2" borderId="0" xfId="4" applyNumberFormat="1" applyFont="1" applyFill="1" applyAlignment="1">
      <alignment horizontal="center" vertical="center"/>
    </xf>
    <xf numFmtId="177" fontId="4" fillId="0" borderId="0" xfId="4" applyNumberFormat="1" applyFont="1" applyFill="1" applyAlignment="1">
      <alignment horizontal="center" vertical="center"/>
    </xf>
    <xf numFmtId="38" fontId="4" fillId="2" borderId="0" xfId="6" applyFont="1" applyFill="1" applyAlignment="1">
      <alignment horizontal="right" vertical="center"/>
    </xf>
    <xf numFmtId="0" fontId="4" fillId="2" borderId="0" xfId="4" applyFont="1" applyFill="1" applyAlignment="1">
      <alignment horizontal="left" vertical="center"/>
    </xf>
    <xf numFmtId="0" fontId="4" fillId="2" borderId="0" xfId="4" applyFont="1" applyFill="1" applyAlignment="1">
      <alignment horizontal="left" vertical="center" shrinkToFit="1"/>
    </xf>
    <xf numFmtId="178" fontId="4" fillId="3" borderId="0" xfId="4" applyNumberFormat="1" applyFont="1" applyFill="1" applyAlignment="1">
      <alignment horizontal="right" vertical="center" shrinkToFit="1"/>
    </xf>
    <xf numFmtId="0" fontId="4" fillId="0" borderId="0" xfId="4" applyFont="1" applyFill="1" applyAlignment="1">
      <alignment vertical="center"/>
    </xf>
    <xf numFmtId="0" fontId="4" fillId="0" borderId="0" xfId="4" applyFont="1" applyFill="1" applyAlignment="1">
      <alignment horizontal="center" vertical="top" wrapText="1"/>
    </xf>
    <xf numFmtId="20" fontId="4" fillId="2" borderId="0" xfId="4" applyNumberFormat="1" applyFont="1" applyFill="1" applyAlignment="1">
      <alignment horizontal="center" vertical="center"/>
    </xf>
    <xf numFmtId="0" fontId="4" fillId="2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horizontal="center" vertical="center" shrinkToFit="1"/>
    </xf>
    <xf numFmtId="0" fontId="10" fillId="0" borderId="0" xfId="0" applyFont="1" applyFill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179" fontId="10" fillId="2" borderId="3" xfId="0" applyNumberFormat="1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left"/>
    </xf>
    <xf numFmtId="0" fontId="10" fillId="3" borderId="0" xfId="0" applyFont="1" applyFill="1" applyAlignment="1">
      <alignment horizontal="left" vertical="center" shrinkToFit="1"/>
    </xf>
    <xf numFmtId="0" fontId="10" fillId="0" borderId="5" xfId="0" applyFont="1" applyFill="1" applyBorder="1" applyAlignment="1">
      <alignment horizontal="center" vertical="center" wrapText="1" shrinkToFit="1"/>
    </xf>
    <xf numFmtId="0" fontId="10" fillId="0" borderId="6" xfId="0" applyFont="1" applyFill="1" applyBorder="1" applyAlignment="1">
      <alignment horizontal="center" vertical="center" shrinkToFit="1"/>
    </xf>
    <xf numFmtId="20" fontId="10" fillId="2" borderId="7" xfId="0" applyNumberFormat="1" applyFont="1" applyFill="1" applyBorder="1" applyAlignment="1">
      <alignment horizontal="center" vertical="center" shrinkToFit="1"/>
    </xf>
    <xf numFmtId="20" fontId="10" fillId="2" borderId="8" xfId="0" applyNumberFormat="1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horizontal="center" vertical="center" wrapText="1" shrinkToFit="1"/>
    </xf>
    <xf numFmtId="0" fontId="10" fillId="0" borderId="15" xfId="0" applyFont="1" applyFill="1" applyBorder="1" applyAlignment="1">
      <alignment horizontal="center" vertical="center" shrinkToFit="1"/>
    </xf>
    <xf numFmtId="20" fontId="10" fillId="2" borderId="16" xfId="0" applyNumberFormat="1" applyFont="1" applyFill="1" applyBorder="1" applyAlignment="1">
      <alignment horizontal="center" vertical="center" shrinkToFit="1"/>
    </xf>
    <xf numFmtId="20" fontId="10" fillId="2" borderId="17" xfId="0" applyNumberFormat="1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justify" vertical="center" wrapText="1"/>
    </xf>
    <xf numFmtId="0" fontId="10" fillId="2" borderId="21" xfId="0" applyFont="1" applyFill="1" applyBorder="1" applyAlignment="1">
      <alignment horizontal="justify" vertical="center" wrapText="1"/>
    </xf>
    <xf numFmtId="0" fontId="10" fillId="2" borderId="21" xfId="0" applyFont="1" applyFill="1" applyBorder="1" applyAlignment="1">
      <alignment vertical="center" wrapText="1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10" fillId="0" borderId="23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10" fillId="0" borderId="22" xfId="0" applyFont="1" applyFill="1" applyBorder="1" applyAlignment="1">
      <alignment horizontal="center" vertical="center" shrinkToFit="1"/>
    </xf>
    <xf numFmtId="0" fontId="10" fillId="0" borderId="24" xfId="0" applyFont="1" applyFill="1" applyBorder="1" applyAlignment="1">
      <alignment horizontal="center" vertical="center" wrapText="1" shrinkToFit="1"/>
    </xf>
    <xf numFmtId="0" fontId="10" fillId="0" borderId="25" xfId="0" applyFont="1" applyFill="1" applyBorder="1" applyAlignment="1">
      <alignment horizontal="center" vertical="center" shrinkToFit="1"/>
    </xf>
    <xf numFmtId="0" fontId="10" fillId="0" borderId="25" xfId="0" applyFont="1" applyFill="1" applyBorder="1" applyAlignment="1">
      <alignment horizontal="center" vertical="center" wrapText="1" shrinkToFit="1"/>
    </xf>
    <xf numFmtId="0" fontId="10" fillId="0" borderId="2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top"/>
    </xf>
    <xf numFmtId="180" fontId="10" fillId="2" borderId="3" xfId="6" applyNumberFormat="1" applyFont="1" applyFill="1" applyBorder="1" applyAlignment="1">
      <alignment vertical="center" shrinkToFit="1"/>
    </xf>
    <xf numFmtId="180" fontId="10" fillId="2" borderId="25" xfId="6" applyNumberFormat="1" applyFont="1" applyFill="1" applyBorder="1" applyAlignment="1">
      <alignment vertical="center" shrinkToFit="1"/>
    </xf>
    <xf numFmtId="180" fontId="10" fillId="0" borderId="26" xfId="6" applyNumberFormat="1" applyFont="1" applyFill="1" applyBorder="1" applyAlignment="1">
      <alignment horizontal="right" vertical="center" shrinkToFit="1"/>
    </xf>
    <xf numFmtId="0" fontId="12" fillId="0" borderId="26" xfId="0" applyFont="1" applyFill="1" applyBorder="1" applyAlignment="1">
      <alignment horizontal="center" vertical="center" wrapText="1" shrinkToFit="1"/>
    </xf>
    <xf numFmtId="0" fontId="10" fillId="0" borderId="27" xfId="0" applyFont="1" applyFill="1" applyBorder="1" applyAlignment="1">
      <alignment horizontal="left"/>
    </xf>
    <xf numFmtId="0" fontId="10" fillId="0" borderId="27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right" vertical="top"/>
    </xf>
    <xf numFmtId="38" fontId="10" fillId="2" borderId="20" xfId="6" applyFont="1" applyFill="1" applyBorder="1" applyAlignment="1">
      <alignment vertical="center" shrinkToFit="1"/>
    </xf>
    <xf numFmtId="38" fontId="10" fillId="2" borderId="21" xfId="6" applyFont="1" applyFill="1" applyBorder="1" applyAlignment="1">
      <alignment vertical="center" shrinkToFit="1"/>
    </xf>
    <xf numFmtId="38" fontId="10" fillId="0" borderId="28" xfId="6" applyFont="1" applyFill="1" applyBorder="1" applyAlignment="1">
      <alignment horizontal="right" vertical="center" shrinkToFit="1"/>
    </xf>
    <xf numFmtId="0" fontId="12" fillId="0" borderId="28" xfId="0" applyFont="1" applyFill="1" applyBorder="1" applyAlignment="1">
      <alignment horizontal="center" vertical="center" shrinkToFit="1"/>
    </xf>
    <xf numFmtId="38" fontId="10" fillId="2" borderId="21" xfId="6" applyFont="1" applyFill="1" applyBorder="1" applyAlignment="1">
      <alignment horizontal="center" vertical="center" shrinkToFit="1"/>
    </xf>
    <xf numFmtId="38" fontId="10" fillId="0" borderId="8" xfId="6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right" vertical="top" wrapText="1"/>
    </xf>
    <xf numFmtId="38" fontId="10" fillId="0" borderId="29" xfId="6" applyFont="1" applyFill="1" applyBorder="1" applyAlignment="1">
      <alignment horizontal="right" vertical="center" shrinkToFit="1"/>
    </xf>
    <xf numFmtId="38" fontId="10" fillId="0" borderId="13" xfId="6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right" vertical="top"/>
    </xf>
    <xf numFmtId="180" fontId="10" fillId="0" borderId="28" xfId="6" applyNumberFormat="1" applyFont="1" applyFill="1" applyBorder="1" applyAlignment="1">
      <alignment horizontal="right" vertical="center" shrinkToFit="1"/>
    </xf>
    <xf numFmtId="38" fontId="10" fillId="0" borderId="17" xfId="6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wrapText="1" shrinkToFit="1"/>
    </xf>
    <xf numFmtId="0" fontId="10" fillId="0" borderId="8" xfId="0" applyFont="1" applyFill="1" applyBorder="1" applyAlignment="1">
      <alignment horizontal="center" vertical="center" shrinkToFit="1"/>
    </xf>
    <xf numFmtId="180" fontId="10" fillId="2" borderId="20" xfId="6" applyNumberFormat="1" applyFont="1" applyFill="1" applyBorder="1" applyAlignment="1">
      <alignment vertical="center" shrinkToFit="1"/>
    </xf>
    <xf numFmtId="180" fontId="10" fillId="2" borderId="21" xfId="6" applyNumberFormat="1" applyFont="1" applyFill="1" applyBorder="1" applyAlignment="1">
      <alignment vertical="center" shrinkToFit="1"/>
    </xf>
    <xf numFmtId="0" fontId="10" fillId="0" borderId="17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right" vertical="top" shrinkToFit="1"/>
    </xf>
    <xf numFmtId="38" fontId="10" fillId="2" borderId="7" xfId="6" applyFont="1" applyFill="1" applyBorder="1" applyAlignment="1">
      <alignment vertical="center" shrinkToFit="1"/>
    </xf>
    <xf numFmtId="0" fontId="10" fillId="0" borderId="0" xfId="0" applyFont="1" applyFill="1" applyAlignment="1">
      <alignment vertical="center" shrinkToFit="1"/>
    </xf>
    <xf numFmtId="38" fontId="12" fillId="3" borderId="28" xfId="0" applyNumberFormat="1" applyFont="1" applyFill="1" applyBorder="1" applyAlignment="1">
      <alignment horizontal="center" vertical="center" shrinkToFit="1"/>
    </xf>
    <xf numFmtId="0" fontId="10" fillId="2" borderId="21" xfId="0" applyFont="1" applyFill="1" applyBorder="1" applyAlignment="1">
      <alignment horizontal="center" vertical="center" shrinkToFit="1"/>
    </xf>
    <xf numFmtId="0" fontId="10" fillId="0" borderId="19" xfId="0" applyFont="1" applyFill="1" applyBorder="1" applyAlignment="1">
      <alignment horizontal="right" vertical="top" shrinkToFit="1"/>
    </xf>
    <xf numFmtId="0" fontId="12" fillId="3" borderId="28" xfId="0" applyFont="1" applyFill="1" applyBorder="1" applyAlignment="1">
      <alignment horizontal="center" vertical="center" shrinkToFit="1"/>
    </xf>
    <xf numFmtId="38" fontId="10" fillId="3" borderId="20" xfId="6" applyFont="1" applyFill="1" applyBorder="1" applyAlignment="1">
      <alignment vertical="center" shrinkToFit="1"/>
    </xf>
    <xf numFmtId="38" fontId="10" fillId="3" borderId="21" xfId="6" applyFont="1" applyFill="1" applyBorder="1" applyAlignment="1">
      <alignment vertical="center" shrinkToFit="1"/>
    </xf>
    <xf numFmtId="0" fontId="10" fillId="0" borderId="30" xfId="0" applyFont="1" applyFill="1" applyBorder="1" applyAlignment="1">
      <alignment horizontal="center" vertical="center" shrinkToFit="1"/>
    </xf>
    <xf numFmtId="0" fontId="10" fillId="2" borderId="31" xfId="0" applyFont="1" applyFill="1" applyBorder="1" applyAlignment="1">
      <alignment horizontal="center" vertical="center" shrinkToFit="1"/>
    </xf>
    <xf numFmtId="0" fontId="10" fillId="0" borderId="32" xfId="0" applyFont="1" applyFill="1" applyBorder="1" applyAlignment="1">
      <alignment horizontal="center" vertical="center" shrinkToFit="1"/>
    </xf>
    <xf numFmtId="0" fontId="10" fillId="0" borderId="31" xfId="0" applyFont="1" applyFill="1" applyBorder="1" applyAlignment="1">
      <alignment horizontal="center" vertical="center" shrinkToFit="1"/>
    </xf>
    <xf numFmtId="0" fontId="10" fillId="0" borderId="23" xfId="0" applyFont="1" applyFill="1" applyBorder="1" applyAlignment="1">
      <alignment horizontal="right" vertical="top" shrinkToFit="1"/>
    </xf>
    <xf numFmtId="38" fontId="10" fillId="3" borderId="33" xfId="6" applyFont="1" applyFill="1" applyBorder="1" applyAlignment="1">
      <alignment vertical="center" shrinkToFit="1"/>
    </xf>
    <xf numFmtId="0" fontId="12" fillId="3" borderId="34" xfId="0" applyFont="1" applyFill="1" applyBorder="1" applyAlignment="1">
      <alignment horizontal="center" vertical="center" shrinkToFit="1"/>
    </xf>
    <xf numFmtId="180" fontId="10" fillId="3" borderId="3" xfId="6" applyNumberFormat="1" applyFont="1" applyFill="1" applyBorder="1" applyAlignment="1">
      <alignment vertical="center" shrinkToFit="1"/>
    </xf>
    <xf numFmtId="180" fontId="10" fillId="3" borderId="25" xfId="6" applyNumberFormat="1" applyFont="1" applyFill="1" applyBorder="1" applyAlignment="1">
      <alignment vertical="center" shrinkToFit="1"/>
    </xf>
    <xf numFmtId="180" fontId="10" fillId="0" borderId="26" xfId="6" applyNumberFormat="1" applyFont="1" applyFill="1" applyBorder="1" applyAlignment="1">
      <alignment vertical="center" shrinkToFit="1"/>
    </xf>
    <xf numFmtId="0" fontId="12" fillId="0" borderId="26" xfId="0" applyFont="1" applyFill="1" applyBorder="1" applyAlignment="1">
      <alignment horizontal="center" vertical="center" shrinkToFit="1"/>
    </xf>
    <xf numFmtId="38" fontId="10" fillId="0" borderId="28" xfId="6" applyFont="1" applyFill="1" applyBorder="1" applyAlignment="1">
      <alignment vertical="center" shrinkToFit="1"/>
    </xf>
    <xf numFmtId="38" fontId="10" fillId="3" borderId="21" xfId="6" applyFont="1" applyFill="1" applyBorder="1" applyAlignment="1">
      <alignment horizontal="center" vertical="center" shrinkToFit="1"/>
    </xf>
    <xf numFmtId="180" fontId="10" fillId="3" borderId="20" xfId="6" applyNumberFormat="1" applyFont="1" applyFill="1" applyBorder="1" applyAlignment="1">
      <alignment vertical="center" shrinkToFit="1"/>
    </xf>
    <xf numFmtId="180" fontId="10" fillId="3" borderId="21" xfId="6" applyNumberFormat="1" applyFont="1" applyFill="1" applyBorder="1" applyAlignment="1">
      <alignment vertical="center" shrinkToFit="1"/>
    </xf>
    <xf numFmtId="180" fontId="10" fillId="0" borderId="28" xfId="6" applyNumberFormat="1" applyFont="1" applyFill="1" applyBorder="1" applyAlignment="1">
      <alignment vertical="center" shrinkToFit="1"/>
    </xf>
    <xf numFmtId="0" fontId="10" fillId="3" borderId="21" xfId="0" applyFont="1" applyFill="1" applyBorder="1" applyAlignment="1">
      <alignment horizontal="center" vertical="center" shrinkToFit="1"/>
    </xf>
    <xf numFmtId="12" fontId="10" fillId="3" borderId="21" xfId="6" applyNumberFormat="1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 shrinkToFit="1"/>
    </xf>
    <xf numFmtId="38" fontId="10" fillId="3" borderId="31" xfId="6" applyFont="1" applyFill="1" applyBorder="1" applyAlignment="1">
      <alignment horizontal="center" vertical="center" shrinkToFit="1"/>
    </xf>
    <xf numFmtId="0" fontId="10" fillId="0" borderId="32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38" fontId="10" fillId="3" borderId="31" xfId="6" applyFont="1" applyFill="1" applyBorder="1" applyAlignment="1">
      <alignment vertical="center" shrinkToFit="1"/>
    </xf>
    <xf numFmtId="38" fontId="10" fillId="0" borderId="34" xfId="6" applyFont="1" applyFill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1" xfId="0" applyBorder="1">
      <alignment vertical="center"/>
    </xf>
    <xf numFmtId="0" fontId="0" fillId="3" borderId="21" xfId="0" applyFill="1" applyBorder="1">
      <alignment vertical="center"/>
    </xf>
    <xf numFmtId="38" fontId="0" fillId="0" borderId="21" xfId="6" applyFont="1" applyBorder="1" applyAlignment="1">
      <alignment vertical="center"/>
    </xf>
    <xf numFmtId="38" fontId="0" fillId="3" borderId="21" xfId="6" applyFont="1" applyFill="1" applyBorder="1" applyAlignment="1">
      <alignment vertical="center"/>
    </xf>
    <xf numFmtId="0" fontId="0" fillId="0" borderId="21" xfId="0" applyBorder="1" applyAlignment="1">
      <alignment horizontal="center" vertical="center" shrinkToFit="1"/>
    </xf>
    <xf numFmtId="0" fontId="0" fillId="0" borderId="35" xfId="0" applyFill="1" applyBorder="1" applyAlignment="1">
      <alignment horizontal="center" vertical="center"/>
    </xf>
    <xf numFmtId="10" fontId="0" fillId="0" borderId="0" xfId="0" applyNumberFormat="1">
      <alignment vertical="center"/>
    </xf>
    <xf numFmtId="38" fontId="0" fillId="0" borderId="0" xfId="0" applyNumberFormat="1">
      <alignment vertical="center"/>
    </xf>
    <xf numFmtId="180" fontId="0" fillId="0" borderId="0" xfId="0" applyNumberFormat="1">
      <alignment vertical="center"/>
    </xf>
  </cellXfs>
  <cellStyles count="7">
    <cellStyle name="桁区切り 2" xfId="1"/>
    <cellStyle name="桁区切り 3" xfId="2"/>
    <cellStyle name="標準" xfId="0" builtinId="0"/>
    <cellStyle name="標準 2" xfId="3"/>
    <cellStyle name="標準 3" xfId="4"/>
    <cellStyle name="通貨 2" xfId="5"/>
    <cellStyle name="桁区切り" xfId="6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370205</xdr:colOff>
      <xdr:row>4</xdr:row>
      <xdr:rowOff>111760</xdr:rowOff>
    </xdr:from>
    <xdr:to xmlns:xdr="http://schemas.openxmlformats.org/drawingml/2006/spreadsheetDrawing">
      <xdr:col>10</xdr:col>
      <xdr:colOff>1617345</xdr:colOff>
      <xdr:row>23</xdr:row>
      <xdr:rowOff>1270</xdr:rowOff>
    </xdr:to>
    <xdr:grpSp>
      <xdr:nvGrpSpPr>
        <xdr:cNvPr id="2" name="グループ化 1"/>
        <xdr:cNvGrpSpPr/>
      </xdr:nvGrpSpPr>
      <xdr:grpSpPr>
        <a:xfrm>
          <a:off x="7266305" y="797560"/>
          <a:ext cx="1247140" cy="3147060"/>
          <a:chOff x="1428750" y="857250"/>
          <a:chExt cx="1247775" cy="2914650"/>
        </a:xfrm>
      </xdr:grpSpPr>
      <xdr:cxnSp macro="">
        <xdr:nvCxnSpPr>
          <xdr:cNvPr id="3" name="直線コネクタ 2"/>
          <xdr:cNvCxnSpPr/>
        </xdr:nvCxnSpPr>
        <xdr:spPr>
          <a:xfrm flipH="1">
            <a:off x="2057400" y="857250"/>
            <a:ext cx="1" cy="291465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/>
          <xdr:cNvCxnSpPr/>
        </xdr:nvCxnSpPr>
        <xdr:spPr>
          <a:xfrm>
            <a:off x="1438275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/>
          <xdr:cNvCxnSpPr/>
        </xdr:nvCxnSpPr>
        <xdr:spPr>
          <a:xfrm>
            <a:off x="1428750" y="377190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/>
          <xdr:cNvCxnSpPr/>
        </xdr:nvCxnSpPr>
        <xdr:spPr>
          <a:xfrm>
            <a:off x="2057400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AI52"/>
  <sheetViews>
    <sheetView showZeros="0" tabSelected="1" view="pageBreakPreview" topLeftCell="A37" zoomScale="130" zoomScaleSheetLayoutView="130" workbookViewId="0">
      <selection activeCell="H20" sqref="H20:M20"/>
    </sheetView>
  </sheetViews>
  <sheetFormatPr defaultColWidth="2.5" defaultRowHeight="15" customHeight="1"/>
  <cols>
    <col min="1" max="16384" width="2.5" style="1"/>
  </cols>
  <sheetData>
    <row r="1" spans="1:35" ht="15" customHeight="1">
      <c r="A1" s="3" t="s">
        <v>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15" customHeight="1">
      <c r="A2" s="3" t="s">
        <v>105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15" customHeight="1">
      <c r="B3" s="8"/>
    </row>
    <row r="4" spans="1:35" ht="15" customHeight="1">
      <c r="B4" s="8"/>
    </row>
    <row r="5" spans="1:35" ht="15" customHeight="1">
      <c r="B5" s="8"/>
    </row>
    <row r="6" spans="1:35" ht="21.75" customHeight="1">
      <c r="A6" s="4" t="s">
        <v>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15" customHeight="1">
      <c r="A7" s="5" t="s">
        <v>136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5" ht="1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1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AI9" s="6"/>
    </row>
    <row r="10" spans="1:35" ht="15" customHeight="1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31" t="s">
        <v>83</v>
      </c>
      <c r="U10" s="31"/>
      <c r="V10" s="31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10"/>
    </row>
    <row r="11" spans="1:35" ht="15" customHeight="1">
      <c r="B11" s="8"/>
      <c r="T11" s="10"/>
      <c r="U11" s="24" t="s">
        <v>138</v>
      </c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</row>
    <row r="12" spans="1:35" ht="15" customHeight="1">
      <c r="B12" s="8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</row>
    <row r="13" spans="1:35" ht="15" customHeight="1">
      <c r="B13" s="8"/>
      <c r="U13" s="24" t="s">
        <v>107</v>
      </c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"/>
    </row>
    <row r="14" spans="1:35" ht="15" customHeight="1">
      <c r="B14" s="8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</row>
    <row r="15" spans="1:35" ht="15" customHeight="1">
      <c r="B15" s="8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</row>
    <row r="16" spans="1:35" ht="15" customHeight="1">
      <c r="B16" s="11" t="s">
        <v>115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spans="2:35" ht="15" customHeight="1">
      <c r="C17" s="12" t="s">
        <v>116</v>
      </c>
      <c r="D17" s="12"/>
      <c r="E17" s="12"/>
      <c r="F17" s="12"/>
      <c r="G17" s="12"/>
      <c r="H17" s="12"/>
      <c r="I17" s="24" t="s">
        <v>117</v>
      </c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7"/>
    </row>
    <row r="18" spans="2:35" ht="15" customHeight="1">
      <c r="C18" s="11" t="s">
        <v>102</v>
      </c>
      <c r="D18" s="11"/>
      <c r="E18" s="11"/>
      <c r="F18" s="11"/>
      <c r="G18" s="11"/>
      <c r="H18" s="21">
        <v>44443</v>
      </c>
      <c r="I18" s="21"/>
      <c r="J18" s="21"/>
      <c r="K18" s="21"/>
      <c r="L18" s="21"/>
      <c r="M18" s="21"/>
      <c r="N18" s="21"/>
      <c r="O18" s="21"/>
      <c r="P18" s="29">
        <v>0.54166666666666652</v>
      </c>
      <c r="Q18" s="30"/>
      <c r="R18" s="30"/>
      <c r="S18" s="30"/>
      <c r="T18" s="1" t="s">
        <v>88</v>
      </c>
      <c r="U18" s="29">
        <v>0.70833333333333337</v>
      </c>
      <c r="V18" s="30"/>
      <c r="W18" s="30"/>
      <c r="X18" s="30"/>
    </row>
    <row r="19" spans="2:35" ht="15" customHeight="1">
      <c r="B19" s="8" t="s">
        <v>106</v>
      </c>
      <c r="H19" s="21">
        <v>44444</v>
      </c>
      <c r="I19" s="21"/>
      <c r="J19" s="21"/>
      <c r="K19" s="21"/>
      <c r="L19" s="21"/>
      <c r="M19" s="21"/>
      <c r="N19" s="21"/>
      <c r="O19" s="21"/>
      <c r="P19" s="29">
        <v>0.35416666666666669</v>
      </c>
      <c r="Q19" s="30"/>
      <c r="R19" s="30"/>
      <c r="S19" s="30"/>
      <c r="T19" s="1" t="s">
        <v>88</v>
      </c>
      <c r="U19" s="29">
        <v>0.5</v>
      </c>
      <c r="V19" s="30"/>
      <c r="W19" s="30"/>
      <c r="X19" s="30"/>
    </row>
    <row r="20" spans="2:35" ht="15" customHeight="1">
      <c r="B20" s="8"/>
      <c r="C20" s="11" t="s">
        <v>69</v>
      </c>
      <c r="D20" s="11"/>
      <c r="E20" s="11"/>
      <c r="F20" s="11"/>
      <c r="G20" s="11"/>
      <c r="H20" s="22" t="s">
        <v>28</v>
      </c>
      <c r="I20" s="22"/>
      <c r="J20" s="22"/>
      <c r="K20" s="22"/>
      <c r="L20" s="22"/>
      <c r="M20" s="22"/>
      <c r="N20" s="24" t="s">
        <v>138</v>
      </c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</row>
    <row r="21" spans="2:35" ht="15" customHeight="1">
      <c r="B21" s="8"/>
      <c r="H21" s="22" t="s">
        <v>73</v>
      </c>
      <c r="I21" s="22"/>
      <c r="J21" s="22"/>
      <c r="K21" s="22"/>
      <c r="L21" s="22"/>
      <c r="M21" s="22"/>
      <c r="N21" s="24" t="s">
        <v>118</v>
      </c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</row>
    <row r="22" spans="2:35" ht="15" customHeight="1">
      <c r="B22" s="8"/>
      <c r="C22" s="11" t="s">
        <v>120</v>
      </c>
      <c r="D22" s="11"/>
      <c r="E22" s="11"/>
      <c r="F22" s="11"/>
      <c r="G22" s="11"/>
      <c r="H22" s="23"/>
      <c r="I22" s="23"/>
      <c r="J22" s="23"/>
      <c r="K22" s="23"/>
      <c r="L22" s="23"/>
      <c r="M22" s="27" t="s">
        <v>121</v>
      </c>
      <c r="N22" s="1" t="s">
        <v>41</v>
      </c>
    </row>
    <row r="23" spans="2:35" ht="15" customHeight="1">
      <c r="B23" s="8"/>
      <c r="C23" s="11" t="s">
        <v>119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2:35" ht="15" customHeight="1">
      <c r="B24" s="8"/>
      <c r="F24" s="10" t="s">
        <v>74</v>
      </c>
      <c r="G24" s="10"/>
      <c r="H24" s="10"/>
      <c r="I24" s="25" t="s">
        <v>52</v>
      </c>
      <c r="J24" s="25"/>
      <c r="K24" s="25"/>
      <c r="L24" s="25"/>
      <c r="M24" s="25"/>
      <c r="N24" s="10" t="s">
        <v>75</v>
      </c>
      <c r="O24" s="10"/>
      <c r="P24" s="10"/>
      <c r="Q24" s="24" t="s">
        <v>99</v>
      </c>
      <c r="R24" s="24"/>
      <c r="S24" s="24"/>
      <c r="T24" s="24"/>
      <c r="U24" s="24"/>
      <c r="V24" s="24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</row>
    <row r="25" spans="2:35" ht="15" customHeight="1">
      <c r="B25" s="8"/>
      <c r="F25" s="10" t="s">
        <v>89</v>
      </c>
      <c r="G25" s="10"/>
      <c r="H25" s="10"/>
      <c r="I25" s="25" t="s">
        <v>39</v>
      </c>
      <c r="J25" s="25"/>
      <c r="K25" s="25"/>
      <c r="L25" s="25"/>
      <c r="M25" s="25"/>
      <c r="N25" s="10" t="s">
        <v>44</v>
      </c>
      <c r="O25" s="10"/>
      <c r="P25" s="10"/>
      <c r="Q25" s="24" t="s">
        <v>100</v>
      </c>
      <c r="R25" s="24"/>
      <c r="S25" s="24"/>
      <c r="T25" s="24"/>
      <c r="U25" s="24"/>
      <c r="V25" s="24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</row>
    <row r="26" spans="2:35" ht="15" customHeight="1">
      <c r="B26" s="8"/>
      <c r="F26" s="10" t="s">
        <v>89</v>
      </c>
      <c r="G26" s="10"/>
      <c r="H26" s="10"/>
      <c r="I26" s="25"/>
      <c r="J26" s="25"/>
      <c r="K26" s="25"/>
      <c r="L26" s="25"/>
      <c r="M26" s="25"/>
      <c r="N26" s="10" t="s">
        <v>44</v>
      </c>
      <c r="O26" s="10"/>
      <c r="P26" s="10"/>
      <c r="Q26" s="24"/>
      <c r="R26" s="24"/>
      <c r="S26" s="24"/>
      <c r="T26" s="24"/>
      <c r="U26" s="24"/>
      <c r="V26" s="24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</row>
    <row r="27" spans="2:35" s="2" customFormat="1" ht="15" customHeight="1"/>
    <row r="28" spans="2:35" ht="15" customHeight="1">
      <c r="B28" s="8"/>
      <c r="C28" s="11" t="s">
        <v>122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2:35" ht="15" customHeight="1">
      <c r="D29" s="17" t="s">
        <v>108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9"/>
    </row>
    <row r="30" spans="2:35" ht="15" customHeight="1"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9"/>
    </row>
    <row r="31" spans="2:35" ht="15" customHeight="1"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9"/>
    </row>
    <row r="32" spans="2:35" s="2" customFormat="1" ht="15" customHeight="1"/>
    <row r="33" spans="2:35" ht="15" customHeight="1">
      <c r="B33" s="8"/>
      <c r="C33" s="11" t="s">
        <v>139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2:35" ht="15" customHeight="1">
      <c r="D34" s="17" t="s">
        <v>109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9"/>
    </row>
    <row r="35" spans="2:35" ht="15" customHeight="1"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9"/>
    </row>
    <row r="36" spans="2:35" ht="15" customHeight="1"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9"/>
    </row>
    <row r="37" spans="2:35" ht="15" customHeight="1"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9"/>
    </row>
    <row r="38" spans="2:35" ht="15" customHeight="1"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9"/>
    </row>
    <row r="39" spans="2:35" ht="15" customHeight="1"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9"/>
    </row>
    <row r="40" spans="2:35" ht="15" customHeight="1"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9"/>
    </row>
    <row r="41" spans="2:35" s="2" customFormat="1" ht="15" customHeight="1"/>
    <row r="42" spans="2:35" ht="15" customHeight="1">
      <c r="B42" s="11" t="s">
        <v>123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</row>
    <row r="43" spans="2:35" ht="15" customHeight="1">
      <c r="C43" s="13" t="s">
        <v>135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I43" s="19"/>
    </row>
    <row r="44" spans="2:35" ht="15" customHeight="1">
      <c r="AH44" s="13"/>
      <c r="AI44" s="19"/>
    </row>
    <row r="45" spans="2:35" ht="15" customHeight="1">
      <c r="B45" s="11" t="s">
        <v>124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</row>
    <row r="46" spans="2:35" ht="15" customHeight="1">
      <c r="C46" s="14" t="s">
        <v>76</v>
      </c>
      <c r="D46" s="14"/>
      <c r="E46" s="14"/>
      <c r="F46" s="14"/>
      <c r="G46" s="14"/>
      <c r="H46" s="14"/>
      <c r="I46" s="14"/>
      <c r="J46" s="26">
        <f>M47+M48</f>
        <v>0</v>
      </c>
      <c r="K46" s="26"/>
      <c r="L46" s="26"/>
      <c r="M46" s="26"/>
      <c r="N46" s="28" t="s">
        <v>77</v>
      </c>
      <c r="O46" s="28"/>
      <c r="P46" s="28"/>
      <c r="Q46" s="28"/>
      <c r="R46" s="28"/>
      <c r="S46" s="28"/>
      <c r="T46" s="28"/>
      <c r="U46" s="28"/>
      <c r="V46" s="26">
        <f>V47+V48</f>
        <v>0</v>
      </c>
      <c r="W46" s="26"/>
      <c r="X46" s="26"/>
      <c r="Y46" s="26"/>
      <c r="Z46" s="28" t="s">
        <v>3</v>
      </c>
      <c r="AA46" s="28"/>
      <c r="AB46" s="28"/>
      <c r="AC46" s="28"/>
      <c r="AD46" s="28"/>
      <c r="AE46" s="26">
        <f>AE47+AE48</f>
        <v>0</v>
      </c>
      <c r="AF46" s="26"/>
      <c r="AG46" s="26"/>
      <c r="AH46" s="26"/>
    </row>
    <row r="47" spans="2:35" ht="15" customHeight="1">
      <c r="D47" s="18" t="s">
        <v>101</v>
      </c>
      <c r="E47" s="18"/>
      <c r="F47" s="18"/>
      <c r="G47" s="20" t="s">
        <v>95</v>
      </c>
      <c r="H47" s="20"/>
      <c r="I47" s="20"/>
      <c r="J47" s="20"/>
      <c r="K47" s="20"/>
      <c r="L47" s="20"/>
      <c r="M47" s="26">
        <f>H22*100</f>
        <v>0</v>
      </c>
      <c r="N47" s="26"/>
      <c r="O47" s="26"/>
      <c r="P47" s="20" t="s">
        <v>110</v>
      </c>
      <c r="Q47" s="20"/>
      <c r="R47" s="20"/>
      <c r="S47" s="20"/>
      <c r="T47" s="20"/>
      <c r="U47" s="20"/>
      <c r="V47" s="26">
        <f>H22*100</f>
        <v>0</v>
      </c>
      <c r="W47" s="26"/>
      <c r="X47" s="26"/>
      <c r="Z47" s="28" t="s">
        <v>3</v>
      </c>
      <c r="AA47" s="28"/>
      <c r="AB47" s="28"/>
      <c r="AC47" s="28"/>
      <c r="AD47" s="28"/>
      <c r="AE47" s="26">
        <f>M47-V47</f>
        <v>0</v>
      </c>
      <c r="AF47" s="26"/>
      <c r="AG47" s="26"/>
      <c r="AI47" s="19"/>
    </row>
    <row r="48" spans="2:35" ht="15" customHeight="1">
      <c r="C48" s="15"/>
      <c r="D48" s="18" t="s">
        <v>55</v>
      </c>
      <c r="E48" s="18"/>
      <c r="F48" s="18"/>
      <c r="G48" s="20" t="s">
        <v>95</v>
      </c>
      <c r="H48" s="20"/>
      <c r="I48" s="20"/>
      <c r="J48" s="20"/>
      <c r="K48" s="20"/>
      <c r="L48" s="20"/>
      <c r="M48" s="26">
        <f>SUM(行程表及び請求書A!$O$27,行程表及び請求書B!$O$27,行程表及び請求書C!$O$27)</f>
        <v>0</v>
      </c>
      <c r="N48" s="26"/>
      <c r="O48" s="26"/>
      <c r="P48" s="20" t="s">
        <v>110</v>
      </c>
      <c r="Q48" s="20"/>
      <c r="R48" s="20"/>
      <c r="S48" s="20"/>
      <c r="T48" s="20"/>
      <c r="U48" s="20"/>
      <c r="V48" s="26">
        <f>SUM(行程表及び請求書A!$AB$27,行程表及び請求書B!$AB$27,行程表及び請求書C!$AB$27)</f>
        <v>0</v>
      </c>
      <c r="W48" s="26"/>
      <c r="X48" s="26"/>
      <c r="Z48" s="28" t="s">
        <v>3</v>
      </c>
      <c r="AA48" s="28"/>
      <c r="AB48" s="28"/>
      <c r="AC48" s="28"/>
      <c r="AD48" s="28"/>
      <c r="AE48" s="26">
        <f>M48-V48</f>
        <v>0</v>
      </c>
      <c r="AF48" s="26"/>
      <c r="AG48" s="26"/>
    </row>
    <row r="49" spans="1:35" ht="15" customHeight="1">
      <c r="D49" s="13" t="s">
        <v>134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9"/>
    </row>
    <row r="50" spans="1:35" ht="15" customHeight="1"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</row>
    <row r="51" spans="1:35" ht="15" customHeight="1">
      <c r="A51" s="7" t="s">
        <v>92</v>
      </c>
      <c r="B51" s="7"/>
      <c r="C51" s="16" t="s">
        <v>103</v>
      </c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</row>
    <row r="52" spans="1:35" ht="15" customHeight="1"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</row>
  </sheetData>
  <mergeCells count="68">
    <mergeCell ref="A1:AI1"/>
    <mergeCell ref="A2:AI2"/>
    <mergeCell ref="A6:AI6"/>
    <mergeCell ref="A7:AI7"/>
    <mergeCell ref="T10:V10"/>
    <mergeCell ref="U11:AH11"/>
    <mergeCell ref="U12:AH12"/>
    <mergeCell ref="U13:AH13"/>
    <mergeCell ref="B16:AI16"/>
    <mergeCell ref="C17:H17"/>
    <mergeCell ref="I17:AH17"/>
    <mergeCell ref="C18:G18"/>
    <mergeCell ref="H18:O18"/>
    <mergeCell ref="P18:S18"/>
    <mergeCell ref="U18:X18"/>
    <mergeCell ref="H19:O19"/>
    <mergeCell ref="P19:S19"/>
    <mergeCell ref="U19:X19"/>
    <mergeCell ref="C20:G20"/>
    <mergeCell ref="H20:M20"/>
    <mergeCell ref="N20:AH20"/>
    <mergeCell ref="H21:M21"/>
    <mergeCell ref="N21:AH21"/>
    <mergeCell ref="C22:G22"/>
    <mergeCell ref="H22:L22"/>
    <mergeCell ref="C23:M23"/>
    <mergeCell ref="F24:H24"/>
    <mergeCell ref="I24:M24"/>
    <mergeCell ref="N24:P24"/>
    <mergeCell ref="Q24:V24"/>
    <mergeCell ref="F25:H25"/>
    <mergeCell ref="I25:M25"/>
    <mergeCell ref="N25:P25"/>
    <mergeCell ref="Q25:V25"/>
    <mergeCell ref="F26:H26"/>
    <mergeCell ref="I26:M26"/>
    <mergeCell ref="N26:P26"/>
    <mergeCell ref="Q26:V26"/>
    <mergeCell ref="C28:M28"/>
    <mergeCell ref="C33:Z33"/>
    <mergeCell ref="B42:AI42"/>
    <mergeCell ref="C43:AG43"/>
    <mergeCell ref="B45:AI45"/>
    <mergeCell ref="C46:I46"/>
    <mergeCell ref="J46:M46"/>
    <mergeCell ref="N46:U46"/>
    <mergeCell ref="V46:Y46"/>
    <mergeCell ref="Z46:AD46"/>
    <mergeCell ref="AE46:AH46"/>
    <mergeCell ref="D47:F47"/>
    <mergeCell ref="G47:L47"/>
    <mergeCell ref="M47:O47"/>
    <mergeCell ref="P47:U47"/>
    <mergeCell ref="V47:X47"/>
    <mergeCell ref="Z47:AD47"/>
    <mergeCell ref="AE47:AG47"/>
    <mergeCell ref="D48:F48"/>
    <mergeCell ref="G48:L48"/>
    <mergeCell ref="M48:O48"/>
    <mergeCell ref="P48:U48"/>
    <mergeCell ref="V48:X48"/>
    <mergeCell ref="Z48:AD48"/>
    <mergeCell ref="AE48:AG48"/>
    <mergeCell ref="D49:AH49"/>
    <mergeCell ref="A51:B51"/>
    <mergeCell ref="D29:AH31"/>
    <mergeCell ref="C51:AI52"/>
    <mergeCell ref="D34:AH40"/>
  </mergeCells>
  <phoneticPr fontId="3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blackAndWhite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'（参考）諸謝金・宿泊料'!$B$3:$B$25</xm:f>
          </x14:formula1>
          <xm:sqref>I24:M26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AH28"/>
  <sheetViews>
    <sheetView showZeros="0" view="pageBreakPreview" zoomScale="70" zoomScaleSheetLayoutView="70" workbookViewId="0">
      <pane xSplit="8" ySplit="9" topLeftCell="N10" activePane="bottomRight" state="frozen"/>
      <selection pane="topRight"/>
      <selection pane="bottomLeft"/>
      <selection pane="bottomRight" activeCell="A3" sqref="A3:AH3"/>
    </sheetView>
  </sheetViews>
  <sheetFormatPr defaultColWidth="2.625" defaultRowHeight="37.5" customHeight="1"/>
  <cols>
    <col min="1" max="1" width="8.75" style="32" customWidth="1"/>
    <col min="2" max="2" width="7.625" style="32" customWidth="1"/>
    <col min="3" max="3" width="4.25" style="33" bestFit="1" customWidth="1"/>
    <col min="4" max="4" width="7.625" style="32" customWidth="1"/>
    <col min="5" max="7" width="12.5" style="32" customWidth="1"/>
    <col min="8" max="8" width="7.5" style="33" customWidth="1"/>
    <col min="9" max="34" width="7.5" style="32" customWidth="1"/>
    <col min="35" max="16384" width="2.625" style="32"/>
  </cols>
  <sheetData>
    <row r="1" spans="1:34" s="34" customFormat="1" ht="14.25">
      <c r="A1" s="35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</row>
    <row r="2" spans="1:34" s="34" customFormat="1" ht="14.25">
      <c r="A2" s="35" t="s">
        <v>11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</row>
    <row r="3" spans="1:34" ht="60.75" customHeight="1">
      <c r="A3" s="4" t="s">
        <v>137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34" customFormat="1" ht="37.5" customHeight="1">
      <c r="A4" s="36"/>
      <c r="B4" s="36"/>
      <c r="C4" s="50"/>
      <c r="D4" s="36"/>
      <c r="E4" s="36"/>
      <c r="F4" s="36"/>
      <c r="G4" s="36"/>
      <c r="H4" s="68"/>
      <c r="I4" s="75" t="s">
        <v>98</v>
      </c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118"/>
      <c r="V4" s="75" t="s">
        <v>93</v>
      </c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118"/>
    </row>
    <row r="5" spans="1:34" s="34" customFormat="1" ht="37.5" customHeight="1">
      <c r="A5" s="37" t="s">
        <v>12</v>
      </c>
      <c r="B5" s="44" t="str">
        <f>報告書!Q24</f>
        <v>A</v>
      </c>
      <c r="C5" s="44"/>
      <c r="D5" s="44"/>
      <c r="E5" s="36"/>
      <c r="F5" s="36"/>
      <c r="G5" s="36"/>
      <c r="H5" s="68"/>
      <c r="I5" s="76" t="s">
        <v>4</v>
      </c>
      <c r="J5" s="86"/>
      <c r="K5" s="93"/>
      <c r="L5" s="93"/>
      <c r="M5" s="93"/>
      <c r="N5" s="104" t="s">
        <v>96</v>
      </c>
      <c r="O5" s="86"/>
      <c r="P5" s="113"/>
      <c r="Q5" s="113"/>
      <c r="R5" s="104" t="s">
        <v>97</v>
      </c>
      <c r="S5" s="86"/>
      <c r="T5" s="113"/>
      <c r="U5" s="119"/>
      <c r="V5" s="76" t="str">
        <f>I5</f>
        <v>パック料金</v>
      </c>
      <c r="W5" s="86"/>
      <c r="X5" s="130">
        <f>K5</f>
        <v>0</v>
      </c>
      <c r="Y5" s="130"/>
      <c r="Z5" s="130"/>
      <c r="AA5" s="104" t="s">
        <v>96</v>
      </c>
      <c r="AB5" s="86"/>
      <c r="AC5" s="134">
        <f>P5</f>
        <v>0</v>
      </c>
      <c r="AD5" s="134"/>
      <c r="AE5" s="104" t="s">
        <v>97</v>
      </c>
      <c r="AF5" s="86"/>
      <c r="AG5" s="134">
        <f>T5</f>
        <v>0</v>
      </c>
      <c r="AH5" s="138"/>
    </row>
    <row r="6" spans="1:34" s="34" customFormat="1" ht="37.5" customHeight="1">
      <c r="A6" s="37" t="s">
        <v>10</v>
      </c>
      <c r="B6" s="44" t="str">
        <f>報告書!I24</f>
        <v>大学教授</v>
      </c>
      <c r="C6" s="44"/>
      <c r="D6" s="44"/>
      <c r="E6" s="60"/>
      <c r="F6" s="60"/>
      <c r="G6" s="60"/>
      <c r="H6" s="69"/>
      <c r="I6" s="77"/>
      <c r="J6" s="86"/>
      <c r="K6" s="94"/>
      <c r="L6" s="98"/>
      <c r="M6" s="103"/>
      <c r="N6" s="105"/>
      <c r="O6" s="108"/>
      <c r="P6" s="105"/>
      <c r="Q6" s="108"/>
      <c r="R6" s="105"/>
      <c r="S6" s="108"/>
      <c r="T6" s="105"/>
      <c r="U6" s="54"/>
      <c r="V6" s="77"/>
      <c r="W6" s="86"/>
      <c r="X6" s="94"/>
      <c r="Y6" s="98"/>
      <c r="Z6" s="98"/>
      <c r="AA6" s="94"/>
      <c r="AB6" s="103"/>
      <c r="AC6" s="135"/>
      <c r="AD6" s="135"/>
      <c r="AE6" s="86">
        <f>R6</f>
        <v>0</v>
      </c>
      <c r="AF6" s="86"/>
      <c r="AG6" s="130">
        <f>T6</f>
        <v>0</v>
      </c>
      <c r="AH6" s="139"/>
    </row>
    <row r="7" spans="1:34" s="34" customFormat="1" ht="37.5" customHeight="1">
      <c r="A7" s="37" t="s">
        <v>7</v>
      </c>
      <c r="B7" s="44" t="str">
        <f>IF(ISNA(VLOOKUP(B6,'（参考）諸謝金・宿泊料'!B:C,2,FALSE)),"？",VLOOKUP(B6,'（参考）諸謝金・宿泊料'!B:C,2,FALSE))</f>
        <v>④</v>
      </c>
      <c r="C7" s="44"/>
      <c r="D7" s="44"/>
      <c r="H7" s="71"/>
      <c r="I7" s="78" t="s">
        <v>17</v>
      </c>
      <c r="J7" s="87"/>
      <c r="K7" s="87"/>
      <c r="L7" s="99" t="s">
        <v>112</v>
      </c>
      <c r="M7" s="100"/>
      <c r="N7" s="95" t="s">
        <v>113</v>
      </c>
      <c r="O7" s="87"/>
      <c r="P7" s="46" t="s">
        <v>126</v>
      </c>
      <c r="Q7" s="57"/>
      <c r="R7" s="52" t="s">
        <v>21</v>
      </c>
      <c r="S7" s="52"/>
      <c r="T7" s="46" t="s">
        <v>23</v>
      </c>
      <c r="U7" s="120"/>
      <c r="V7" s="78" t="str">
        <f>I7</f>
        <v>鉄道賃</v>
      </c>
      <c r="W7" s="87"/>
      <c r="X7" s="87"/>
      <c r="Y7" s="99" t="str">
        <f>L7</f>
        <v>航空賃</v>
      </c>
      <c r="Z7" s="100"/>
      <c r="AA7" s="95" t="s">
        <v>113</v>
      </c>
      <c r="AB7" s="87"/>
      <c r="AC7" s="136" t="str">
        <f>P7</f>
        <v>諸謝金</v>
      </c>
      <c r="AD7" s="137"/>
      <c r="AE7" s="136" t="str">
        <f>R7</f>
        <v>宿泊料</v>
      </c>
      <c r="AF7" s="137"/>
      <c r="AG7" s="136" t="str">
        <f>T7</f>
        <v>食卓料</v>
      </c>
      <c r="AH7" s="140"/>
    </row>
    <row r="8" spans="1:34" s="34" customFormat="1" ht="45" customHeight="1">
      <c r="A8" s="38" t="s">
        <v>90</v>
      </c>
      <c r="B8" s="45" t="s">
        <v>24</v>
      </c>
      <c r="C8" s="51" t="s">
        <v>88</v>
      </c>
      <c r="D8" s="56" t="s">
        <v>30</v>
      </c>
      <c r="E8" s="61" t="s">
        <v>104</v>
      </c>
      <c r="F8" s="66" t="s">
        <v>31</v>
      </c>
      <c r="G8" s="61" t="s">
        <v>84</v>
      </c>
      <c r="H8" s="70" t="s">
        <v>33</v>
      </c>
      <c r="I8" s="78" t="s">
        <v>36</v>
      </c>
      <c r="J8" s="87" t="s">
        <v>16</v>
      </c>
      <c r="K8" s="95" t="s">
        <v>37</v>
      </c>
      <c r="L8" s="100" t="s">
        <v>36</v>
      </c>
      <c r="M8" s="87" t="s">
        <v>16</v>
      </c>
      <c r="N8" s="87" t="s">
        <v>36</v>
      </c>
      <c r="O8" s="86" t="s">
        <v>16</v>
      </c>
      <c r="P8" s="86" t="s">
        <v>133</v>
      </c>
      <c r="Q8" s="86" t="s">
        <v>40</v>
      </c>
      <c r="R8" s="86" t="s">
        <v>85</v>
      </c>
      <c r="S8" s="86" t="s">
        <v>40</v>
      </c>
      <c r="T8" s="86" t="s">
        <v>85</v>
      </c>
      <c r="U8" s="121" t="s">
        <v>40</v>
      </c>
      <c r="V8" s="78" t="str">
        <f t="shared" ref="V8:AH8" si="0">I8</f>
        <v>路程</v>
      </c>
      <c r="W8" s="87" t="str">
        <f t="shared" si="0"/>
        <v>運賃</v>
      </c>
      <c r="X8" s="95" t="str">
        <f t="shared" si="0"/>
        <v>急行
料金</v>
      </c>
      <c r="Y8" s="100" t="str">
        <f t="shared" si="0"/>
        <v>路程</v>
      </c>
      <c r="Z8" s="87" t="str">
        <f t="shared" si="0"/>
        <v>運賃</v>
      </c>
      <c r="AA8" s="87" t="str">
        <f t="shared" si="0"/>
        <v>路程</v>
      </c>
      <c r="AB8" s="87" t="str">
        <f t="shared" si="0"/>
        <v>運賃</v>
      </c>
      <c r="AC8" s="87" t="str">
        <f t="shared" si="0"/>
        <v>時間</v>
      </c>
      <c r="AD8" s="87" t="str">
        <f t="shared" si="0"/>
        <v>定額</v>
      </c>
      <c r="AE8" s="87" t="str">
        <f t="shared" si="0"/>
        <v>夜数</v>
      </c>
      <c r="AF8" s="87" t="str">
        <f t="shared" si="0"/>
        <v>定額</v>
      </c>
      <c r="AG8" s="87" t="str">
        <f t="shared" si="0"/>
        <v>夜数</v>
      </c>
      <c r="AH8" s="141" t="str">
        <f t="shared" si="0"/>
        <v>定額</v>
      </c>
    </row>
    <row r="9" spans="1:34" s="34" customFormat="1" ht="14.25">
      <c r="A9" s="39"/>
      <c r="B9" s="46"/>
      <c r="C9" s="52"/>
      <c r="D9" s="57"/>
      <c r="E9" s="62"/>
      <c r="F9" s="67"/>
      <c r="G9" s="62"/>
      <c r="H9" s="72"/>
      <c r="I9" s="79" t="s">
        <v>20</v>
      </c>
      <c r="J9" s="88" t="s">
        <v>86</v>
      </c>
      <c r="K9" s="96" t="s">
        <v>86</v>
      </c>
      <c r="L9" s="101" t="s">
        <v>20</v>
      </c>
      <c r="M9" s="88" t="s">
        <v>86</v>
      </c>
      <c r="N9" s="88" t="s">
        <v>20</v>
      </c>
      <c r="O9" s="109" t="s">
        <v>86</v>
      </c>
      <c r="P9" s="114" t="s">
        <v>87</v>
      </c>
      <c r="Q9" s="114" t="s">
        <v>86</v>
      </c>
      <c r="R9" s="114" t="s">
        <v>38</v>
      </c>
      <c r="S9" s="114" t="s">
        <v>86</v>
      </c>
      <c r="T9" s="114" t="s">
        <v>38</v>
      </c>
      <c r="U9" s="122" t="s">
        <v>86</v>
      </c>
      <c r="V9" s="79" t="s">
        <v>20</v>
      </c>
      <c r="W9" s="88" t="s">
        <v>86</v>
      </c>
      <c r="X9" s="96" t="s">
        <v>86</v>
      </c>
      <c r="Y9" s="101" t="s">
        <v>20</v>
      </c>
      <c r="Z9" s="88" t="s">
        <v>86</v>
      </c>
      <c r="AA9" s="88" t="s">
        <v>20</v>
      </c>
      <c r="AB9" s="109" t="s">
        <v>86</v>
      </c>
      <c r="AC9" s="114" t="s">
        <v>87</v>
      </c>
      <c r="AD9" s="114" t="s">
        <v>86</v>
      </c>
      <c r="AE9" s="114" t="s">
        <v>38</v>
      </c>
      <c r="AF9" s="114" t="s">
        <v>86</v>
      </c>
      <c r="AG9" s="114" t="s">
        <v>38</v>
      </c>
      <c r="AH9" s="122" t="s">
        <v>86</v>
      </c>
    </row>
    <row r="10" spans="1:34" s="34" customFormat="1" ht="37.5" customHeight="1">
      <c r="A10" s="40"/>
      <c r="B10" s="47"/>
      <c r="C10" s="53" t="s">
        <v>88</v>
      </c>
      <c r="D10" s="58"/>
      <c r="E10" s="63"/>
      <c r="F10" s="63"/>
      <c r="G10" s="63"/>
      <c r="H10" s="73"/>
      <c r="I10" s="80"/>
      <c r="J10" s="89"/>
      <c r="K10" s="89"/>
      <c r="L10" s="89"/>
      <c r="M10" s="89"/>
      <c r="N10" s="106"/>
      <c r="O10" s="110"/>
      <c r="P10" s="89"/>
      <c r="Q10" s="89"/>
      <c r="R10" s="116" t="str">
        <f t="shared" ref="R10:R24" si="1">IF(H10="","",IF(K5="",1,""))</f>
        <v/>
      </c>
      <c r="S10" s="89"/>
      <c r="T10" s="116" t="str">
        <f>IF($K$5=0,"",IF(AND($P$5="なし",$T$5="なし"),1,""))</f>
        <v/>
      </c>
      <c r="U10" s="123" t="str">
        <f>IF(T10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0" s="125">
        <f t="shared" ref="V10:X24" si="2">I10</f>
        <v>0</v>
      </c>
      <c r="W10" s="116">
        <f t="shared" si="2"/>
        <v>0</v>
      </c>
      <c r="X10" s="116">
        <f t="shared" si="2"/>
        <v>0</v>
      </c>
      <c r="Y10" s="116"/>
      <c r="Z10" s="116"/>
      <c r="AA10" s="131">
        <f t="shared" ref="AA10:AC13" si="3">N10</f>
        <v>0</v>
      </c>
      <c r="AB10" s="116">
        <f t="shared" si="3"/>
        <v>0</v>
      </c>
      <c r="AC10" s="116">
        <f t="shared" si="3"/>
        <v>0</v>
      </c>
      <c r="AD10" s="116" t="str">
        <f>IF(P10="","",IF(Q10&lt;VLOOKUP($B$7,'（参考）諸謝金・宿泊料'!$C$3:$D$25,2,TRUE)*AC10,Q10,VLOOKUP($B$7,'（参考）諸謝金・宿泊料'!$C$3:$D$25,2,TRUE)*AC10))</f>
        <v/>
      </c>
      <c r="AE10" s="116" t="str">
        <f t="shared" ref="AE10:AE24" si="4">R10</f>
        <v/>
      </c>
      <c r="AF10" s="116" t="str">
        <f>IF(OR(H10="東京都特別区",H10="横浜市",H10="川崎市",H10="相模原市",H10="千葉市",H10="さいたま市",H10="名古屋市",H10="京都市",H10="大阪市",H10="堺市",H10="神戸市",H10="広島市",H10="福岡市"),IF(AE10=1,MIN(S10,VLOOKUP($B$7,'（参考）諸謝金・宿泊料'!$C:$F,3,FALSE)),""),IF(AE10=1,MIN(S10,VLOOKUP($B$7,'（参考）諸謝金・宿泊料'!$C:$F,4,FALSE)),""))</f>
        <v/>
      </c>
      <c r="AG10" s="116" t="str">
        <f>IF($X$5=0,"",IF(T10="","",1))</f>
        <v/>
      </c>
      <c r="AH10" s="123" t="str">
        <f>IF(AG10="","",IF(AND($AC$5="なし",$AG$5="なし"),VLOOKUP($B$7,'（参考）諸謝金・宿泊料'!C:I,5,FALSE))+IF(AND($AC$5="なし",$AG$5="あり"),VLOOKUP($B$7,'（参考）諸謝金・宿泊料'!$C:I,6,FALSE))+IF(AND($AC$5="あり",$AG$5="なし"),VLOOKUP($B$7,'（参考）諸謝金・宿泊料'!C:I,7,FALSE))+IF(AND($AC$5="あり",$AG$5="あり"),0))</f>
        <v/>
      </c>
    </row>
    <row r="11" spans="1:34" s="34" customFormat="1" ht="37.5" customHeight="1">
      <c r="A11" s="40"/>
      <c r="B11" s="48"/>
      <c r="C11" s="54" t="s">
        <v>88</v>
      </c>
      <c r="D11" s="59"/>
      <c r="E11" s="64"/>
      <c r="F11" s="64"/>
      <c r="G11" s="64"/>
      <c r="H11" s="73"/>
      <c r="I11" s="81"/>
      <c r="J11" s="90"/>
      <c r="K11" s="90"/>
      <c r="L11" s="90"/>
      <c r="M11" s="90"/>
      <c r="N11" s="107"/>
      <c r="O11" s="90"/>
      <c r="P11" s="90"/>
      <c r="Q11" s="90"/>
      <c r="R11" s="116" t="str">
        <f t="shared" si="1"/>
        <v/>
      </c>
      <c r="S11" s="90"/>
      <c r="T11" s="117" t="str">
        <f t="shared" ref="T11:T24" si="5">IF($X$5=0,"",IF(OR(G11="",R11=""),"",1))</f>
        <v/>
      </c>
      <c r="U11" s="123" t="str">
        <f>IF(T11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1" s="126">
        <f t="shared" si="2"/>
        <v>0</v>
      </c>
      <c r="W11" s="117">
        <f t="shared" si="2"/>
        <v>0</v>
      </c>
      <c r="X11" s="117">
        <f t="shared" si="2"/>
        <v>0</v>
      </c>
      <c r="Y11" s="117"/>
      <c r="Z11" s="117"/>
      <c r="AA11" s="132">
        <f t="shared" si="3"/>
        <v>0</v>
      </c>
      <c r="AB11" s="117">
        <f t="shared" si="3"/>
        <v>0</v>
      </c>
      <c r="AC11" s="117">
        <f t="shared" si="3"/>
        <v>0</v>
      </c>
      <c r="AD11" s="116" t="str">
        <f>IF(P11="","",IF(Q11&lt;VLOOKUP($B$7,'（参考）諸謝金・宿泊料'!$C$3:$D$25,2,TRUE)*AC11,Q11,VLOOKUP($B$7,'（参考）諸謝金・宿泊料'!$C$3:$D$25,2,TRUE)*AC11))</f>
        <v/>
      </c>
      <c r="AE11" s="117" t="str">
        <f t="shared" si="4"/>
        <v/>
      </c>
      <c r="AF11" s="117" t="str">
        <f>IF(OR(H11="横浜市",H11="川崎市",H11="相模原市",H11="千葉市",H11="さいたま市",H11="名古屋市",H11="京都市",H11="大阪市",H11="堺市",H11="神戸市",H11="広島市",H11="福岡市"),IF(AE11=1,MIN(S11,VLOOKUP($B$7,'（参考）諸謝金・宿泊料'!$C:$F,3,FALSE)),""),IF(AE11=1,MIN(S11,VLOOKUP($B$7,'（参考）諸謝金・宿泊料'!$C:$F,4,FALSE)),""))</f>
        <v/>
      </c>
      <c r="AG11" s="117" t="str">
        <f t="shared" ref="AG11:AG24" si="6">IF($X$5=0,"",IF(OR(T11="",AE11=""),"",1))</f>
        <v/>
      </c>
      <c r="AH11" s="142" t="str">
        <f>IF(AG11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2" spans="1:34" s="34" customFormat="1" ht="37.5" customHeight="1">
      <c r="A12" s="40"/>
      <c r="B12" s="48"/>
      <c r="C12" s="54" t="s">
        <v>88</v>
      </c>
      <c r="D12" s="59"/>
      <c r="E12" s="65"/>
      <c r="F12" s="65"/>
      <c r="G12" s="65"/>
      <c r="H12" s="73"/>
      <c r="I12" s="81"/>
      <c r="J12" s="90"/>
      <c r="K12" s="90"/>
      <c r="L12" s="90"/>
      <c r="M12" s="90"/>
      <c r="N12" s="107"/>
      <c r="O12" s="90"/>
      <c r="P12" s="90" t="str">
        <f t="shared" ref="P12:P24" si="7">IF(A12="","",1)</f>
        <v/>
      </c>
      <c r="Q12" s="90"/>
      <c r="R12" s="116" t="str">
        <f t="shared" si="1"/>
        <v/>
      </c>
      <c r="S12" s="90"/>
      <c r="T12" s="117" t="str">
        <f t="shared" si="5"/>
        <v/>
      </c>
      <c r="U12" s="123" t="str">
        <f>IF(T12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2" s="126">
        <f t="shared" si="2"/>
        <v>0</v>
      </c>
      <c r="W12" s="117">
        <f t="shared" si="2"/>
        <v>0</v>
      </c>
      <c r="X12" s="117">
        <f t="shared" si="2"/>
        <v>0</v>
      </c>
      <c r="Y12" s="117"/>
      <c r="Z12" s="117"/>
      <c r="AA12" s="132">
        <f t="shared" si="3"/>
        <v>0</v>
      </c>
      <c r="AB12" s="117">
        <f t="shared" si="3"/>
        <v>0</v>
      </c>
      <c r="AC12" s="117" t="str">
        <f t="shared" si="3"/>
        <v/>
      </c>
      <c r="AD12" s="116" t="str">
        <f>IF(P12="","",IF(Q12&lt;VLOOKUP($B$7,'（参考）諸謝金・宿泊料'!$C$3:$D$25,2,TRUE)*AC12,Q12,VLOOKUP($B$7,'（参考）諸謝金・宿泊料'!$C$3:$D$25,2,TRUE)*AC12))</f>
        <v/>
      </c>
      <c r="AE12" s="117" t="str">
        <f t="shared" si="4"/>
        <v/>
      </c>
      <c r="AF12" s="117" t="str">
        <f>IF(OR(H12="横浜市",H12="川崎市",H12="相模原市",H12="千葉市",H12="さいたま市",H12="名古屋市",H12="京都市",H12="大阪市",H12="堺市",H12="神戸市",H12="広島市",H12="福岡市"),IF(AE12=1,MIN(S12,VLOOKUP($B$7,'（参考）諸謝金・宿泊料'!$C:$F,3,FALSE)),""),IF(AE12=1,MIN(S12,VLOOKUP($B$7,'（参考）諸謝金・宿泊料'!$C:$F,4,FALSE)),""))</f>
        <v/>
      </c>
      <c r="AG12" s="117" t="str">
        <f t="shared" si="6"/>
        <v/>
      </c>
      <c r="AH12" s="142" t="str">
        <f>IF(AG12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3" spans="1:34" s="34" customFormat="1" ht="37.5" customHeight="1">
      <c r="A13" s="40"/>
      <c r="B13" s="48"/>
      <c r="C13" s="54" t="s">
        <v>88</v>
      </c>
      <c r="D13" s="59"/>
      <c r="E13" s="65"/>
      <c r="F13" s="65"/>
      <c r="G13" s="65"/>
      <c r="H13" s="73"/>
      <c r="I13" s="81"/>
      <c r="J13" s="90"/>
      <c r="K13" s="90"/>
      <c r="L13" s="90"/>
      <c r="M13" s="90"/>
      <c r="N13" s="107"/>
      <c r="O13" s="90"/>
      <c r="P13" s="90" t="str">
        <f t="shared" si="7"/>
        <v/>
      </c>
      <c r="Q13" s="90"/>
      <c r="R13" s="116" t="str">
        <f t="shared" si="1"/>
        <v/>
      </c>
      <c r="S13" s="90"/>
      <c r="T13" s="117" t="str">
        <f t="shared" si="5"/>
        <v/>
      </c>
      <c r="U13" s="123" t="str">
        <f>IF(T13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3" s="126">
        <f t="shared" si="2"/>
        <v>0</v>
      </c>
      <c r="W13" s="117">
        <f t="shared" si="2"/>
        <v>0</v>
      </c>
      <c r="X13" s="117">
        <f t="shared" si="2"/>
        <v>0</v>
      </c>
      <c r="Y13" s="117"/>
      <c r="Z13" s="117"/>
      <c r="AA13" s="132">
        <f t="shared" si="3"/>
        <v>0</v>
      </c>
      <c r="AB13" s="117">
        <f t="shared" si="3"/>
        <v>0</v>
      </c>
      <c r="AC13" s="117" t="str">
        <f t="shared" si="3"/>
        <v/>
      </c>
      <c r="AD13" s="116" t="str">
        <f>IF(P13="","",IF(Q13&lt;VLOOKUP($B$7,'（参考）諸謝金・宿泊料'!$C$3:$D$25,2,TRUE)*AC13,Q13,VLOOKUP($B$7,'（参考）諸謝金・宿泊料'!$C$3:$D$25,2,TRUE)*AC13))</f>
        <v/>
      </c>
      <c r="AE13" s="117" t="str">
        <f t="shared" si="4"/>
        <v/>
      </c>
      <c r="AF13" s="117" t="str">
        <f>IF(OR(H13="横浜市",H13="川崎市",H13="相模原市",H13="千葉市",H13="さいたま市",H13="名古屋市",H13="京都市",H13="大阪市",H13="堺市",H13="神戸市",H13="広島市",H13="福岡市"),IF(AE13=1,MIN(S13,VLOOKUP($B$7,'（参考）諸謝金・宿泊料'!$C:$F,3,FALSE)),""),IF(AE13=1,MIN(S13,VLOOKUP($B$7,'（参考）諸謝金・宿泊料'!$C:$F,4,FALSE)),""))</f>
        <v/>
      </c>
      <c r="AG13" s="117" t="str">
        <f t="shared" si="6"/>
        <v/>
      </c>
      <c r="AH13" s="142" t="str">
        <f>IF(AG13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4" spans="1:34" s="34" customFormat="1" ht="37.5" customHeight="1">
      <c r="A14" s="40"/>
      <c r="B14" s="48"/>
      <c r="C14" s="54" t="s">
        <v>88</v>
      </c>
      <c r="D14" s="59"/>
      <c r="E14" s="65"/>
      <c r="F14" s="65"/>
      <c r="G14" s="65"/>
      <c r="H14" s="73"/>
      <c r="I14" s="81"/>
      <c r="J14" s="90"/>
      <c r="K14" s="90"/>
      <c r="L14" s="90"/>
      <c r="M14" s="90"/>
      <c r="N14" s="107"/>
      <c r="O14" s="90"/>
      <c r="P14" s="90" t="str">
        <f t="shared" si="7"/>
        <v/>
      </c>
      <c r="Q14" s="90"/>
      <c r="R14" s="116" t="str">
        <f t="shared" si="1"/>
        <v/>
      </c>
      <c r="S14" s="90"/>
      <c r="T14" s="117" t="str">
        <f t="shared" si="5"/>
        <v/>
      </c>
      <c r="U14" s="123" t="str">
        <f>IF(T14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4" s="126">
        <f t="shared" si="2"/>
        <v>0</v>
      </c>
      <c r="W14" s="117">
        <f t="shared" si="2"/>
        <v>0</v>
      </c>
      <c r="X14" s="117">
        <f t="shared" si="2"/>
        <v>0</v>
      </c>
      <c r="Y14" s="117"/>
      <c r="Z14" s="117"/>
      <c r="AA14" s="132">
        <f t="shared" ref="AA14:AB24" si="8">N14</f>
        <v>0</v>
      </c>
      <c r="AB14" s="117">
        <f t="shared" si="8"/>
        <v>0</v>
      </c>
      <c r="AC14" s="117"/>
      <c r="AD14" s="116" t="str">
        <f>IF(P14="","",IF(Q14&lt;VLOOKUP($B$7,'（参考）諸謝金・宿泊料'!$C$3:$D$25,2,TRUE)*AC14,Q14,VLOOKUP($B$7,'（参考）諸謝金・宿泊料'!$C$3:$D$25,2,TRUE)*AC14))</f>
        <v/>
      </c>
      <c r="AE14" s="117" t="str">
        <f t="shared" si="4"/>
        <v/>
      </c>
      <c r="AF14" s="117" t="str">
        <f>IF(OR(H14="横浜市",H14="川崎市",H14="相模原市",H14="千葉市",H14="さいたま市",H14="名古屋市",H14="京都市",H14="大阪市",H14="堺市",H14="神戸市",H14="広島市",H14="福岡市"),IF(AE14=1,MIN(S14,VLOOKUP($B$7,'（参考）諸謝金・宿泊料'!$C:$F,3,FALSE)),""),IF(AE14=1,MIN(S14,VLOOKUP($B$7,'（参考）諸謝金・宿泊料'!$C:$F,4,FALSE)),""))</f>
        <v/>
      </c>
      <c r="AG14" s="117" t="str">
        <f t="shared" si="6"/>
        <v/>
      </c>
      <c r="AH14" s="142" t="str">
        <f>IF(AG14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5" spans="1:34" s="34" customFormat="1" ht="37.5" customHeight="1">
      <c r="A15" s="40"/>
      <c r="B15" s="48"/>
      <c r="C15" s="54" t="s">
        <v>88</v>
      </c>
      <c r="D15" s="59"/>
      <c r="E15" s="64"/>
      <c r="F15" s="64"/>
      <c r="G15" s="64"/>
      <c r="H15" s="73"/>
      <c r="I15" s="81"/>
      <c r="J15" s="90"/>
      <c r="K15" s="90"/>
      <c r="L15" s="90"/>
      <c r="M15" s="90"/>
      <c r="N15" s="107"/>
      <c r="O15" s="90"/>
      <c r="P15" s="90" t="str">
        <f t="shared" si="7"/>
        <v/>
      </c>
      <c r="Q15" s="90"/>
      <c r="R15" s="116" t="str">
        <f t="shared" si="1"/>
        <v/>
      </c>
      <c r="S15" s="90"/>
      <c r="T15" s="117" t="str">
        <f t="shared" si="5"/>
        <v/>
      </c>
      <c r="U15" s="123" t="str">
        <f>IF(T15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5" s="126">
        <f t="shared" si="2"/>
        <v>0</v>
      </c>
      <c r="W15" s="117">
        <f t="shared" si="2"/>
        <v>0</v>
      </c>
      <c r="X15" s="117">
        <f t="shared" si="2"/>
        <v>0</v>
      </c>
      <c r="Y15" s="117"/>
      <c r="Z15" s="117"/>
      <c r="AA15" s="132">
        <f t="shared" si="8"/>
        <v>0</v>
      </c>
      <c r="AB15" s="117">
        <f t="shared" si="8"/>
        <v>0</v>
      </c>
      <c r="AC15" s="117"/>
      <c r="AD15" s="116" t="str">
        <f>IF(P15="","",IF(Q15&lt;VLOOKUP($B$7,'（参考）諸謝金・宿泊料'!$C$3:$D$25,2,TRUE)*AC15,Q15,VLOOKUP($B$7,'（参考）諸謝金・宿泊料'!$C$3:$D$25,2,TRUE)*AC15))</f>
        <v/>
      </c>
      <c r="AE15" s="117" t="str">
        <f t="shared" si="4"/>
        <v/>
      </c>
      <c r="AF15" s="117" t="str">
        <f>IF(OR(H15="横浜市",H15="川崎市",H15="相模原市",H15="千葉市",H15="さいたま市",H15="名古屋市",H15="京都市",H15="大阪市",H15="堺市",H15="神戸市",H15="広島市",H15="福岡市"),IF(AE15=1,MIN(S15,VLOOKUP($B$7,'（参考）諸謝金・宿泊料'!$C:$F,3,FALSE)),""),IF(AE15=1,MIN(S15,VLOOKUP($B$7,'（参考）諸謝金・宿泊料'!$C:$F,4,FALSE)),""))</f>
        <v/>
      </c>
      <c r="AG15" s="117" t="str">
        <f t="shared" si="6"/>
        <v/>
      </c>
      <c r="AH15" s="142" t="str">
        <f>IF(AG15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6" spans="1:34" s="34" customFormat="1" ht="37.5" customHeight="1">
      <c r="A16" s="40"/>
      <c r="B16" s="48"/>
      <c r="C16" s="54" t="s">
        <v>88</v>
      </c>
      <c r="D16" s="59"/>
      <c r="E16" s="65"/>
      <c r="F16" s="65"/>
      <c r="G16" s="65"/>
      <c r="H16" s="73"/>
      <c r="I16" s="81"/>
      <c r="J16" s="90"/>
      <c r="K16" s="90"/>
      <c r="L16" s="90"/>
      <c r="M16" s="90"/>
      <c r="N16" s="107"/>
      <c r="O16" s="90"/>
      <c r="P16" s="90" t="str">
        <f t="shared" si="7"/>
        <v/>
      </c>
      <c r="Q16" s="90"/>
      <c r="R16" s="116" t="str">
        <f t="shared" si="1"/>
        <v/>
      </c>
      <c r="S16" s="90"/>
      <c r="T16" s="117" t="str">
        <f t="shared" si="5"/>
        <v/>
      </c>
      <c r="U16" s="123" t="str">
        <f>IF(T16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6" s="126">
        <f t="shared" si="2"/>
        <v>0</v>
      </c>
      <c r="W16" s="117">
        <f t="shared" si="2"/>
        <v>0</v>
      </c>
      <c r="X16" s="117">
        <f t="shared" si="2"/>
        <v>0</v>
      </c>
      <c r="Y16" s="117"/>
      <c r="Z16" s="117"/>
      <c r="AA16" s="132">
        <f t="shared" si="8"/>
        <v>0</v>
      </c>
      <c r="AB16" s="117">
        <f t="shared" si="8"/>
        <v>0</v>
      </c>
      <c r="AC16" s="117" t="str">
        <f t="shared" ref="AC16:AC24" si="9">P16</f>
        <v/>
      </c>
      <c r="AD16" s="116" t="str">
        <f>IF(P16="","",IF(Q16&lt;VLOOKUP($B$7,'（参考）諸謝金・宿泊料'!$C$3:$D$25,2,TRUE)*AC16,Q16,VLOOKUP($B$7,'（参考）諸謝金・宿泊料'!$C$3:$D$25,2,TRUE)*AC16))</f>
        <v/>
      </c>
      <c r="AE16" s="117" t="str">
        <f t="shared" si="4"/>
        <v/>
      </c>
      <c r="AF16" s="117" t="str">
        <f>IF(OR(H16="横浜市",H16="川崎市",H16="相模原市",H16="千葉市",H16="さいたま市",H16="名古屋市",H16="京都市",H16="大阪市",H16="堺市",H16="神戸市",H16="広島市",H16="福岡市"),IF(AE16=1,MIN(S16,VLOOKUP($B$7,'（参考）諸謝金・宿泊料'!$C:$F,3,FALSE)),""),IF(AE16=1,MIN(S16,VLOOKUP($B$7,'（参考）諸謝金・宿泊料'!$C:$F,4,FALSE)),""))</f>
        <v/>
      </c>
      <c r="AG16" s="117" t="str">
        <f t="shared" si="6"/>
        <v/>
      </c>
      <c r="AH16" s="142" t="str">
        <f>IF(AG16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7" spans="1:34" s="34" customFormat="1" ht="37.5" customHeight="1">
      <c r="A17" s="40"/>
      <c r="B17" s="48"/>
      <c r="C17" s="54" t="s">
        <v>88</v>
      </c>
      <c r="D17" s="59"/>
      <c r="E17" s="64"/>
      <c r="F17" s="64"/>
      <c r="G17" s="64"/>
      <c r="H17" s="73"/>
      <c r="I17" s="81"/>
      <c r="J17" s="90"/>
      <c r="K17" s="90"/>
      <c r="L17" s="90"/>
      <c r="M17" s="90"/>
      <c r="N17" s="107"/>
      <c r="O17" s="90"/>
      <c r="P17" s="90" t="str">
        <f t="shared" si="7"/>
        <v/>
      </c>
      <c r="Q17" s="90"/>
      <c r="R17" s="116" t="str">
        <f t="shared" si="1"/>
        <v/>
      </c>
      <c r="S17" s="90"/>
      <c r="T17" s="117" t="str">
        <f t="shared" si="5"/>
        <v/>
      </c>
      <c r="U17" s="123" t="str">
        <f>IF(T17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7" s="126">
        <f t="shared" si="2"/>
        <v>0</v>
      </c>
      <c r="W17" s="117">
        <f t="shared" si="2"/>
        <v>0</v>
      </c>
      <c r="X17" s="117">
        <f t="shared" si="2"/>
        <v>0</v>
      </c>
      <c r="Y17" s="117"/>
      <c r="Z17" s="117"/>
      <c r="AA17" s="132">
        <f t="shared" si="8"/>
        <v>0</v>
      </c>
      <c r="AB17" s="117">
        <f t="shared" si="8"/>
        <v>0</v>
      </c>
      <c r="AC17" s="117" t="str">
        <f t="shared" si="9"/>
        <v/>
      </c>
      <c r="AD17" s="116" t="str">
        <f>IF(P17="","",IF(Q17&lt;VLOOKUP($B$7,'（参考）諸謝金・宿泊料'!$C$3:$D$25,2,TRUE)*AC17,Q17,VLOOKUP($B$7,'（参考）諸謝金・宿泊料'!$C$3:$D$25,2,TRUE)*AC17))</f>
        <v/>
      </c>
      <c r="AE17" s="117" t="str">
        <f t="shared" si="4"/>
        <v/>
      </c>
      <c r="AF17" s="117" t="str">
        <f>IF(OR(H17="横浜市",H17="川崎市",H17="相模原市",H17="千葉市",H17="さいたま市",H17="名古屋市",H17="京都市",H17="大阪市",H17="堺市",H17="神戸市",H17="広島市",H17="福岡市"),IF(AE17=1,MIN(S17,VLOOKUP($B$7,'（参考）諸謝金・宿泊料'!$C:$F,3,FALSE)),""),IF(AE17=1,MIN(S17,VLOOKUP($B$7,'（参考）諸謝金・宿泊料'!$C:$F,4,FALSE)),""))</f>
        <v/>
      </c>
      <c r="AG17" s="117" t="str">
        <f t="shared" si="6"/>
        <v/>
      </c>
      <c r="AH17" s="142" t="str">
        <f>IF(AG17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8" spans="1:34" s="34" customFormat="1" ht="37.5" customHeight="1">
      <c r="A18" s="40"/>
      <c r="B18" s="48"/>
      <c r="C18" s="54" t="s">
        <v>88</v>
      </c>
      <c r="D18" s="59"/>
      <c r="E18" s="64"/>
      <c r="F18" s="64"/>
      <c r="G18" s="64"/>
      <c r="H18" s="73"/>
      <c r="I18" s="81"/>
      <c r="J18" s="90"/>
      <c r="K18" s="90"/>
      <c r="L18" s="90"/>
      <c r="M18" s="90"/>
      <c r="N18" s="107"/>
      <c r="O18" s="90"/>
      <c r="P18" s="90" t="str">
        <f t="shared" si="7"/>
        <v/>
      </c>
      <c r="Q18" s="90"/>
      <c r="R18" s="116" t="str">
        <f t="shared" si="1"/>
        <v/>
      </c>
      <c r="S18" s="90"/>
      <c r="T18" s="117" t="str">
        <f t="shared" si="5"/>
        <v/>
      </c>
      <c r="U18" s="123" t="str">
        <f>IF(T18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8" s="126">
        <f t="shared" si="2"/>
        <v>0</v>
      </c>
      <c r="W18" s="117">
        <f t="shared" si="2"/>
        <v>0</v>
      </c>
      <c r="X18" s="117">
        <f t="shared" si="2"/>
        <v>0</v>
      </c>
      <c r="Y18" s="117"/>
      <c r="Z18" s="117"/>
      <c r="AA18" s="132">
        <f t="shared" si="8"/>
        <v>0</v>
      </c>
      <c r="AB18" s="117">
        <f t="shared" si="8"/>
        <v>0</v>
      </c>
      <c r="AC18" s="117" t="str">
        <f t="shared" si="9"/>
        <v/>
      </c>
      <c r="AD18" s="116" t="str">
        <f>IF(P18="","",IF(Q18&lt;VLOOKUP($B$7,'（参考）諸謝金・宿泊料'!$C$3:$D$25,2,TRUE)*AC18,Q18,VLOOKUP($B$7,'（参考）諸謝金・宿泊料'!$C$3:$D$25,2,TRUE)*AC18))</f>
        <v/>
      </c>
      <c r="AE18" s="117" t="str">
        <f t="shared" si="4"/>
        <v/>
      </c>
      <c r="AF18" s="117" t="str">
        <f>IF(OR(H18="横浜市",H18="川崎市",H18="相模原市",H18="千葉市",H18="さいたま市",H18="名古屋市",H18="京都市",H18="大阪市",H18="堺市",H18="神戸市",H18="広島市",H18="福岡市"),IF(AE18=1,MIN(S18,VLOOKUP($B$7,'（参考）諸謝金・宿泊料'!$C:$F,3,FALSE)),""),IF(AE18=1,MIN(S18,VLOOKUP($B$7,'（参考）諸謝金・宿泊料'!$C:$F,4,FALSE)),""))</f>
        <v/>
      </c>
      <c r="AG18" s="117" t="str">
        <f t="shared" si="6"/>
        <v/>
      </c>
      <c r="AH18" s="142" t="str">
        <f>IF(AG18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9" spans="1:34" s="34" customFormat="1" ht="37.5" customHeight="1">
      <c r="A19" s="40"/>
      <c r="B19" s="48"/>
      <c r="C19" s="54" t="s">
        <v>88</v>
      </c>
      <c r="D19" s="59"/>
      <c r="E19" s="64"/>
      <c r="F19" s="64"/>
      <c r="G19" s="64"/>
      <c r="H19" s="73"/>
      <c r="I19" s="81"/>
      <c r="J19" s="90"/>
      <c r="K19" s="90"/>
      <c r="L19" s="90"/>
      <c r="M19" s="90"/>
      <c r="N19" s="107"/>
      <c r="O19" s="90"/>
      <c r="P19" s="90" t="str">
        <f t="shared" si="7"/>
        <v/>
      </c>
      <c r="Q19" s="90"/>
      <c r="R19" s="116" t="str">
        <f t="shared" si="1"/>
        <v/>
      </c>
      <c r="S19" s="90"/>
      <c r="T19" s="117" t="str">
        <f t="shared" si="5"/>
        <v/>
      </c>
      <c r="U19" s="123" t="str">
        <f>IF(T19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9" s="126">
        <f t="shared" si="2"/>
        <v>0</v>
      </c>
      <c r="W19" s="117">
        <f t="shared" si="2"/>
        <v>0</v>
      </c>
      <c r="X19" s="117">
        <f t="shared" si="2"/>
        <v>0</v>
      </c>
      <c r="Y19" s="117"/>
      <c r="Z19" s="117"/>
      <c r="AA19" s="132">
        <f t="shared" si="8"/>
        <v>0</v>
      </c>
      <c r="AB19" s="117">
        <f t="shared" si="8"/>
        <v>0</v>
      </c>
      <c r="AC19" s="117" t="str">
        <f t="shared" si="9"/>
        <v/>
      </c>
      <c r="AD19" s="116" t="str">
        <f>IF(P19="","",IF(Q19&lt;VLOOKUP($B$7,'（参考）諸謝金・宿泊料'!$C$3:$D$25,2,TRUE)*AC19,Q19,VLOOKUP($B$7,'（参考）諸謝金・宿泊料'!$C$3:$D$25,2,TRUE)*AC19))</f>
        <v/>
      </c>
      <c r="AE19" s="117" t="str">
        <f t="shared" si="4"/>
        <v/>
      </c>
      <c r="AF19" s="117" t="str">
        <f>IF(OR(H19="横浜市",H19="川崎市",H19="相模原市",H19="千葉市",H19="さいたま市",H19="名古屋市",H19="京都市",H19="大阪市",H19="堺市",H19="神戸市",H19="広島市",H19="福岡市"),IF(AE19=1,MIN(S19,VLOOKUP($B$7,'（参考）諸謝金・宿泊料'!$C:$F,3,FALSE)),""),IF(AE19=1,MIN(S19,VLOOKUP($B$7,'（参考）諸謝金・宿泊料'!$C:$F,4,FALSE)),""))</f>
        <v/>
      </c>
      <c r="AG19" s="117" t="str">
        <f t="shared" si="6"/>
        <v/>
      </c>
      <c r="AH19" s="142" t="str">
        <f>IF(AG19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0" spans="1:34" s="34" customFormat="1" ht="37.5" customHeight="1">
      <c r="A20" s="40"/>
      <c r="B20" s="48"/>
      <c r="C20" s="54" t="s">
        <v>88</v>
      </c>
      <c r="D20" s="59"/>
      <c r="E20" s="64"/>
      <c r="F20" s="64"/>
      <c r="G20" s="64"/>
      <c r="H20" s="73"/>
      <c r="I20" s="81"/>
      <c r="J20" s="90"/>
      <c r="K20" s="90"/>
      <c r="L20" s="90"/>
      <c r="M20" s="90"/>
      <c r="N20" s="107"/>
      <c r="O20" s="90"/>
      <c r="P20" s="90" t="str">
        <f t="shared" si="7"/>
        <v/>
      </c>
      <c r="Q20" s="90"/>
      <c r="R20" s="116" t="str">
        <f t="shared" si="1"/>
        <v/>
      </c>
      <c r="S20" s="90"/>
      <c r="T20" s="117" t="str">
        <f t="shared" si="5"/>
        <v/>
      </c>
      <c r="U20" s="123" t="str">
        <f>IF(T20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0" s="126">
        <f t="shared" si="2"/>
        <v>0</v>
      </c>
      <c r="W20" s="117">
        <f t="shared" si="2"/>
        <v>0</v>
      </c>
      <c r="X20" s="117">
        <f t="shared" si="2"/>
        <v>0</v>
      </c>
      <c r="Y20" s="117"/>
      <c r="Z20" s="117"/>
      <c r="AA20" s="132">
        <f t="shared" si="8"/>
        <v>0</v>
      </c>
      <c r="AB20" s="117">
        <f t="shared" si="8"/>
        <v>0</v>
      </c>
      <c r="AC20" s="117" t="str">
        <f t="shared" si="9"/>
        <v/>
      </c>
      <c r="AD20" s="116" t="str">
        <f>IF(P20="","",IF(Q20&lt;VLOOKUP($B$7,'（参考）諸謝金・宿泊料'!$C$3:$D$25,2,TRUE)*AC20,Q20,VLOOKUP($B$7,'（参考）諸謝金・宿泊料'!$C$3:$D$25,2,TRUE)*AC20))</f>
        <v/>
      </c>
      <c r="AE20" s="117" t="str">
        <f t="shared" si="4"/>
        <v/>
      </c>
      <c r="AF20" s="117" t="str">
        <f>IF(OR(H20="横浜市",H20="川崎市",H20="相模原市",H20="千葉市",H20="さいたま市",H20="名古屋市",H20="京都市",H20="大阪市",H20="堺市",H20="神戸市",H20="広島市",H20="福岡市"),IF(AE20=1,MIN(S20,VLOOKUP($B$7,'（参考）諸謝金・宿泊料'!$C:$F,3,FALSE)),""),IF(AE20=1,MIN(S20,VLOOKUP($B$7,'（参考）諸謝金・宿泊料'!$C:$F,4,FALSE)),""))</f>
        <v/>
      </c>
      <c r="AG20" s="117" t="str">
        <f t="shared" si="6"/>
        <v/>
      </c>
      <c r="AH20" s="142" t="str">
        <f>IF(AG20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1" spans="1:34" s="34" customFormat="1" ht="37.5" customHeight="1">
      <c r="A21" s="40"/>
      <c r="B21" s="48"/>
      <c r="C21" s="54" t="s">
        <v>88</v>
      </c>
      <c r="D21" s="59"/>
      <c r="E21" s="64"/>
      <c r="F21" s="64"/>
      <c r="G21" s="64"/>
      <c r="H21" s="73"/>
      <c r="I21" s="81"/>
      <c r="J21" s="90"/>
      <c r="K21" s="90"/>
      <c r="L21" s="90"/>
      <c r="M21" s="90"/>
      <c r="N21" s="107"/>
      <c r="O21" s="90"/>
      <c r="P21" s="90" t="str">
        <f t="shared" si="7"/>
        <v/>
      </c>
      <c r="Q21" s="90"/>
      <c r="R21" s="116" t="str">
        <f t="shared" si="1"/>
        <v/>
      </c>
      <c r="S21" s="90"/>
      <c r="T21" s="117" t="str">
        <f t="shared" si="5"/>
        <v/>
      </c>
      <c r="U21" s="123" t="str">
        <f>IF(T21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1" s="126">
        <f t="shared" si="2"/>
        <v>0</v>
      </c>
      <c r="W21" s="117">
        <f t="shared" si="2"/>
        <v>0</v>
      </c>
      <c r="X21" s="117">
        <f t="shared" si="2"/>
        <v>0</v>
      </c>
      <c r="Y21" s="117"/>
      <c r="Z21" s="117"/>
      <c r="AA21" s="132">
        <f t="shared" si="8"/>
        <v>0</v>
      </c>
      <c r="AB21" s="117">
        <f t="shared" si="8"/>
        <v>0</v>
      </c>
      <c r="AC21" s="117" t="str">
        <f t="shared" si="9"/>
        <v/>
      </c>
      <c r="AD21" s="116" t="str">
        <f>IF(P21="","",IF(Q21&lt;VLOOKUP($B$7,'（参考）諸謝金・宿泊料'!$C$3:$D$25,2,TRUE)*AC21,Q21,VLOOKUP($B$7,'（参考）諸謝金・宿泊料'!$C$3:$D$25,2,TRUE)*AC21))</f>
        <v/>
      </c>
      <c r="AE21" s="117" t="str">
        <f t="shared" si="4"/>
        <v/>
      </c>
      <c r="AF21" s="117" t="str">
        <f>IF(OR(H21="横浜市",H21="川崎市",H21="相模原市",H21="千葉市",H21="さいたま市",H21="名古屋市",H21="京都市",H21="大阪市",H21="堺市",H21="神戸市",H21="広島市",H21="福岡市"),IF(AE21=1,MIN(S21,VLOOKUP($B$7,'（参考）諸謝金・宿泊料'!$C:$F,3,FALSE)),""),IF(AE21=1,MIN(S21,VLOOKUP($B$7,'（参考）諸謝金・宿泊料'!$C:$F,4,FALSE)),""))</f>
        <v/>
      </c>
      <c r="AG21" s="117" t="str">
        <f t="shared" si="6"/>
        <v/>
      </c>
      <c r="AH21" s="142" t="str">
        <f>IF(AG21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2" spans="1:34" s="34" customFormat="1" ht="37.5" customHeight="1">
      <c r="A22" s="40"/>
      <c r="B22" s="48"/>
      <c r="C22" s="54" t="s">
        <v>88</v>
      </c>
      <c r="D22" s="59"/>
      <c r="E22" s="64"/>
      <c r="F22" s="64"/>
      <c r="G22" s="64"/>
      <c r="H22" s="73"/>
      <c r="I22" s="81"/>
      <c r="J22" s="90"/>
      <c r="K22" s="90"/>
      <c r="L22" s="90"/>
      <c r="M22" s="90"/>
      <c r="N22" s="107"/>
      <c r="O22" s="90"/>
      <c r="P22" s="90" t="str">
        <f t="shared" si="7"/>
        <v/>
      </c>
      <c r="Q22" s="90"/>
      <c r="R22" s="116" t="str">
        <f t="shared" si="1"/>
        <v/>
      </c>
      <c r="S22" s="90"/>
      <c r="T22" s="117" t="str">
        <f t="shared" si="5"/>
        <v/>
      </c>
      <c r="U22" s="123" t="str">
        <f>IF(T22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2" s="126">
        <f t="shared" si="2"/>
        <v>0</v>
      </c>
      <c r="W22" s="117">
        <f t="shared" si="2"/>
        <v>0</v>
      </c>
      <c r="X22" s="117">
        <f t="shared" si="2"/>
        <v>0</v>
      </c>
      <c r="Y22" s="117"/>
      <c r="Z22" s="117"/>
      <c r="AA22" s="132">
        <f t="shared" si="8"/>
        <v>0</v>
      </c>
      <c r="AB22" s="117">
        <f t="shared" si="8"/>
        <v>0</v>
      </c>
      <c r="AC22" s="117" t="str">
        <f t="shared" si="9"/>
        <v/>
      </c>
      <c r="AD22" s="116" t="str">
        <f>IF(P22="","",IF(Q22&lt;VLOOKUP($B$7,'（参考）諸謝金・宿泊料'!$C$3:$D$25,2,TRUE)*AC22,Q22,VLOOKUP($B$7,'（参考）諸謝金・宿泊料'!$C$3:$D$25,2,TRUE)*AC22))</f>
        <v/>
      </c>
      <c r="AE22" s="117" t="str">
        <f t="shared" si="4"/>
        <v/>
      </c>
      <c r="AF22" s="117" t="str">
        <f>IF(OR(H22="横浜市",H22="川崎市",H22="相模原市",H22="千葉市",H22="さいたま市",H22="名古屋市",H22="京都市",H22="大阪市",H22="堺市",H22="神戸市",H22="広島市",H22="福岡市"),IF(AE22=1,MIN(S22,VLOOKUP($B$7,'（参考）諸謝金・宿泊料'!$C:$F,3,FALSE)),""),IF(AE22=1,MIN(S22,VLOOKUP($B$7,'（参考）諸謝金・宿泊料'!$C:$F,4,FALSE)),""))</f>
        <v/>
      </c>
      <c r="AG22" s="117" t="str">
        <f t="shared" si="6"/>
        <v/>
      </c>
      <c r="AH22" s="142" t="str">
        <f>IF(AG22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3" spans="1:34" s="34" customFormat="1" ht="37.5" customHeight="1">
      <c r="A23" s="40"/>
      <c r="B23" s="48"/>
      <c r="C23" s="54" t="s">
        <v>88</v>
      </c>
      <c r="D23" s="59"/>
      <c r="E23" s="64"/>
      <c r="F23" s="64"/>
      <c r="G23" s="64"/>
      <c r="H23" s="73"/>
      <c r="I23" s="81"/>
      <c r="J23" s="90"/>
      <c r="K23" s="90"/>
      <c r="L23" s="90"/>
      <c r="M23" s="90"/>
      <c r="N23" s="107"/>
      <c r="O23" s="90"/>
      <c r="P23" s="90" t="str">
        <f t="shared" si="7"/>
        <v/>
      </c>
      <c r="Q23" s="90"/>
      <c r="R23" s="116" t="str">
        <f t="shared" si="1"/>
        <v/>
      </c>
      <c r="S23" s="90"/>
      <c r="T23" s="117" t="str">
        <f t="shared" si="5"/>
        <v/>
      </c>
      <c r="U23" s="123" t="str">
        <f>IF(T23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3" s="126">
        <f t="shared" si="2"/>
        <v>0</v>
      </c>
      <c r="W23" s="117">
        <f t="shared" si="2"/>
        <v>0</v>
      </c>
      <c r="X23" s="117">
        <f t="shared" si="2"/>
        <v>0</v>
      </c>
      <c r="Y23" s="117"/>
      <c r="Z23" s="117"/>
      <c r="AA23" s="132">
        <f t="shared" si="8"/>
        <v>0</v>
      </c>
      <c r="AB23" s="117">
        <f t="shared" si="8"/>
        <v>0</v>
      </c>
      <c r="AC23" s="117" t="str">
        <f t="shared" si="9"/>
        <v/>
      </c>
      <c r="AD23" s="116" t="str">
        <f>IF(P23="","",IF(Q23&lt;VLOOKUP($B$7,'（参考）諸謝金・宿泊料'!$C$3:$D$25,2,TRUE)*AC23,Q23,VLOOKUP($B$7,'（参考）諸謝金・宿泊料'!$C$3:$D$25,2,TRUE)*AC23))</f>
        <v/>
      </c>
      <c r="AE23" s="117" t="str">
        <f t="shared" si="4"/>
        <v/>
      </c>
      <c r="AF23" s="117" t="str">
        <f>IF(OR(H23="横浜市",H23="川崎市",H23="相模原市",H23="千葉市",H23="さいたま市",H23="名古屋市",H23="京都市",H23="大阪市",H23="堺市",H23="神戸市",H23="広島市",H23="福岡市"),IF(AE23=1,MIN(S23,VLOOKUP($B$7,'（参考）諸謝金・宿泊料'!$C:$F,3,FALSE)),""),IF(AE23=1,MIN(S23,VLOOKUP($B$7,'（参考）諸謝金・宿泊料'!$C:$F,4,FALSE)),""))</f>
        <v/>
      </c>
      <c r="AG23" s="117" t="str">
        <f t="shared" si="6"/>
        <v/>
      </c>
      <c r="AH23" s="142" t="str">
        <f>IF(AG23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4" spans="1:34" s="34" customFormat="1" ht="37.5" customHeight="1">
      <c r="A24" s="40"/>
      <c r="B24" s="48"/>
      <c r="C24" s="54" t="s">
        <v>88</v>
      </c>
      <c r="D24" s="59"/>
      <c r="E24" s="64"/>
      <c r="F24" s="64"/>
      <c r="G24" s="64"/>
      <c r="H24" s="73"/>
      <c r="I24" s="81"/>
      <c r="J24" s="90"/>
      <c r="K24" s="90"/>
      <c r="L24" s="90"/>
      <c r="M24" s="90"/>
      <c r="N24" s="107"/>
      <c r="O24" s="90"/>
      <c r="P24" s="90" t="str">
        <f t="shared" si="7"/>
        <v/>
      </c>
      <c r="Q24" s="90"/>
      <c r="R24" s="116" t="str">
        <f t="shared" si="1"/>
        <v/>
      </c>
      <c r="S24" s="90"/>
      <c r="T24" s="117" t="str">
        <f t="shared" si="5"/>
        <v/>
      </c>
      <c r="U24" s="123" t="str">
        <f>IF(T24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4" s="126">
        <f t="shared" si="2"/>
        <v>0</v>
      </c>
      <c r="W24" s="117">
        <f t="shared" si="2"/>
        <v>0</v>
      </c>
      <c r="X24" s="117">
        <f t="shared" si="2"/>
        <v>0</v>
      </c>
      <c r="Y24" s="117"/>
      <c r="Z24" s="117"/>
      <c r="AA24" s="132">
        <f t="shared" si="8"/>
        <v>0</v>
      </c>
      <c r="AB24" s="117">
        <f t="shared" si="8"/>
        <v>0</v>
      </c>
      <c r="AC24" s="117" t="str">
        <f t="shared" si="9"/>
        <v/>
      </c>
      <c r="AD24" s="116" t="str">
        <f>IF(P24="","",IF(Q24&lt;VLOOKUP($B$7,'（参考）諸謝金・宿泊料'!$C$3:$D$25,2,TRUE)*AC24,Q24,VLOOKUP($B$7,'（参考）諸謝金・宿泊料'!$C$3:$D$25,2,TRUE)*AC24))</f>
        <v/>
      </c>
      <c r="AE24" s="117" t="str">
        <f t="shared" si="4"/>
        <v/>
      </c>
      <c r="AF24" s="117" t="str">
        <f>IF(OR(H24="横浜市",H24="川崎市",H24="相模原市",H24="千葉市",H24="さいたま市",H24="名古屋市",H24="京都市",H24="大阪市",H24="堺市",H24="神戸市",H24="広島市",H24="福岡市"),IF(AE24=1,MIN(S24,VLOOKUP($B$7,'（参考）諸謝金・宿泊料'!$C:$F,3,FALSE)),""),IF(AE24=1,MIN(S24,VLOOKUP($B$7,'（参考）諸謝金・宿泊料'!$C:$F,4,FALSE)),""))</f>
        <v/>
      </c>
      <c r="AG24" s="117" t="str">
        <f t="shared" si="6"/>
        <v/>
      </c>
      <c r="AH24" s="142" t="str">
        <f>IF(AG24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5" spans="1:34" s="34" customFormat="1" ht="37.5" customHeight="1">
      <c r="A25" s="41" t="s">
        <v>45</v>
      </c>
      <c r="B25" s="49"/>
      <c r="C25" s="49"/>
      <c r="D25" s="49"/>
      <c r="E25" s="49"/>
      <c r="F25" s="49"/>
      <c r="G25" s="49"/>
      <c r="H25" s="49"/>
      <c r="I25" s="82">
        <f t="shared" ref="I25:AH25" si="10">SUM(I10:I24)</f>
        <v>0</v>
      </c>
      <c r="J25" s="91">
        <f t="shared" si="10"/>
        <v>0</v>
      </c>
      <c r="K25" s="97">
        <f t="shared" si="10"/>
        <v>0</v>
      </c>
      <c r="L25" s="102">
        <f t="shared" si="10"/>
        <v>0</v>
      </c>
      <c r="M25" s="91">
        <f t="shared" si="10"/>
        <v>0</v>
      </c>
      <c r="N25" s="102">
        <f t="shared" si="10"/>
        <v>0</v>
      </c>
      <c r="O25" s="91">
        <f t="shared" si="10"/>
        <v>0</v>
      </c>
      <c r="P25" s="91">
        <f t="shared" si="10"/>
        <v>0</v>
      </c>
      <c r="Q25" s="91">
        <f t="shared" si="10"/>
        <v>0</v>
      </c>
      <c r="R25" s="91">
        <f t="shared" si="10"/>
        <v>0</v>
      </c>
      <c r="S25" s="91">
        <f t="shared" si="10"/>
        <v>0</v>
      </c>
      <c r="T25" s="91">
        <f t="shared" si="10"/>
        <v>0</v>
      </c>
      <c r="U25" s="91">
        <f t="shared" si="10"/>
        <v>0</v>
      </c>
      <c r="V25" s="127">
        <f t="shared" si="10"/>
        <v>0</v>
      </c>
      <c r="W25" s="129">
        <f t="shared" si="10"/>
        <v>0</v>
      </c>
      <c r="X25" s="129">
        <f t="shared" si="10"/>
        <v>0</v>
      </c>
      <c r="Y25" s="129">
        <f t="shared" si="10"/>
        <v>0</v>
      </c>
      <c r="Z25" s="129">
        <f t="shared" si="10"/>
        <v>0</v>
      </c>
      <c r="AA25" s="133">
        <f t="shared" si="10"/>
        <v>0</v>
      </c>
      <c r="AB25" s="129">
        <f t="shared" si="10"/>
        <v>0</v>
      </c>
      <c r="AC25" s="129">
        <f t="shared" si="10"/>
        <v>0</v>
      </c>
      <c r="AD25" s="129">
        <f t="shared" si="10"/>
        <v>0</v>
      </c>
      <c r="AE25" s="129">
        <f t="shared" si="10"/>
        <v>0</v>
      </c>
      <c r="AF25" s="129">
        <f t="shared" si="10"/>
        <v>0</v>
      </c>
      <c r="AG25" s="129">
        <f t="shared" si="10"/>
        <v>0</v>
      </c>
      <c r="AH25" s="143">
        <f t="shared" si="10"/>
        <v>0</v>
      </c>
    </row>
    <row r="26" spans="1:34" s="34" customFormat="1" ht="37.5" customHeight="1"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</row>
    <row r="27" spans="1:34" s="34" customFormat="1" ht="37.5" customHeight="1">
      <c r="C27" s="55"/>
      <c r="H27" s="74"/>
      <c r="I27" s="83" t="s">
        <v>95</v>
      </c>
      <c r="J27" s="92"/>
      <c r="K27" s="92"/>
      <c r="L27" s="92"/>
      <c r="M27" s="92"/>
      <c r="N27" s="92"/>
      <c r="O27" s="112">
        <f>SUM(K6,P6,T6,J25,K25,M25,O25,Q25,S25,U25)</f>
        <v>0</v>
      </c>
      <c r="P27" s="115"/>
      <c r="Q27" s="115"/>
      <c r="R27" s="115"/>
      <c r="S27" s="115"/>
      <c r="T27" s="115"/>
      <c r="U27" s="124"/>
      <c r="V27" s="128" t="s">
        <v>80</v>
      </c>
      <c r="W27" s="92"/>
      <c r="X27" s="92"/>
      <c r="Y27" s="92"/>
      <c r="Z27" s="92"/>
      <c r="AA27" s="92"/>
      <c r="AB27" s="112">
        <f>SUM(X6,AC6,AG6,W25,X25,Z25,AB25,AD25,AF25,AH25)</f>
        <v>0</v>
      </c>
      <c r="AC27" s="115"/>
      <c r="AD27" s="115"/>
      <c r="AE27" s="115"/>
      <c r="AF27" s="115"/>
      <c r="AG27" s="115"/>
      <c r="AH27" s="124"/>
    </row>
    <row r="28" spans="1:34" s="34" customFormat="1" ht="37.5" customHeight="1">
      <c r="A28" s="43" t="s">
        <v>32</v>
      </c>
      <c r="B28" s="43"/>
      <c r="C28" s="43"/>
      <c r="D28" s="43"/>
      <c r="E28" s="43"/>
      <c r="F28" s="43"/>
      <c r="G28" s="43"/>
      <c r="H28" s="43"/>
      <c r="I28" s="84"/>
      <c r="J28" s="84"/>
      <c r="K28" s="84"/>
      <c r="L28" s="84"/>
      <c r="M28" s="84"/>
      <c r="N28" s="84"/>
      <c r="O28" s="50"/>
      <c r="P28" s="50"/>
      <c r="Q28" s="50"/>
      <c r="R28" s="50"/>
      <c r="S28" s="50"/>
      <c r="T28" s="50"/>
      <c r="U28" s="50"/>
      <c r="V28" s="128" t="s">
        <v>94</v>
      </c>
      <c r="W28" s="92"/>
      <c r="X28" s="92"/>
      <c r="Y28" s="92"/>
      <c r="Z28" s="92"/>
      <c r="AA28" s="92"/>
      <c r="AB28" s="112">
        <f>O27-AB27</f>
        <v>0</v>
      </c>
      <c r="AC28" s="115"/>
      <c r="AD28" s="115"/>
      <c r="AE28" s="115"/>
      <c r="AF28" s="115"/>
      <c r="AG28" s="115"/>
      <c r="AH28" s="124"/>
    </row>
  </sheetData>
  <mergeCells count="52">
    <mergeCell ref="A1:AH1"/>
    <mergeCell ref="A2:AH2"/>
    <mergeCell ref="A3:AH3"/>
    <mergeCell ref="I4:U4"/>
    <mergeCell ref="V4:AH4"/>
    <mergeCell ref="B5:D5"/>
    <mergeCell ref="I5:J5"/>
    <mergeCell ref="K5:M5"/>
    <mergeCell ref="N5:O5"/>
    <mergeCell ref="P5:Q5"/>
    <mergeCell ref="R5:S5"/>
    <mergeCell ref="T5:U5"/>
    <mergeCell ref="V5:W5"/>
    <mergeCell ref="X5:Z5"/>
    <mergeCell ref="AA5:AB5"/>
    <mergeCell ref="AC5:AD5"/>
    <mergeCell ref="AE5:AF5"/>
    <mergeCell ref="AG5:AH5"/>
    <mergeCell ref="B6:D6"/>
    <mergeCell ref="I6:J6"/>
    <mergeCell ref="K6:M6"/>
    <mergeCell ref="N6:O6"/>
    <mergeCell ref="P6:Q6"/>
    <mergeCell ref="R6:S6"/>
    <mergeCell ref="T6:U6"/>
    <mergeCell ref="V6:W6"/>
    <mergeCell ref="X6:Z6"/>
    <mergeCell ref="AA6:AB6"/>
    <mergeCell ref="AC6:AD6"/>
    <mergeCell ref="AE6:AF6"/>
    <mergeCell ref="AG6:AH6"/>
    <mergeCell ref="B7:D7"/>
    <mergeCell ref="I7:K7"/>
    <mergeCell ref="L7:M7"/>
    <mergeCell ref="N7:O7"/>
    <mergeCell ref="P7:Q7"/>
    <mergeCell ref="R7:S7"/>
    <mergeCell ref="T7:U7"/>
    <mergeCell ref="V7:X7"/>
    <mergeCell ref="Y7:Z7"/>
    <mergeCell ref="AA7:AB7"/>
    <mergeCell ref="AC7:AD7"/>
    <mergeCell ref="AE7:AF7"/>
    <mergeCell ref="AG7:AH7"/>
    <mergeCell ref="A25:H25"/>
    <mergeCell ref="I27:N27"/>
    <mergeCell ref="O27:U27"/>
    <mergeCell ref="V27:AA27"/>
    <mergeCell ref="AB27:AH27"/>
    <mergeCell ref="A28:N28"/>
    <mergeCell ref="V28:AA28"/>
    <mergeCell ref="AB28:AH28"/>
  </mergeCells>
  <phoneticPr fontId="3"/>
  <dataValidations count="1">
    <dataValidation type="list" allowBlank="1" showDropDown="0" showInputMessage="1" showErrorMessage="1" sqref="P5:Q5 T5:U5">
      <formula1>"あり,なし"</formula1>
    </dataValidation>
  </dataValidations>
  <printOptions horizontalCentered="1"/>
  <pageMargins left="0.74803149606299213" right="0.47244094488188976" top="0.6692913385826772" bottom="0.35433070866141736" header="0.39370078740157483" footer="0.27559055118110237"/>
  <pageSetup paperSize="9" scale="50" fitToWidth="1" fitToHeight="1" orientation="landscape" usePrinterDefaults="1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'（参考）諸謝金・宿泊料'!$J$2:$J$15</xm:f>
          </x14:formula1>
          <xm:sqref>H10:H24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AH28"/>
  <sheetViews>
    <sheetView showZeros="0" view="pageBreakPreview" zoomScale="70" zoomScaleSheetLayoutView="70" workbookViewId="0">
      <pane xSplit="8" ySplit="9" topLeftCell="K10" activePane="bottomRight" state="frozen"/>
      <selection pane="topRight"/>
      <selection pane="bottomLeft"/>
      <selection pane="bottomRight" activeCell="A3" sqref="A3:AH3"/>
    </sheetView>
  </sheetViews>
  <sheetFormatPr defaultColWidth="2.625" defaultRowHeight="37.5" customHeight="1"/>
  <cols>
    <col min="1" max="1" width="8.75" style="32" customWidth="1"/>
    <col min="2" max="2" width="7.625" style="32" customWidth="1"/>
    <col min="3" max="3" width="4.25" style="33" bestFit="1" customWidth="1"/>
    <col min="4" max="4" width="7.625" style="32" customWidth="1"/>
    <col min="5" max="7" width="12.5" style="32" customWidth="1"/>
    <col min="8" max="8" width="7.5" style="33" customWidth="1"/>
    <col min="9" max="34" width="7.5" style="32" customWidth="1"/>
    <col min="35" max="16384" width="2.625" style="32"/>
  </cols>
  <sheetData>
    <row r="1" spans="1:34" s="34" customFormat="1" ht="14.25">
      <c r="A1" s="35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</row>
    <row r="2" spans="1:34" s="34" customFormat="1" ht="14.25">
      <c r="A2" s="35" t="s">
        <v>11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</row>
    <row r="3" spans="1:34" ht="60.75" customHeight="1">
      <c r="A3" s="4" t="s">
        <v>137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34" customFormat="1" ht="37.5" customHeight="1">
      <c r="A4" s="36"/>
      <c r="B4" s="36"/>
      <c r="C4" s="50"/>
      <c r="D4" s="36"/>
      <c r="E4" s="36"/>
      <c r="F4" s="36"/>
      <c r="G4" s="36"/>
      <c r="H4" s="68"/>
      <c r="I4" s="75" t="s">
        <v>98</v>
      </c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118"/>
      <c r="V4" s="75" t="s">
        <v>93</v>
      </c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118"/>
    </row>
    <row r="5" spans="1:34" s="34" customFormat="1" ht="37.5" customHeight="1">
      <c r="A5" s="37" t="s">
        <v>12</v>
      </c>
      <c r="B5" s="44" t="str">
        <f>報告書!Q25</f>
        <v>B</v>
      </c>
      <c r="C5" s="44"/>
      <c r="D5" s="44"/>
      <c r="E5" s="36"/>
      <c r="F5" s="36"/>
      <c r="G5" s="36"/>
      <c r="H5" s="68"/>
      <c r="I5" s="76" t="s">
        <v>4</v>
      </c>
      <c r="J5" s="86"/>
      <c r="K5" s="93"/>
      <c r="L5" s="93"/>
      <c r="M5" s="93"/>
      <c r="N5" s="104" t="s">
        <v>96</v>
      </c>
      <c r="O5" s="86"/>
      <c r="P5" s="113"/>
      <c r="Q5" s="113"/>
      <c r="R5" s="104" t="s">
        <v>97</v>
      </c>
      <c r="S5" s="86"/>
      <c r="T5" s="113"/>
      <c r="U5" s="119"/>
      <c r="V5" s="76" t="str">
        <f>I5</f>
        <v>パック料金</v>
      </c>
      <c r="W5" s="86"/>
      <c r="X5" s="130">
        <f>K5</f>
        <v>0</v>
      </c>
      <c r="Y5" s="130"/>
      <c r="Z5" s="130"/>
      <c r="AA5" s="104" t="s">
        <v>96</v>
      </c>
      <c r="AB5" s="86"/>
      <c r="AC5" s="134">
        <f>P5</f>
        <v>0</v>
      </c>
      <c r="AD5" s="134"/>
      <c r="AE5" s="104" t="s">
        <v>97</v>
      </c>
      <c r="AF5" s="86"/>
      <c r="AG5" s="134">
        <f>T5</f>
        <v>0</v>
      </c>
      <c r="AH5" s="138"/>
    </row>
    <row r="6" spans="1:34" s="34" customFormat="1" ht="37.5" customHeight="1">
      <c r="A6" s="37" t="s">
        <v>10</v>
      </c>
      <c r="B6" s="44" t="str">
        <f>報告書!I25</f>
        <v>各種療法士</v>
      </c>
      <c r="C6" s="44"/>
      <c r="D6" s="44"/>
      <c r="E6" s="60"/>
      <c r="F6" s="60"/>
      <c r="G6" s="60"/>
      <c r="H6" s="69"/>
      <c r="I6" s="77"/>
      <c r="J6" s="86"/>
      <c r="K6" s="94"/>
      <c r="L6" s="98"/>
      <c r="M6" s="103"/>
      <c r="N6" s="105"/>
      <c r="O6" s="108"/>
      <c r="P6" s="105"/>
      <c r="Q6" s="108"/>
      <c r="R6" s="105"/>
      <c r="S6" s="108"/>
      <c r="T6" s="105"/>
      <c r="U6" s="54"/>
      <c r="V6" s="77"/>
      <c r="W6" s="86"/>
      <c r="X6" s="94"/>
      <c r="Y6" s="98"/>
      <c r="Z6" s="98"/>
      <c r="AA6" s="94"/>
      <c r="AB6" s="103"/>
      <c r="AC6" s="135"/>
      <c r="AD6" s="135"/>
      <c r="AE6" s="86">
        <f>R6</f>
        <v>0</v>
      </c>
      <c r="AF6" s="86"/>
      <c r="AG6" s="130">
        <f>T6</f>
        <v>0</v>
      </c>
      <c r="AH6" s="139"/>
    </row>
    <row r="7" spans="1:34" s="34" customFormat="1" ht="37.5" customHeight="1">
      <c r="A7" s="37" t="s">
        <v>7</v>
      </c>
      <c r="B7" s="44" t="str">
        <f>IF(ISNA(VLOOKUP(B6,'（参考）諸謝金・宿泊料'!B:C,2,FALSE)),"？",VLOOKUP(B6,'（参考）諸謝金・宿泊料'!B:C,2,FALSE))</f>
        <v>⑦</v>
      </c>
      <c r="C7" s="44"/>
      <c r="D7" s="44"/>
      <c r="H7" s="71"/>
      <c r="I7" s="78" t="s">
        <v>17</v>
      </c>
      <c r="J7" s="87"/>
      <c r="K7" s="87"/>
      <c r="L7" s="99" t="s">
        <v>112</v>
      </c>
      <c r="M7" s="100"/>
      <c r="N7" s="95" t="s">
        <v>113</v>
      </c>
      <c r="O7" s="87"/>
      <c r="P7" s="46" t="s">
        <v>126</v>
      </c>
      <c r="Q7" s="57"/>
      <c r="R7" s="52" t="s">
        <v>21</v>
      </c>
      <c r="S7" s="52"/>
      <c r="T7" s="46" t="s">
        <v>23</v>
      </c>
      <c r="U7" s="120"/>
      <c r="V7" s="78" t="str">
        <f>I7</f>
        <v>鉄道賃</v>
      </c>
      <c r="W7" s="87"/>
      <c r="X7" s="87"/>
      <c r="Y7" s="99" t="str">
        <f>L7</f>
        <v>航空賃</v>
      </c>
      <c r="Z7" s="100"/>
      <c r="AA7" s="95" t="s">
        <v>113</v>
      </c>
      <c r="AB7" s="87"/>
      <c r="AC7" s="136" t="str">
        <f>P7</f>
        <v>諸謝金</v>
      </c>
      <c r="AD7" s="137"/>
      <c r="AE7" s="136" t="str">
        <f>R7</f>
        <v>宿泊料</v>
      </c>
      <c r="AF7" s="137"/>
      <c r="AG7" s="136" t="str">
        <f>T7</f>
        <v>食卓料</v>
      </c>
      <c r="AH7" s="140"/>
    </row>
    <row r="8" spans="1:34" s="34" customFormat="1" ht="45" customHeight="1">
      <c r="A8" s="38" t="s">
        <v>90</v>
      </c>
      <c r="B8" s="45" t="s">
        <v>24</v>
      </c>
      <c r="C8" s="51" t="s">
        <v>88</v>
      </c>
      <c r="D8" s="56" t="s">
        <v>30</v>
      </c>
      <c r="E8" s="61" t="s">
        <v>104</v>
      </c>
      <c r="F8" s="66" t="s">
        <v>31</v>
      </c>
      <c r="G8" s="61" t="s">
        <v>84</v>
      </c>
      <c r="H8" s="70" t="s">
        <v>33</v>
      </c>
      <c r="I8" s="78" t="s">
        <v>36</v>
      </c>
      <c r="J8" s="87" t="s">
        <v>16</v>
      </c>
      <c r="K8" s="95" t="s">
        <v>37</v>
      </c>
      <c r="L8" s="100" t="s">
        <v>36</v>
      </c>
      <c r="M8" s="87" t="s">
        <v>16</v>
      </c>
      <c r="N8" s="87" t="s">
        <v>36</v>
      </c>
      <c r="O8" s="86" t="s">
        <v>16</v>
      </c>
      <c r="P8" s="86" t="s">
        <v>133</v>
      </c>
      <c r="Q8" s="86" t="s">
        <v>40</v>
      </c>
      <c r="R8" s="86" t="s">
        <v>85</v>
      </c>
      <c r="S8" s="86" t="s">
        <v>40</v>
      </c>
      <c r="T8" s="86" t="s">
        <v>85</v>
      </c>
      <c r="U8" s="121" t="s">
        <v>40</v>
      </c>
      <c r="V8" s="78" t="str">
        <f t="shared" ref="V8:AH8" si="0">I8</f>
        <v>路程</v>
      </c>
      <c r="W8" s="87" t="str">
        <f t="shared" si="0"/>
        <v>運賃</v>
      </c>
      <c r="X8" s="95" t="str">
        <f t="shared" si="0"/>
        <v>急行
料金</v>
      </c>
      <c r="Y8" s="100" t="str">
        <f t="shared" si="0"/>
        <v>路程</v>
      </c>
      <c r="Z8" s="87" t="str">
        <f t="shared" si="0"/>
        <v>運賃</v>
      </c>
      <c r="AA8" s="87" t="str">
        <f t="shared" si="0"/>
        <v>路程</v>
      </c>
      <c r="AB8" s="87" t="str">
        <f t="shared" si="0"/>
        <v>運賃</v>
      </c>
      <c r="AC8" s="87" t="str">
        <f t="shared" si="0"/>
        <v>時間</v>
      </c>
      <c r="AD8" s="87" t="str">
        <f t="shared" si="0"/>
        <v>定額</v>
      </c>
      <c r="AE8" s="87" t="str">
        <f t="shared" si="0"/>
        <v>夜数</v>
      </c>
      <c r="AF8" s="87" t="str">
        <f t="shared" si="0"/>
        <v>定額</v>
      </c>
      <c r="AG8" s="87" t="str">
        <f t="shared" si="0"/>
        <v>夜数</v>
      </c>
      <c r="AH8" s="141" t="str">
        <f t="shared" si="0"/>
        <v>定額</v>
      </c>
    </row>
    <row r="9" spans="1:34" s="34" customFormat="1" ht="14.25">
      <c r="A9" s="39"/>
      <c r="B9" s="46"/>
      <c r="C9" s="52"/>
      <c r="D9" s="57"/>
      <c r="E9" s="62"/>
      <c r="F9" s="67"/>
      <c r="G9" s="62"/>
      <c r="H9" s="72"/>
      <c r="I9" s="79" t="s">
        <v>20</v>
      </c>
      <c r="J9" s="88" t="s">
        <v>86</v>
      </c>
      <c r="K9" s="96" t="s">
        <v>86</v>
      </c>
      <c r="L9" s="101" t="s">
        <v>20</v>
      </c>
      <c r="M9" s="88" t="s">
        <v>86</v>
      </c>
      <c r="N9" s="88" t="s">
        <v>20</v>
      </c>
      <c r="O9" s="109" t="s">
        <v>86</v>
      </c>
      <c r="P9" s="114" t="s">
        <v>87</v>
      </c>
      <c r="Q9" s="114" t="s">
        <v>86</v>
      </c>
      <c r="R9" s="114" t="s">
        <v>38</v>
      </c>
      <c r="S9" s="114" t="s">
        <v>86</v>
      </c>
      <c r="T9" s="114" t="s">
        <v>38</v>
      </c>
      <c r="U9" s="122" t="s">
        <v>86</v>
      </c>
      <c r="V9" s="79" t="s">
        <v>20</v>
      </c>
      <c r="W9" s="88" t="s">
        <v>86</v>
      </c>
      <c r="X9" s="96" t="s">
        <v>86</v>
      </c>
      <c r="Y9" s="101" t="s">
        <v>20</v>
      </c>
      <c r="Z9" s="88" t="s">
        <v>86</v>
      </c>
      <c r="AA9" s="88" t="s">
        <v>20</v>
      </c>
      <c r="AB9" s="109" t="s">
        <v>86</v>
      </c>
      <c r="AC9" s="114" t="s">
        <v>87</v>
      </c>
      <c r="AD9" s="114" t="s">
        <v>86</v>
      </c>
      <c r="AE9" s="114" t="s">
        <v>38</v>
      </c>
      <c r="AF9" s="114" t="s">
        <v>86</v>
      </c>
      <c r="AG9" s="114" t="s">
        <v>38</v>
      </c>
      <c r="AH9" s="122" t="s">
        <v>86</v>
      </c>
    </row>
    <row r="10" spans="1:34" s="34" customFormat="1" ht="37.5" customHeight="1">
      <c r="A10" s="40"/>
      <c r="B10" s="47"/>
      <c r="C10" s="53" t="s">
        <v>88</v>
      </c>
      <c r="D10" s="58"/>
      <c r="E10" s="63"/>
      <c r="F10" s="63"/>
      <c r="G10" s="63"/>
      <c r="H10" s="73"/>
      <c r="I10" s="80"/>
      <c r="J10" s="89"/>
      <c r="K10" s="89"/>
      <c r="L10" s="89"/>
      <c r="M10" s="89"/>
      <c r="N10" s="106"/>
      <c r="O10" s="110"/>
      <c r="P10" s="89"/>
      <c r="Q10" s="89"/>
      <c r="R10" s="116" t="str">
        <f t="shared" ref="R10:R24" si="1">IF(H10="","",IF(K5="",1,""))</f>
        <v/>
      </c>
      <c r="S10" s="89"/>
      <c r="T10" s="116" t="str">
        <f>IF($K$5=0,"",IF(AND($P$5="なし",$T$5="なし"),1,""))</f>
        <v/>
      </c>
      <c r="U10" s="123" t="str">
        <f>IF(T10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0" s="125">
        <f t="shared" ref="V10:X24" si="2">I10</f>
        <v>0</v>
      </c>
      <c r="W10" s="116">
        <f t="shared" si="2"/>
        <v>0</v>
      </c>
      <c r="X10" s="116">
        <f t="shared" si="2"/>
        <v>0</v>
      </c>
      <c r="Y10" s="116"/>
      <c r="Z10" s="116"/>
      <c r="AA10" s="131">
        <f t="shared" ref="AA10:AC13" si="3">N10</f>
        <v>0</v>
      </c>
      <c r="AB10" s="116">
        <f t="shared" si="3"/>
        <v>0</v>
      </c>
      <c r="AC10" s="116">
        <f t="shared" si="3"/>
        <v>0</v>
      </c>
      <c r="AD10" s="116" t="str">
        <f>IF(P10="","",IF(Q10&lt;VLOOKUP($B$7,'（参考）諸謝金・宿泊料'!$C$3:$D$25,2,TRUE)*AC10,Q10,VLOOKUP($B$7,'（参考）諸謝金・宿泊料'!$C$3:$D$25,2,TRUE)*AC10))</f>
        <v/>
      </c>
      <c r="AE10" s="116" t="str">
        <f t="shared" ref="AE10:AE24" si="4">R10</f>
        <v/>
      </c>
      <c r="AF10" s="116" t="str">
        <f>IF(OR(H10="東京都特別区",H10="横浜市",H10="川崎市",H10="相模原市",H10="千葉市",H10="さいたま市",H10="名古屋市",H10="京都市",H10="大阪市",H10="堺市",H10="神戸市",H10="広島市",H10="福岡市"),IF(AE10=1,MIN(S10,VLOOKUP($B$7,'（参考）諸謝金・宿泊料'!$C:$F,3,FALSE)),""),IF(AE10=1,MIN(S10,VLOOKUP($B$7,'（参考）諸謝金・宿泊料'!$C:$F,4,FALSE)),""))</f>
        <v/>
      </c>
      <c r="AG10" s="116" t="str">
        <f>IF($X$5=0,"",IF(T10="","",1))</f>
        <v/>
      </c>
      <c r="AH10" s="123" t="str">
        <f>IF(AG10="","",IF(AND($AC$5="なし",$AG$5="なし"),VLOOKUP($B$7,'（参考）諸謝金・宿泊料'!C:I,5,FALSE))+IF(AND($AC$5="なし",$AG$5="あり"),VLOOKUP($B$7,'（参考）諸謝金・宿泊料'!$C:I,6,FALSE))+IF(AND($AC$5="あり",$AG$5="なし"),VLOOKUP($B$7,'（参考）諸謝金・宿泊料'!C:I,7,FALSE))+IF(AND($AC$5="あり",$AG$5="あり"),0))</f>
        <v/>
      </c>
    </row>
    <row r="11" spans="1:34" s="34" customFormat="1" ht="37.5" customHeight="1">
      <c r="A11" s="40"/>
      <c r="B11" s="48"/>
      <c r="C11" s="54" t="s">
        <v>88</v>
      </c>
      <c r="D11" s="59"/>
      <c r="E11" s="64"/>
      <c r="F11" s="64"/>
      <c r="G11" s="64"/>
      <c r="H11" s="73"/>
      <c r="I11" s="81"/>
      <c r="J11" s="90"/>
      <c r="K11" s="90"/>
      <c r="L11" s="90"/>
      <c r="M11" s="90"/>
      <c r="N11" s="107"/>
      <c r="O11" s="90"/>
      <c r="P11" s="90"/>
      <c r="Q11" s="90"/>
      <c r="R11" s="116" t="str">
        <f t="shared" si="1"/>
        <v/>
      </c>
      <c r="S11" s="90"/>
      <c r="T11" s="117" t="str">
        <f t="shared" ref="T11:T24" si="5">IF($X$5=0,"",IF(OR(G11="",R11=""),"",1))</f>
        <v/>
      </c>
      <c r="U11" s="123" t="str">
        <f>IF(T11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1" s="126">
        <f t="shared" si="2"/>
        <v>0</v>
      </c>
      <c r="W11" s="117">
        <f t="shared" si="2"/>
        <v>0</v>
      </c>
      <c r="X11" s="117">
        <f t="shared" si="2"/>
        <v>0</v>
      </c>
      <c r="Y11" s="117"/>
      <c r="Z11" s="117"/>
      <c r="AA11" s="132">
        <f t="shared" si="3"/>
        <v>0</v>
      </c>
      <c r="AB11" s="117">
        <f t="shared" si="3"/>
        <v>0</v>
      </c>
      <c r="AC11" s="117">
        <f t="shared" si="3"/>
        <v>0</v>
      </c>
      <c r="AD11" s="116" t="str">
        <f>IF(P11="","",IF(Q11&lt;VLOOKUP($B$7,'（参考）諸謝金・宿泊料'!$C$3:$D$25,2,TRUE)*AC11,Q11,VLOOKUP($B$7,'（参考）諸謝金・宿泊料'!$C$3:$D$25,2,TRUE)*AC11))</f>
        <v/>
      </c>
      <c r="AE11" s="117" t="str">
        <f t="shared" si="4"/>
        <v/>
      </c>
      <c r="AF11" s="117" t="str">
        <f>IF(OR(H11="横浜市",H11="川崎市",H11="相模原市",H11="千葉市",H11="さいたま市",H11="名古屋市",H11="京都市",H11="大阪市",H11="堺市",H11="神戸市",H11="広島市",H11="福岡市"),IF(AE11=1,MIN(S11,VLOOKUP($B$7,'（参考）諸謝金・宿泊料'!$C:$F,3,FALSE)),""),IF(AE11=1,MIN(S11,VLOOKUP($B$7,'（参考）諸謝金・宿泊料'!$C:$F,4,FALSE)),""))</f>
        <v/>
      </c>
      <c r="AG11" s="117" t="str">
        <f t="shared" ref="AG11:AG24" si="6">IF($X$5=0,"",IF(OR(T11="",AE11=""),"",1))</f>
        <v/>
      </c>
      <c r="AH11" s="142" t="str">
        <f>IF(AG11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2" spans="1:34" s="34" customFormat="1" ht="37.5" customHeight="1">
      <c r="A12" s="40"/>
      <c r="B12" s="48"/>
      <c r="C12" s="54" t="s">
        <v>88</v>
      </c>
      <c r="D12" s="59"/>
      <c r="E12" s="65"/>
      <c r="F12" s="65"/>
      <c r="G12" s="65"/>
      <c r="H12" s="73"/>
      <c r="I12" s="81"/>
      <c r="J12" s="90"/>
      <c r="K12" s="90"/>
      <c r="L12" s="90"/>
      <c r="M12" s="90"/>
      <c r="N12" s="107"/>
      <c r="O12" s="90"/>
      <c r="P12" s="90" t="str">
        <f t="shared" ref="P12:P24" si="7">IF(A12="","",1)</f>
        <v/>
      </c>
      <c r="Q12" s="90"/>
      <c r="R12" s="116" t="str">
        <f t="shared" si="1"/>
        <v/>
      </c>
      <c r="S12" s="90"/>
      <c r="T12" s="117" t="str">
        <f t="shared" si="5"/>
        <v/>
      </c>
      <c r="U12" s="123" t="str">
        <f>IF(T12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2" s="126">
        <f t="shared" si="2"/>
        <v>0</v>
      </c>
      <c r="W12" s="117">
        <f t="shared" si="2"/>
        <v>0</v>
      </c>
      <c r="X12" s="117">
        <f t="shared" si="2"/>
        <v>0</v>
      </c>
      <c r="Y12" s="117"/>
      <c r="Z12" s="117"/>
      <c r="AA12" s="132">
        <f t="shared" si="3"/>
        <v>0</v>
      </c>
      <c r="AB12" s="117">
        <f t="shared" si="3"/>
        <v>0</v>
      </c>
      <c r="AC12" s="117" t="str">
        <f t="shared" si="3"/>
        <v/>
      </c>
      <c r="AD12" s="116" t="str">
        <f>IF(P12="","",IF(Q12&lt;VLOOKUP($B$7,'（参考）諸謝金・宿泊料'!$C$3:$D$25,2,TRUE)*AC12,Q12,VLOOKUP($B$7,'（参考）諸謝金・宿泊料'!$C$3:$D$25,2,TRUE)*AC12))</f>
        <v/>
      </c>
      <c r="AE12" s="117" t="str">
        <f t="shared" si="4"/>
        <v/>
      </c>
      <c r="AF12" s="117" t="str">
        <f>IF(OR(H12="横浜市",H12="川崎市",H12="相模原市",H12="千葉市",H12="さいたま市",H12="名古屋市",H12="京都市",H12="大阪市",H12="堺市",H12="神戸市",H12="広島市",H12="福岡市"),IF(AE12=1,MIN(S12,VLOOKUP($B$7,'（参考）諸謝金・宿泊料'!$C:$F,3,FALSE)),""),IF(AE12=1,MIN(S12,VLOOKUP($B$7,'（参考）諸謝金・宿泊料'!$C:$F,4,FALSE)),""))</f>
        <v/>
      </c>
      <c r="AG12" s="117" t="str">
        <f t="shared" si="6"/>
        <v/>
      </c>
      <c r="AH12" s="142" t="str">
        <f>IF(AG12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3" spans="1:34" s="34" customFormat="1" ht="37.5" customHeight="1">
      <c r="A13" s="40"/>
      <c r="B13" s="48"/>
      <c r="C13" s="54" t="s">
        <v>88</v>
      </c>
      <c r="D13" s="59"/>
      <c r="E13" s="65"/>
      <c r="F13" s="65"/>
      <c r="G13" s="65"/>
      <c r="H13" s="73"/>
      <c r="I13" s="81"/>
      <c r="J13" s="90"/>
      <c r="K13" s="90"/>
      <c r="L13" s="90"/>
      <c r="M13" s="90"/>
      <c r="N13" s="107"/>
      <c r="O13" s="90"/>
      <c r="P13" s="90" t="str">
        <f t="shared" si="7"/>
        <v/>
      </c>
      <c r="Q13" s="90"/>
      <c r="R13" s="116" t="str">
        <f t="shared" si="1"/>
        <v/>
      </c>
      <c r="S13" s="90"/>
      <c r="T13" s="117" t="str">
        <f t="shared" si="5"/>
        <v/>
      </c>
      <c r="U13" s="123" t="str">
        <f>IF(T13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3" s="126">
        <f t="shared" si="2"/>
        <v>0</v>
      </c>
      <c r="W13" s="117">
        <f t="shared" si="2"/>
        <v>0</v>
      </c>
      <c r="X13" s="117">
        <f t="shared" si="2"/>
        <v>0</v>
      </c>
      <c r="Y13" s="117"/>
      <c r="Z13" s="117"/>
      <c r="AA13" s="132">
        <f t="shared" si="3"/>
        <v>0</v>
      </c>
      <c r="AB13" s="117">
        <f t="shared" si="3"/>
        <v>0</v>
      </c>
      <c r="AC13" s="117" t="str">
        <f t="shared" si="3"/>
        <v/>
      </c>
      <c r="AD13" s="116" t="str">
        <f>IF(P13="","",IF(Q13&lt;VLOOKUP($B$7,'（参考）諸謝金・宿泊料'!$C$3:$D$25,2,TRUE)*AC13,Q13,VLOOKUP($B$7,'（参考）諸謝金・宿泊料'!$C$3:$D$25,2,TRUE)*AC13))</f>
        <v/>
      </c>
      <c r="AE13" s="117" t="str">
        <f t="shared" si="4"/>
        <v/>
      </c>
      <c r="AF13" s="117" t="str">
        <f>IF(OR(H13="横浜市",H13="川崎市",H13="相模原市",H13="千葉市",H13="さいたま市",H13="名古屋市",H13="京都市",H13="大阪市",H13="堺市",H13="神戸市",H13="広島市",H13="福岡市"),IF(AE13=1,MIN(S13,VLOOKUP($B$7,'（参考）諸謝金・宿泊料'!$C:$F,3,FALSE)),""),IF(AE13=1,MIN(S13,VLOOKUP($B$7,'（参考）諸謝金・宿泊料'!$C:$F,4,FALSE)),""))</f>
        <v/>
      </c>
      <c r="AG13" s="117" t="str">
        <f t="shared" si="6"/>
        <v/>
      </c>
      <c r="AH13" s="142" t="str">
        <f>IF(AG13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4" spans="1:34" s="34" customFormat="1" ht="37.5" customHeight="1">
      <c r="A14" s="40"/>
      <c r="B14" s="48"/>
      <c r="C14" s="54" t="s">
        <v>88</v>
      </c>
      <c r="D14" s="59"/>
      <c r="E14" s="65"/>
      <c r="F14" s="65"/>
      <c r="G14" s="65"/>
      <c r="H14" s="73"/>
      <c r="I14" s="81"/>
      <c r="J14" s="90"/>
      <c r="K14" s="90"/>
      <c r="L14" s="90"/>
      <c r="M14" s="90"/>
      <c r="N14" s="107"/>
      <c r="O14" s="90"/>
      <c r="P14" s="90" t="str">
        <f t="shared" si="7"/>
        <v/>
      </c>
      <c r="Q14" s="90"/>
      <c r="R14" s="116" t="str">
        <f t="shared" si="1"/>
        <v/>
      </c>
      <c r="S14" s="90"/>
      <c r="T14" s="117" t="str">
        <f t="shared" si="5"/>
        <v/>
      </c>
      <c r="U14" s="123" t="str">
        <f>IF(T14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4" s="126">
        <f t="shared" si="2"/>
        <v>0</v>
      </c>
      <c r="W14" s="117">
        <f t="shared" si="2"/>
        <v>0</v>
      </c>
      <c r="X14" s="117">
        <f t="shared" si="2"/>
        <v>0</v>
      </c>
      <c r="Y14" s="117"/>
      <c r="Z14" s="117"/>
      <c r="AA14" s="132">
        <f t="shared" ref="AA14:AB24" si="8">N14</f>
        <v>0</v>
      </c>
      <c r="AB14" s="117">
        <f t="shared" si="8"/>
        <v>0</v>
      </c>
      <c r="AC14" s="117"/>
      <c r="AD14" s="116" t="str">
        <f>IF(P14="","",IF(Q14&lt;VLOOKUP($B$7,'（参考）諸謝金・宿泊料'!$C$3:$D$25,2,TRUE)*AC14,Q14,VLOOKUP($B$7,'（参考）諸謝金・宿泊料'!$C$3:$D$25,2,TRUE)*AC14))</f>
        <v/>
      </c>
      <c r="AE14" s="117" t="str">
        <f t="shared" si="4"/>
        <v/>
      </c>
      <c r="AF14" s="117" t="str">
        <f>IF(OR(H14="横浜市",H14="川崎市",H14="相模原市",H14="千葉市",H14="さいたま市",H14="名古屋市",H14="京都市",H14="大阪市",H14="堺市",H14="神戸市",H14="広島市",H14="福岡市"),IF(AE14=1,MIN(S14,VLOOKUP($B$7,'（参考）諸謝金・宿泊料'!$C:$F,3,FALSE)),""),IF(AE14=1,MIN(S14,VLOOKUP($B$7,'（参考）諸謝金・宿泊料'!$C:$F,4,FALSE)),""))</f>
        <v/>
      </c>
      <c r="AG14" s="117" t="str">
        <f t="shared" si="6"/>
        <v/>
      </c>
      <c r="AH14" s="142" t="str">
        <f>IF(AG14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5" spans="1:34" s="34" customFormat="1" ht="37.5" customHeight="1">
      <c r="A15" s="40"/>
      <c r="B15" s="48"/>
      <c r="C15" s="54" t="s">
        <v>88</v>
      </c>
      <c r="D15" s="59"/>
      <c r="E15" s="64"/>
      <c r="F15" s="64"/>
      <c r="G15" s="64"/>
      <c r="H15" s="73"/>
      <c r="I15" s="81"/>
      <c r="J15" s="90"/>
      <c r="K15" s="90"/>
      <c r="L15" s="90"/>
      <c r="M15" s="90"/>
      <c r="N15" s="107"/>
      <c r="O15" s="90"/>
      <c r="P15" s="90" t="str">
        <f t="shared" si="7"/>
        <v/>
      </c>
      <c r="Q15" s="90"/>
      <c r="R15" s="116" t="str">
        <f t="shared" si="1"/>
        <v/>
      </c>
      <c r="S15" s="90"/>
      <c r="T15" s="117" t="str">
        <f t="shared" si="5"/>
        <v/>
      </c>
      <c r="U15" s="123" t="str">
        <f>IF(T15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5" s="126">
        <f t="shared" si="2"/>
        <v>0</v>
      </c>
      <c r="W15" s="117">
        <f t="shared" si="2"/>
        <v>0</v>
      </c>
      <c r="X15" s="117">
        <f t="shared" si="2"/>
        <v>0</v>
      </c>
      <c r="Y15" s="117"/>
      <c r="Z15" s="117"/>
      <c r="AA15" s="132">
        <f t="shared" si="8"/>
        <v>0</v>
      </c>
      <c r="AB15" s="117">
        <f t="shared" si="8"/>
        <v>0</v>
      </c>
      <c r="AC15" s="117"/>
      <c r="AD15" s="116" t="str">
        <f>IF(P15="","",IF(Q15&lt;VLOOKUP($B$7,'（参考）諸謝金・宿泊料'!$C$3:$D$25,2,TRUE)*AC15,Q15,VLOOKUP($B$7,'（参考）諸謝金・宿泊料'!$C$3:$D$25,2,TRUE)*AC15))</f>
        <v/>
      </c>
      <c r="AE15" s="117" t="str">
        <f t="shared" si="4"/>
        <v/>
      </c>
      <c r="AF15" s="117" t="str">
        <f>IF(OR(H15="横浜市",H15="川崎市",H15="相模原市",H15="千葉市",H15="さいたま市",H15="名古屋市",H15="京都市",H15="大阪市",H15="堺市",H15="神戸市",H15="広島市",H15="福岡市"),IF(AE15=1,MIN(S15,VLOOKUP($B$7,'（参考）諸謝金・宿泊料'!$C:$F,3,FALSE)),""),IF(AE15=1,MIN(S15,VLOOKUP($B$7,'（参考）諸謝金・宿泊料'!$C:$F,4,FALSE)),""))</f>
        <v/>
      </c>
      <c r="AG15" s="117" t="str">
        <f t="shared" si="6"/>
        <v/>
      </c>
      <c r="AH15" s="142" t="str">
        <f>IF(AG15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6" spans="1:34" s="34" customFormat="1" ht="37.5" customHeight="1">
      <c r="A16" s="40"/>
      <c r="B16" s="48"/>
      <c r="C16" s="54" t="s">
        <v>88</v>
      </c>
      <c r="D16" s="59"/>
      <c r="E16" s="65"/>
      <c r="F16" s="65"/>
      <c r="G16" s="65"/>
      <c r="H16" s="73"/>
      <c r="I16" s="81"/>
      <c r="J16" s="90"/>
      <c r="K16" s="90"/>
      <c r="L16" s="90"/>
      <c r="M16" s="90"/>
      <c r="N16" s="107"/>
      <c r="O16" s="90"/>
      <c r="P16" s="90" t="str">
        <f t="shared" si="7"/>
        <v/>
      </c>
      <c r="Q16" s="90"/>
      <c r="R16" s="116" t="str">
        <f t="shared" si="1"/>
        <v/>
      </c>
      <c r="S16" s="90"/>
      <c r="T16" s="117" t="str">
        <f t="shared" si="5"/>
        <v/>
      </c>
      <c r="U16" s="123" t="str">
        <f>IF(T16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6" s="126">
        <f t="shared" si="2"/>
        <v>0</v>
      </c>
      <c r="W16" s="117">
        <f t="shared" si="2"/>
        <v>0</v>
      </c>
      <c r="X16" s="117">
        <f t="shared" si="2"/>
        <v>0</v>
      </c>
      <c r="Y16" s="117"/>
      <c r="Z16" s="117"/>
      <c r="AA16" s="132">
        <f t="shared" si="8"/>
        <v>0</v>
      </c>
      <c r="AB16" s="117">
        <f t="shared" si="8"/>
        <v>0</v>
      </c>
      <c r="AC16" s="117" t="str">
        <f t="shared" ref="AC16:AC24" si="9">P16</f>
        <v/>
      </c>
      <c r="AD16" s="116" t="str">
        <f>IF(P16="","",IF(Q16&lt;VLOOKUP($B$7,'（参考）諸謝金・宿泊料'!$C$3:$D$25,2,TRUE)*AC16,Q16,VLOOKUP($B$7,'（参考）諸謝金・宿泊料'!$C$3:$D$25,2,TRUE)*AC16))</f>
        <v/>
      </c>
      <c r="AE16" s="117" t="str">
        <f t="shared" si="4"/>
        <v/>
      </c>
      <c r="AF16" s="117" t="str">
        <f>IF(OR(H16="横浜市",H16="川崎市",H16="相模原市",H16="千葉市",H16="さいたま市",H16="名古屋市",H16="京都市",H16="大阪市",H16="堺市",H16="神戸市",H16="広島市",H16="福岡市"),IF(AE16=1,MIN(S16,VLOOKUP($B$7,'（参考）諸謝金・宿泊料'!$C:$F,3,FALSE)),""),IF(AE16=1,MIN(S16,VLOOKUP($B$7,'（参考）諸謝金・宿泊料'!$C:$F,4,FALSE)),""))</f>
        <v/>
      </c>
      <c r="AG16" s="117" t="str">
        <f t="shared" si="6"/>
        <v/>
      </c>
      <c r="AH16" s="142" t="str">
        <f>IF(AG16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7" spans="1:34" s="34" customFormat="1" ht="37.5" customHeight="1">
      <c r="A17" s="40"/>
      <c r="B17" s="48"/>
      <c r="C17" s="54" t="s">
        <v>88</v>
      </c>
      <c r="D17" s="59"/>
      <c r="E17" s="64"/>
      <c r="F17" s="64"/>
      <c r="G17" s="64"/>
      <c r="H17" s="73"/>
      <c r="I17" s="81"/>
      <c r="J17" s="90"/>
      <c r="K17" s="90"/>
      <c r="L17" s="90"/>
      <c r="M17" s="90"/>
      <c r="N17" s="107"/>
      <c r="O17" s="90"/>
      <c r="P17" s="90" t="str">
        <f t="shared" si="7"/>
        <v/>
      </c>
      <c r="Q17" s="90"/>
      <c r="R17" s="116" t="str">
        <f t="shared" si="1"/>
        <v/>
      </c>
      <c r="S17" s="90"/>
      <c r="T17" s="117" t="str">
        <f t="shared" si="5"/>
        <v/>
      </c>
      <c r="U17" s="123" t="str">
        <f>IF(T17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7" s="126">
        <f t="shared" si="2"/>
        <v>0</v>
      </c>
      <c r="W17" s="117">
        <f t="shared" si="2"/>
        <v>0</v>
      </c>
      <c r="X17" s="117">
        <f t="shared" si="2"/>
        <v>0</v>
      </c>
      <c r="Y17" s="117"/>
      <c r="Z17" s="117"/>
      <c r="AA17" s="132">
        <f t="shared" si="8"/>
        <v>0</v>
      </c>
      <c r="AB17" s="117">
        <f t="shared" si="8"/>
        <v>0</v>
      </c>
      <c r="AC17" s="117" t="str">
        <f t="shared" si="9"/>
        <v/>
      </c>
      <c r="AD17" s="116" t="str">
        <f>IF(P17="","",IF(Q17&lt;VLOOKUP($B$7,'（参考）諸謝金・宿泊料'!$C$3:$D$25,2,TRUE)*AC17,Q17,VLOOKUP($B$7,'（参考）諸謝金・宿泊料'!$C$3:$D$25,2,TRUE)*AC17))</f>
        <v/>
      </c>
      <c r="AE17" s="117" t="str">
        <f t="shared" si="4"/>
        <v/>
      </c>
      <c r="AF17" s="117" t="str">
        <f>IF(OR(H17="横浜市",H17="川崎市",H17="相模原市",H17="千葉市",H17="さいたま市",H17="名古屋市",H17="京都市",H17="大阪市",H17="堺市",H17="神戸市",H17="広島市",H17="福岡市"),IF(AE17=1,MIN(S17,VLOOKUP($B$7,'（参考）諸謝金・宿泊料'!$C:$F,3,FALSE)),""),IF(AE17=1,MIN(S17,VLOOKUP($B$7,'（参考）諸謝金・宿泊料'!$C:$F,4,FALSE)),""))</f>
        <v/>
      </c>
      <c r="AG17" s="117" t="str">
        <f t="shared" si="6"/>
        <v/>
      </c>
      <c r="AH17" s="142" t="str">
        <f>IF(AG17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8" spans="1:34" s="34" customFormat="1" ht="37.5" customHeight="1">
      <c r="A18" s="40"/>
      <c r="B18" s="48"/>
      <c r="C18" s="54" t="s">
        <v>88</v>
      </c>
      <c r="D18" s="59"/>
      <c r="E18" s="64"/>
      <c r="F18" s="64"/>
      <c r="G18" s="64"/>
      <c r="H18" s="73"/>
      <c r="I18" s="81"/>
      <c r="J18" s="90"/>
      <c r="K18" s="90"/>
      <c r="L18" s="90"/>
      <c r="M18" s="90"/>
      <c r="N18" s="107"/>
      <c r="O18" s="90"/>
      <c r="P18" s="90" t="str">
        <f t="shared" si="7"/>
        <v/>
      </c>
      <c r="Q18" s="90"/>
      <c r="R18" s="116" t="str">
        <f t="shared" si="1"/>
        <v/>
      </c>
      <c r="S18" s="90"/>
      <c r="T18" s="117" t="str">
        <f t="shared" si="5"/>
        <v/>
      </c>
      <c r="U18" s="123" t="str">
        <f>IF(T18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8" s="126">
        <f t="shared" si="2"/>
        <v>0</v>
      </c>
      <c r="W18" s="117">
        <f t="shared" si="2"/>
        <v>0</v>
      </c>
      <c r="X18" s="117">
        <f t="shared" si="2"/>
        <v>0</v>
      </c>
      <c r="Y18" s="117"/>
      <c r="Z18" s="117"/>
      <c r="AA18" s="132">
        <f t="shared" si="8"/>
        <v>0</v>
      </c>
      <c r="AB18" s="117">
        <f t="shared" si="8"/>
        <v>0</v>
      </c>
      <c r="AC18" s="117" t="str">
        <f t="shared" si="9"/>
        <v/>
      </c>
      <c r="AD18" s="116" t="str">
        <f>IF(P18="","",IF(Q18&lt;VLOOKUP($B$7,'（参考）諸謝金・宿泊料'!$C$3:$D$25,2,TRUE)*AC18,Q18,VLOOKUP($B$7,'（参考）諸謝金・宿泊料'!$C$3:$D$25,2,TRUE)*AC18))</f>
        <v/>
      </c>
      <c r="AE18" s="117" t="str">
        <f t="shared" si="4"/>
        <v/>
      </c>
      <c r="AF18" s="117" t="str">
        <f>IF(OR(H18="横浜市",H18="川崎市",H18="相模原市",H18="千葉市",H18="さいたま市",H18="名古屋市",H18="京都市",H18="大阪市",H18="堺市",H18="神戸市",H18="広島市",H18="福岡市"),IF(AE18=1,MIN(S18,VLOOKUP($B$7,'（参考）諸謝金・宿泊料'!$C:$F,3,FALSE)),""),IF(AE18=1,MIN(S18,VLOOKUP($B$7,'（参考）諸謝金・宿泊料'!$C:$F,4,FALSE)),""))</f>
        <v/>
      </c>
      <c r="AG18" s="117" t="str">
        <f t="shared" si="6"/>
        <v/>
      </c>
      <c r="AH18" s="142" t="str">
        <f>IF(AG18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9" spans="1:34" s="34" customFormat="1" ht="37.5" customHeight="1">
      <c r="A19" s="40"/>
      <c r="B19" s="48"/>
      <c r="C19" s="54" t="s">
        <v>88</v>
      </c>
      <c r="D19" s="59"/>
      <c r="E19" s="64"/>
      <c r="F19" s="64"/>
      <c r="G19" s="64"/>
      <c r="H19" s="73"/>
      <c r="I19" s="81"/>
      <c r="J19" s="90"/>
      <c r="K19" s="90"/>
      <c r="L19" s="90"/>
      <c r="M19" s="90"/>
      <c r="N19" s="107"/>
      <c r="O19" s="90"/>
      <c r="P19" s="90" t="str">
        <f t="shared" si="7"/>
        <v/>
      </c>
      <c r="Q19" s="90"/>
      <c r="R19" s="116" t="str">
        <f t="shared" si="1"/>
        <v/>
      </c>
      <c r="S19" s="90"/>
      <c r="T19" s="117" t="str">
        <f t="shared" si="5"/>
        <v/>
      </c>
      <c r="U19" s="123" t="str">
        <f>IF(T19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9" s="126">
        <f t="shared" si="2"/>
        <v>0</v>
      </c>
      <c r="W19" s="117">
        <f t="shared" si="2"/>
        <v>0</v>
      </c>
      <c r="X19" s="117">
        <f t="shared" si="2"/>
        <v>0</v>
      </c>
      <c r="Y19" s="117"/>
      <c r="Z19" s="117"/>
      <c r="AA19" s="132">
        <f t="shared" si="8"/>
        <v>0</v>
      </c>
      <c r="AB19" s="117">
        <f t="shared" si="8"/>
        <v>0</v>
      </c>
      <c r="AC19" s="117" t="str">
        <f t="shared" si="9"/>
        <v/>
      </c>
      <c r="AD19" s="116" t="str">
        <f>IF(P19="","",IF(Q19&lt;VLOOKUP($B$7,'（参考）諸謝金・宿泊料'!$C$3:$D$25,2,TRUE)*AC19,Q19,VLOOKUP($B$7,'（参考）諸謝金・宿泊料'!$C$3:$D$25,2,TRUE)*AC19))</f>
        <v/>
      </c>
      <c r="AE19" s="117" t="str">
        <f t="shared" si="4"/>
        <v/>
      </c>
      <c r="AF19" s="117" t="str">
        <f>IF(OR(H19="横浜市",H19="川崎市",H19="相模原市",H19="千葉市",H19="さいたま市",H19="名古屋市",H19="京都市",H19="大阪市",H19="堺市",H19="神戸市",H19="広島市",H19="福岡市"),IF(AE19=1,MIN(S19,VLOOKUP($B$7,'（参考）諸謝金・宿泊料'!$C:$F,3,FALSE)),""),IF(AE19=1,MIN(S19,VLOOKUP($B$7,'（参考）諸謝金・宿泊料'!$C:$F,4,FALSE)),""))</f>
        <v/>
      </c>
      <c r="AG19" s="117" t="str">
        <f t="shared" si="6"/>
        <v/>
      </c>
      <c r="AH19" s="142" t="str">
        <f>IF(AG19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0" spans="1:34" s="34" customFormat="1" ht="37.5" customHeight="1">
      <c r="A20" s="40"/>
      <c r="B20" s="48"/>
      <c r="C20" s="54" t="s">
        <v>88</v>
      </c>
      <c r="D20" s="59"/>
      <c r="E20" s="64"/>
      <c r="F20" s="64"/>
      <c r="G20" s="64"/>
      <c r="H20" s="73"/>
      <c r="I20" s="81"/>
      <c r="J20" s="90"/>
      <c r="K20" s="90"/>
      <c r="L20" s="90"/>
      <c r="M20" s="90"/>
      <c r="N20" s="107"/>
      <c r="O20" s="90"/>
      <c r="P20" s="90" t="str">
        <f t="shared" si="7"/>
        <v/>
      </c>
      <c r="Q20" s="90"/>
      <c r="R20" s="116" t="str">
        <f t="shared" si="1"/>
        <v/>
      </c>
      <c r="S20" s="90"/>
      <c r="T20" s="117" t="str">
        <f t="shared" si="5"/>
        <v/>
      </c>
      <c r="U20" s="123" t="str">
        <f>IF(T20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0" s="126">
        <f t="shared" si="2"/>
        <v>0</v>
      </c>
      <c r="W20" s="117">
        <f t="shared" si="2"/>
        <v>0</v>
      </c>
      <c r="X20" s="117">
        <f t="shared" si="2"/>
        <v>0</v>
      </c>
      <c r="Y20" s="117"/>
      <c r="Z20" s="117"/>
      <c r="AA20" s="132">
        <f t="shared" si="8"/>
        <v>0</v>
      </c>
      <c r="AB20" s="117">
        <f t="shared" si="8"/>
        <v>0</v>
      </c>
      <c r="AC20" s="117" t="str">
        <f t="shared" si="9"/>
        <v/>
      </c>
      <c r="AD20" s="116" t="str">
        <f>IF(P20="","",IF(Q20&lt;VLOOKUP($B$7,'（参考）諸謝金・宿泊料'!$C$3:$D$25,2,TRUE)*AC20,Q20,VLOOKUP($B$7,'（参考）諸謝金・宿泊料'!$C$3:$D$25,2,TRUE)*AC20))</f>
        <v/>
      </c>
      <c r="AE20" s="117" t="str">
        <f t="shared" si="4"/>
        <v/>
      </c>
      <c r="AF20" s="117" t="str">
        <f>IF(OR(H20="横浜市",H20="川崎市",H20="相模原市",H20="千葉市",H20="さいたま市",H20="名古屋市",H20="京都市",H20="大阪市",H20="堺市",H20="神戸市",H20="広島市",H20="福岡市"),IF(AE20=1,MIN(S20,VLOOKUP($B$7,'（参考）諸謝金・宿泊料'!$C:$F,3,FALSE)),""),IF(AE20=1,MIN(S20,VLOOKUP($B$7,'（参考）諸謝金・宿泊料'!$C:$F,4,FALSE)),""))</f>
        <v/>
      </c>
      <c r="AG20" s="117" t="str">
        <f t="shared" si="6"/>
        <v/>
      </c>
      <c r="AH20" s="142" t="str">
        <f>IF(AG20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1" spans="1:34" s="34" customFormat="1" ht="37.5" customHeight="1">
      <c r="A21" s="40"/>
      <c r="B21" s="48"/>
      <c r="C21" s="54" t="s">
        <v>88</v>
      </c>
      <c r="D21" s="59"/>
      <c r="E21" s="64"/>
      <c r="F21" s="64"/>
      <c r="G21" s="64"/>
      <c r="H21" s="73"/>
      <c r="I21" s="81"/>
      <c r="J21" s="90"/>
      <c r="K21" s="90"/>
      <c r="L21" s="90"/>
      <c r="M21" s="90"/>
      <c r="N21" s="107"/>
      <c r="O21" s="90"/>
      <c r="P21" s="90" t="str">
        <f t="shared" si="7"/>
        <v/>
      </c>
      <c r="Q21" s="90"/>
      <c r="R21" s="116" t="str">
        <f t="shared" si="1"/>
        <v/>
      </c>
      <c r="S21" s="90"/>
      <c r="T21" s="117" t="str">
        <f t="shared" si="5"/>
        <v/>
      </c>
      <c r="U21" s="123" t="str">
        <f>IF(T21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1" s="126">
        <f t="shared" si="2"/>
        <v>0</v>
      </c>
      <c r="W21" s="117">
        <f t="shared" si="2"/>
        <v>0</v>
      </c>
      <c r="X21" s="117">
        <f t="shared" si="2"/>
        <v>0</v>
      </c>
      <c r="Y21" s="117"/>
      <c r="Z21" s="117"/>
      <c r="AA21" s="132">
        <f t="shared" si="8"/>
        <v>0</v>
      </c>
      <c r="AB21" s="117">
        <f t="shared" si="8"/>
        <v>0</v>
      </c>
      <c r="AC21" s="117" t="str">
        <f t="shared" si="9"/>
        <v/>
      </c>
      <c r="AD21" s="116" t="str">
        <f>IF(P21="","",IF(Q21&lt;VLOOKUP($B$7,'（参考）諸謝金・宿泊料'!$C$3:$D$25,2,TRUE)*AC21,Q21,VLOOKUP($B$7,'（参考）諸謝金・宿泊料'!$C$3:$D$25,2,TRUE)*AC21))</f>
        <v/>
      </c>
      <c r="AE21" s="117" t="str">
        <f t="shared" si="4"/>
        <v/>
      </c>
      <c r="AF21" s="117" t="str">
        <f>IF(OR(H21="横浜市",H21="川崎市",H21="相模原市",H21="千葉市",H21="さいたま市",H21="名古屋市",H21="京都市",H21="大阪市",H21="堺市",H21="神戸市",H21="広島市",H21="福岡市"),IF(AE21=1,MIN(S21,VLOOKUP($B$7,'（参考）諸謝金・宿泊料'!$C:$F,3,FALSE)),""),IF(AE21=1,MIN(S21,VLOOKUP($B$7,'（参考）諸謝金・宿泊料'!$C:$F,4,FALSE)),""))</f>
        <v/>
      </c>
      <c r="AG21" s="117" t="str">
        <f t="shared" si="6"/>
        <v/>
      </c>
      <c r="AH21" s="142" t="str">
        <f>IF(AG21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2" spans="1:34" s="34" customFormat="1" ht="37.5" customHeight="1">
      <c r="A22" s="40"/>
      <c r="B22" s="48"/>
      <c r="C22" s="54" t="s">
        <v>88</v>
      </c>
      <c r="D22" s="59"/>
      <c r="E22" s="64"/>
      <c r="F22" s="64"/>
      <c r="G22" s="64"/>
      <c r="H22" s="73"/>
      <c r="I22" s="81"/>
      <c r="J22" s="90"/>
      <c r="K22" s="90"/>
      <c r="L22" s="90"/>
      <c r="M22" s="90"/>
      <c r="N22" s="107"/>
      <c r="O22" s="90"/>
      <c r="P22" s="90" t="str">
        <f t="shared" si="7"/>
        <v/>
      </c>
      <c r="Q22" s="90"/>
      <c r="R22" s="116" t="str">
        <f t="shared" si="1"/>
        <v/>
      </c>
      <c r="S22" s="90"/>
      <c r="T22" s="117" t="str">
        <f t="shared" si="5"/>
        <v/>
      </c>
      <c r="U22" s="123" t="str">
        <f>IF(T22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2" s="126">
        <f t="shared" si="2"/>
        <v>0</v>
      </c>
      <c r="W22" s="117">
        <f t="shared" si="2"/>
        <v>0</v>
      </c>
      <c r="X22" s="117">
        <f t="shared" si="2"/>
        <v>0</v>
      </c>
      <c r="Y22" s="117"/>
      <c r="Z22" s="117"/>
      <c r="AA22" s="132">
        <f t="shared" si="8"/>
        <v>0</v>
      </c>
      <c r="AB22" s="117">
        <f t="shared" si="8"/>
        <v>0</v>
      </c>
      <c r="AC22" s="117" t="str">
        <f t="shared" si="9"/>
        <v/>
      </c>
      <c r="AD22" s="116" t="str">
        <f>IF(P22="","",IF(Q22&lt;VLOOKUP($B$7,'（参考）諸謝金・宿泊料'!$C$3:$D$25,2,TRUE)*AC22,Q22,VLOOKUP($B$7,'（参考）諸謝金・宿泊料'!$C$3:$D$25,2,TRUE)*AC22))</f>
        <v/>
      </c>
      <c r="AE22" s="117" t="str">
        <f t="shared" si="4"/>
        <v/>
      </c>
      <c r="AF22" s="117" t="str">
        <f>IF(OR(H22="横浜市",H22="川崎市",H22="相模原市",H22="千葉市",H22="さいたま市",H22="名古屋市",H22="京都市",H22="大阪市",H22="堺市",H22="神戸市",H22="広島市",H22="福岡市"),IF(AE22=1,MIN(S22,VLOOKUP($B$7,'（参考）諸謝金・宿泊料'!$C:$F,3,FALSE)),""),IF(AE22=1,MIN(S22,VLOOKUP($B$7,'（参考）諸謝金・宿泊料'!$C:$F,4,FALSE)),""))</f>
        <v/>
      </c>
      <c r="AG22" s="117" t="str">
        <f t="shared" si="6"/>
        <v/>
      </c>
      <c r="AH22" s="142" t="str">
        <f>IF(AG22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3" spans="1:34" s="34" customFormat="1" ht="37.5" customHeight="1">
      <c r="A23" s="40"/>
      <c r="B23" s="48"/>
      <c r="C23" s="54" t="s">
        <v>88</v>
      </c>
      <c r="D23" s="59"/>
      <c r="E23" s="64"/>
      <c r="F23" s="64"/>
      <c r="G23" s="64"/>
      <c r="H23" s="73"/>
      <c r="I23" s="81"/>
      <c r="J23" s="90"/>
      <c r="K23" s="90"/>
      <c r="L23" s="90"/>
      <c r="M23" s="90"/>
      <c r="N23" s="107"/>
      <c r="O23" s="90"/>
      <c r="P23" s="90" t="str">
        <f t="shared" si="7"/>
        <v/>
      </c>
      <c r="Q23" s="90"/>
      <c r="R23" s="116" t="str">
        <f t="shared" si="1"/>
        <v/>
      </c>
      <c r="S23" s="90"/>
      <c r="T23" s="117" t="str">
        <f t="shared" si="5"/>
        <v/>
      </c>
      <c r="U23" s="123" t="str">
        <f>IF(T23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3" s="126">
        <f t="shared" si="2"/>
        <v>0</v>
      </c>
      <c r="W23" s="117">
        <f t="shared" si="2"/>
        <v>0</v>
      </c>
      <c r="X23" s="117">
        <f t="shared" si="2"/>
        <v>0</v>
      </c>
      <c r="Y23" s="117"/>
      <c r="Z23" s="117"/>
      <c r="AA23" s="132">
        <f t="shared" si="8"/>
        <v>0</v>
      </c>
      <c r="AB23" s="117">
        <f t="shared" si="8"/>
        <v>0</v>
      </c>
      <c r="AC23" s="117" t="str">
        <f t="shared" si="9"/>
        <v/>
      </c>
      <c r="AD23" s="116" t="str">
        <f>IF(P23="","",IF(Q23&lt;VLOOKUP($B$7,'（参考）諸謝金・宿泊料'!$C$3:$D$25,2,TRUE)*AC23,Q23,VLOOKUP($B$7,'（参考）諸謝金・宿泊料'!$C$3:$D$25,2,TRUE)*AC23))</f>
        <v/>
      </c>
      <c r="AE23" s="117" t="str">
        <f t="shared" si="4"/>
        <v/>
      </c>
      <c r="AF23" s="117" t="str">
        <f>IF(OR(H23="横浜市",H23="川崎市",H23="相模原市",H23="千葉市",H23="さいたま市",H23="名古屋市",H23="京都市",H23="大阪市",H23="堺市",H23="神戸市",H23="広島市",H23="福岡市"),IF(AE23=1,MIN(S23,VLOOKUP($B$7,'（参考）諸謝金・宿泊料'!$C:$F,3,FALSE)),""),IF(AE23=1,MIN(S23,VLOOKUP($B$7,'（参考）諸謝金・宿泊料'!$C:$F,4,FALSE)),""))</f>
        <v/>
      </c>
      <c r="AG23" s="117" t="str">
        <f t="shared" si="6"/>
        <v/>
      </c>
      <c r="AH23" s="142" t="str">
        <f>IF(AG23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4" spans="1:34" s="34" customFormat="1" ht="37.5" customHeight="1">
      <c r="A24" s="40"/>
      <c r="B24" s="48"/>
      <c r="C24" s="54" t="s">
        <v>88</v>
      </c>
      <c r="D24" s="59"/>
      <c r="E24" s="64"/>
      <c r="F24" s="64"/>
      <c r="G24" s="64"/>
      <c r="H24" s="73"/>
      <c r="I24" s="81"/>
      <c r="J24" s="90"/>
      <c r="K24" s="90"/>
      <c r="L24" s="90"/>
      <c r="M24" s="90"/>
      <c r="N24" s="107"/>
      <c r="O24" s="90"/>
      <c r="P24" s="90" t="str">
        <f t="shared" si="7"/>
        <v/>
      </c>
      <c r="Q24" s="90"/>
      <c r="R24" s="116" t="str">
        <f t="shared" si="1"/>
        <v/>
      </c>
      <c r="S24" s="90"/>
      <c r="T24" s="117" t="str">
        <f t="shared" si="5"/>
        <v/>
      </c>
      <c r="U24" s="123" t="str">
        <f>IF(T24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4" s="126">
        <f t="shared" si="2"/>
        <v>0</v>
      </c>
      <c r="W24" s="117">
        <f t="shared" si="2"/>
        <v>0</v>
      </c>
      <c r="X24" s="117">
        <f t="shared" si="2"/>
        <v>0</v>
      </c>
      <c r="Y24" s="117"/>
      <c r="Z24" s="117"/>
      <c r="AA24" s="132">
        <f t="shared" si="8"/>
        <v>0</v>
      </c>
      <c r="AB24" s="117">
        <f t="shared" si="8"/>
        <v>0</v>
      </c>
      <c r="AC24" s="117" t="str">
        <f t="shared" si="9"/>
        <v/>
      </c>
      <c r="AD24" s="116" t="str">
        <f>IF(P24="","",IF(Q24&lt;VLOOKUP($B$7,'（参考）諸謝金・宿泊料'!$C$3:$D$25,2,TRUE)*AC24,Q24,VLOOKUP($B$7,'（参考）諸謝金・宿泊料'!$C$3:$D$25,2,TRUE)*AC24))</f>
        <v/>
      </c>
      <c r="AE24" s="117" t="str">
        <f t="shared" si="4"/>
        <v/>
      </c>
      <c r="AF24" s="117" t="str">
        <f>IF(OR(H24="横浜市",H24="川崎市",H24="相模原市",H24="千葉市",H24="さいたま市",H24="名古屋市",H24="京都市",H24="大阪市",H24="堺市",H24="神戸市",H24="広島市",H24="福岡市"),IF(AE24=1,MIN(S24,VLOOKUP($B$7,'（参考）諸謝金・宿泊料'!$C:$F,3,FALSE)),""),IF(AE24=1,MIN(S24,VLOOKUP($B$7,'（参考）諸謝金・宿泊料'!$C:$F,4,FALSE)),""))</f>
        <v/>
      </c>
      <c r="AG24" s="117" t="str">
        <f t="shared" si="6"/>
        <v/>
      </c>
      <c r="AH24" s="142" t="str">
        <f>IF(AG24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5" spans="1:34" s="34" customFormat="1" ht="37.5" customHeight="1">
      <c r="A25" s="41" t="s">
        <v>45</v>
      </c>
      <c r="B25" s="49"/>
      <c r="C25" s="49"/>
      <c r="D25" s="49"/>
      <c r="E25" s="49"/>
      <c r="F25" s="49"/>
      <c r="G25" s="49"/>
      <c r="H25" s="49"/>
      <c r="I25" s="82">
        <f t="shared" ref="I25:AH25" si="10">SUM(I10:I24)</f>
        <v>0</v>
      </c>
      <c r="J25" s="91">
        <f t="shared" si="10"/>
        <v>0</v>
      </c>
      <c r="K25" s="97">
        <f t="shared" si="10"/>
        <v>0</v>
      </c>
      <c r="L25" s="102">
        <f t="shared" si="10"/>
        <v>0</v>
      </c>
      <c r="M25" s="91">
        <f t="shared" si="10"/>
        <v>0</v>
      </c>
      <c r="N25" s="102">
        <f t="shared" si="10"/>
        <v>0</v>
      </c>
      <c r="O25" s="91">
        <f t="shared" si="10"/>
        <v>0</v>
      </c>
      <c r="P25" s="91">
        <f t="shared" si="10"/>
        <v>0</v>
      </c>
      <c r="Q25" s="91">
        <f t="shared" si="10"/>
        <v>0</v>
      </c>
      <c r="R25" s="91">
        <f t="shared" si="10"/>
        <v>0</v>
      </c>
      <c r="S25" s="91">
        <f t="shared" si="10"/>
        <v>0</v>
      </c>
      <c r="T25" s="91">
        <f t="shared" si="10"/>
        <v>0</v>
      </c>
      <c r="U25" s="91">
        <f t="shared" si="10"/>
        <v>0</v>
      </c>
      <c r="V25" s="127">
        <f t="shared" si="10"/>
        <v>0</v>
      </c>
      <c r="W25" s="129">
        <f t="shared" si="10"/>
        <v>0</v>
      </c>
      <c r="X25" s="129">
        <f t="shared" si="10"/>
        <v>0</v>
      </c>
      <c r="Y25" s="129">
        <f t="shared" si="10"/>
        <v>0</v>
      </c>
      <c r="Z25" s="129">
        <f t="shared" si="10"/>
        <v>0</v>
      </c>
      <c r="AA25" s="133">
        <f t="shared" si="10"/>
        <v>0</v>
      </c>
      <c r="AB25" s="129">
        <f t="shared" si="10"/>
        <v>0</v>
      </c>
      <c r="AC25" s="129">
        <f t="shared" si="10"/>
        <v>0</v>
      </c>
      <c r="AD25" s="129">
        <f t="shared" si="10"/>
        <v>0</v>
      </c>
      <c r="AE25" s="129">
        <f t="shared" si="10"/>
        <v>0</v>
      </c>
      <c r="AF25" s="129">
        <f t="shared" si="10"/>
        <v>0</v>
      </c>
      <c r="AG25" s="129">
        <f t="shared" si="10"/>
        <v>0</v>
      </c>
      <c r="AH25" s="143">
        <f t="shared" si="10"/>
        <v>0</v>
      </c>
    </row>
    <row r="26" spans="1:34" s="34" customFormat="1" ht="37.5" customHeight="1"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</row>
    <row r="27" spans="1:34" s="34" customFormat="1" ht="37.5" customHeight="1">
      <c r="C27" s="55"/>
      <c r="H27" s="74"/>
      <c r="I27" s="83" t="s">
        <v>95</v>
      </c>
      <c r="J27" s="92"/>
      <c r="K27" s="92"/>
      <c r="L27" s="92"/>
      <c r="M27" s="92"/>
      <c r="N27" s="92"/>
      <c r="O27" s="112">
        <f>SUM(K6,P6,T6,J25,K25,M25,O25,Q25,S25,U25)</f>
        <v>0</v>
      </c>
      <c r="P27" s="115"/>
      <c r="Q27" s="115"/>
      <c r="R27" s="115"/>
      <c r="S27" s="115"/>
      <c r="T27" s="115"/>
      <c r="U27" s="124"/>
      <c r="V27" s="128" t="s">
        <v>80</v>
      </c>
      <c r="W27" s="92"/>
      <c r="X27" s="92"/>
      <c r="Y27" s="92"/>
      <c r="Z27" s="92"/>
      <c r="AA27" s="92"/>
      <c r="AB27" s="112">
        <f>SUM(X6,AC6,AG6,W25,X25,Z25,AB25,AD25,AF25,AH25)</f>
        <v>0</v>
      </c>
      <c r="AC27" s="115"/>
      <c r="AD27" s="115"/>
      <c r="AE27" s="115"/>
      <c r="AF27" s="115"/>
      <c r="AG27" s="115"/>
      <c r="AH27" s="124"/>
    </row>
    <row r="28" spans="1:34" s="34" customFormat="1" ht="37.5" customHeight="1">
      <c r="A28" s="43" t="s">
        <v>32</v>
      </c>
      <c r="B28" s="43"/>
      <c r="C28" s="43"/>
      <c r="D28" s="43"/>
      <c r="E28" s="43"/>
      <c r="F28" s="43"/>
      <c r="G28" s="43"/>
      <c r="H28" s="43"/>
      <c r="I28" s="84"/>
      <c r="J28" s="84"/>
      <c r="K28" s="84"/>
      <c r="L28" s="84"/>
      <c r="M28" s="84"/>
      <c r="N28" s="84"/>
      <c r="O28" s="50"/>
      <c r="P28" s="50"/>
      <c r="Q28" s="50"/>
      <c r="R28" s="50"/>
      <c r="S28" s="50"/>
      <c r="T28" s="50"/>
      <c r="U28" s="50"/>
      <c r="V28" s="128" t="s">
        <v>94</v>
      </c>
      <c r="W28" s="92"/>
      <c r="X28" s="92"/>
      <c r="Y28" s="92"/>
      <c r="Z28" s="92"/>
      <c r="AA28" s="92"/>
      <c r="AB28" s="112">
        <f>O27-AB27</f>
        <v>0</v>
      </c>
      <c r="AC28" s="115"/>
      <c r="AD28" s="115"/>
      <c r="AE28" s="115"/>
      <c r="AF28" s="115"/>
      <c r="AG28" s="115"/>
      <c r="AH28" s="124"/>
    </row>
  </sheetData>
  <mergeCells count="52">
    <mergeCell ref="A1:AH1"/>
    <mergeCell ref="A2:AH2"/>
    <mergeCell ref="A3:AH3"/>
    <mergeCell ref="I4:U4"/>
    <mergeCell ref="V4:AH4"/>
    <mergeCell ref="B5:D5"/>
    <mergeCell ref="I5:J5"/>
    <mergeCell ref="K5:M5"/>
    <mergeCell ref="N5:O5"/>
    <mergeCell ref="P5:Q5"/>
    <mergeCell ref="R5:S5"/>
    <mergeCell ref="T5:U5"/>
    <mergeCell ref="V5:W5"/>
    <mergeCell ref="X5:Z5"/>
    <mergeCell ref="AA5:AB5"/>
    <mergeCell ref="AC5:AD5"/>
    <mergeCell ref="AE5:AF5"/>
    <mergeCell ref="AG5:AH5"/>
    <mergeCell ref="B6:D6"/>
    <mergeCell ref="I6:J6"/>
    <mergeCell ref="K6:M6"/>
    <mergeCell ref="N6:O6"/>
    <mergeCell ref="P6:Q6"/>
    <mergeCell ref="R6:S6"/>
    <mergeCell ref="T6:U6"/>
    <mergeCell ref="V6:W6"/>
    <mergeCell ref="X6:Z6"/>
    <mergeCell ref="AA6:AB6"/>
    <mergeCell ref="AC6:AD6"/>
    <mergeCell ref="AE6:AF6"/>
    <mergeCell ref="AG6:AH6"/>
    <mergeCell ref="B7:D7"/>
    <mergeCell ref="I7:K7"/>
    <mergeCell ref="L7:M7"/>
    <mergeCell ref="N7:O7"/>
    <mergeCell ref="P7:Q7"/>
    <mergeCell ref="R7:S7"/>
    <mergeCell ref="T7:U7"/>
    <mergeCell ref="V7:X7"/>
    <mergeCell ref="Y7:Z7"/>
    <mergeCell ref="AA7:AB7"/>
    <mergeCell ref="AC7:AD7"/>
    <mergeCell ref="AE7:AF7"/>
    <mergeCell ref="AG7:AH7"/>
    <mergeCell ref="A25:H25"/>
    <mergeCell ref="I27:N27"/>
    <mergeCell ref="O27:U27"/>
    <mergeCell ref="V27:AA27"/>
    <mergeCell ref="AB27:AH27"/>
    <mergeCell ref="A28:N28"/>
    <mergeCell ref="V28:AA28"/>
    <mergeCell ref="AB28:AH28"/>
  </mergeCells>
  <phoneticPr fontId="3"/>
  <dataValidations count="1">
    <dataValidation type="list" allowBlank="1" showDropDown="0" showInputMessage="1" showErrorMessage="1" sqref="P5:Q5 T5:U5">
      <formula1>"あり,なし"</formula1>
    </dataValidation>
  </dataValidations>
  <printOptions horizontalCentered="1"/>
  <pageMargins left="0.74803149606299213" right="0.47244094488188976" top="0.6692913385826772" bottom="0.35433070866141736" header="0.39370078740157483" footer="0.27559055118110237"/>
  <pageSetup paperSize="9" scale="50" fitToWidth="1" fitToHeight="1" orientation="landscape" usePrinterDefaults="1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'（参考）諸謝金・宿泊料'!$J$2:$J$15</xm:f>
          </x14:formula1>
          <xm:sqref>H10:H24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AH28"/>
  <sheetViews>
    <sheetView showZeros="0" view="pageBreakPreview" zoomScale="70" zoomScaleSheetLayoutView="70" workbookViewId="0">
      <pane xSplit="8" ySplit="9" topLeftCell="I10" activePane="bottomRight" state="frozen"/>
      <selection pane="topRight"/>
      <selection pane="bottomLeft"/>
      <selection pane="bottomRight" activeCell="A3" sqref="A3:AH3"/>
    </sheetView>
  </sheetViews>
  <sheetFormatPr defaultColWidth="2.625" defaultRowHeight="37.5" customHeight="1"/>
  <cols>
    <col min="1" max="1" width="8.75" style="32" customWidth="1"/>
    <col min="2" max="2" width="7.625" style="32" customWidth="1"/>
    <col min="3" max="3" width="4.25" style="33" bestFit="1" customWidth="1"/>
    <col min="4" max="4" width="7.625" style="32" customWidth="1"/>
    <col min="5" max="7" width="12.5" style="32" customWidth="1"/>
    <col min="8" max="8" width="7.5" style="33" customWidth="1"/>
    <col min="9" max="34" width="7.5" style="32" customWidth="1"/>
    <col min="35" max="16384" width="2.625" style="32"/>
  </cols>
  <sheetData>
    <row r="1" spans="1:34" s="34" customFormat="1" ht="14.25">
      <c r="A1" s="35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</row>
    <row r="2" spans="1:34" s="34" customFormat="1" ht="14.25">
      <c r="A2" s="35" t="s">
        <v>11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</row>
    <row r="3" spans="1:34" ht="60.75" customHeight="1">
      <c r="A3" s="4" t="s">
        <v>137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34" customFormat="1" ht="37.5" customHeight="1">
      <c r="A4" s="36"/>
      <c r="B4" s="36"/>
      <c r="C4" s="50"/>
      <c r="D4" s="36"/>
      <c r="E4" s="36"/>
      <c r="F4" s="36"/>
      <c r="G4" s="36"/>
      <c r="H4" s="68"/>
      <c r="I4" s="75" t="s">
        <v>98</v>
      </c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118"/>
      <c r="V4" s="75" t="s">
        <v>93</v>
      </c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118"/>
    </row>
    <row r="5" spans="1:34" s="34" customFormat="1" ht="37.5" customHeight="1">
      <c r="A5" s="37" t="s">
        <v>12</v>
      </c>
      <c r="B5" s="44" t="str">
        <f>報告書!Q25</f>
        <v>B</v>
      </c>
      <c r="C5" s="44"/>
      <c r="D5" s="44"/>
      <c r="E5" s="36"/>
      <c r="F5" s="36"/>
      <c r="G5" s="36"/>
      <c r="H5" s="68"/>
      <c r="I5" s="76" t="s">
        <v>4</v>
      </c>
      <c r="J5" s="86"/>
      <c r="K5" s="93"/>
      <c r="L5" s="93"/>
      <c r="M5" s="93"/>
      <c r="N5" s="104" t="s">
        <v>96</v>
      </c>
      <c r="O5" s="86"/>
      <c r="P5" s="113"/>
      <c r="Q5" s="113"/>
      <c r="R5" s="104" t="s">
        <v>97</v>
      </c>
      <c r="S5" s="86"/>
      <c r="T5" s="113"/>
      <c r="U5" s="119"/>
      <c r="V5" s="76" t="str">
        <f>I5</f>
        <v>パック料金</v>
      </c>
      <c r="W5" s="86"/>
      <c r="X5" s="130">
        <f>K5</f>
        <v>0</v>
      </c>
      <c r="Y5" s="130"/>
      <c r="Z5" s="130"/>
      <c r="AA5" s="104" t="s">
        <v>96</v>
      </c>
      <c r="AB5" s="86"/>
      <c r="AC5" s="134">
        <f>P5</f>
        <v>0</v>
      </c>
      <c r="AD5" s="134"/>
      <c r="AE5" s="104" t="s">
        <v>97</v>
      </c>
      <c r="AF5" s="86"/>
      <c r="AG5" s="134">
        <f>T5</f>
        <v>0</v>
      </c>
      <c r="AH5" s="138"/>
    </row>
    <row r="6" spans="1:34" s="34" customFormat="1" ht="37.5" customHeight="1">
      <c r="A6" s="37" t="s">
        <v>10</v>
      </c>
      <c r="B6" s="44" t="str">
        <f>報告書!I25</f>
        <v>各種療法士</v>
      </c>
      <c r="C6" s="44"/>
      <c r="D6" s="44"/>
      <c r="E6" s="60"/>
      <c r="F6" s="60"/>
      <c r="G6" s="60"/>
      <c r="H6" s="69"/>
      <c r="I6" s="77"/>
      <c r="J6" s="86"/>
      <c r="K6" s="94"/>
      <c r="L6" s="98"/>
      <c r="M6" s="103"/>
      <c r="N6" s="105"/>
      <c r="O6" s="108"/>
      <c r="P6" s="105"/>
      <c r="Q6" s="108"/>
      <c r="R6" s="105"/>
      <c r="S6" s="108"/>
      <c r="T6" s="105"/>
      <c r="U6" s="54"/>
      <c r="V6" s="77"/>
      <c r="W6" s="86"/>
      <c r="X6" s="94"/>
      <c r="Y6" s="98"/>
      <c r="Z6" s="98"/>
      <c r="AA6" s="94"/>
      <c r="AB6" s="103"/>
      <c r="AC6" s="135"/>
      <c r="AD6" s="135"/>
      <c r="AE6" s="86">
        <f>R6</f>
        <v>0</v>
      </c>
      <c r="AF6" s="86"/>
      <c r="AG6" s="130">
        <f>T6</f>
        <v>0</v>
      </c>
      <c r="AH6" s="139"/>
    </row>
    <row r="7" spans="1:34" s="34" customFormat="1" ht="37.5" customHeight="1">
      <c r="A7" s="37" t="s">
        <v>7</v>
      </c>
      <c r="B7" s="44" t="str">
        <f>IF(ISNA(VLOOKUP(B6,'（参考）諸謝金・宿泊料'!B:C,2,FALSE)),"？",VLOOKUP(B6,'（参考）諸謝金・宿泊料'!B:C,2,FALSE))</f>
        <v>⑦</v>
      </c>
      <c r="C7" s="44"/>
      <c r="D7" s="44"/>
      <c r="H7" s="71"/>
      <c r="I7" s="78" t="s">
        <v>17</v>
      </c>
      <c r="J7" s="87"/>
      <c r="K7" s="87"/>
      <c r="L7" s="99" t="s">
        <v>112</v>
      </c>
      <c r="M7" s="100"/>
      <c r="N7" s="95" t="s">
        <v>113</v>
      </c>
      <c r="O7" s="87"/>
      <c r="P7" s="46" t="s">
        <v>126</v>
      </c>
      <c r="Q7" s="57"/>
      <c r="R7" s="52" t="s">
        <v>21</v>
      </c>
      <c r="S7" s="52"/>
      <c r="T7" s="46" t="s">
        <v>23</v>
      </c>
      <c r="U7" s="120"/>
      <c r="V7" s="78" t="str">
        <f>I7</f>
        <v>鉄道賃</v>
      </c>
      <c r="W7" s="87"/>
      <c r="X7" s="87"/>
      <c r="Y7" s="99" t="str">
        <f>L7</f>
        <v>航空賃</v>
      </c>
      <c r="Z7" s="100"/>
      <c r="AA7" s="95" t="s">
        <v>113</v>
      </c>
      <c r="AB7" s="87"/>
      <c r="AC7" s="136" t="str">
        <f>P7</f>
        <v>諸謝金</v>
      </c>
      <c r="AD7" s="137"/>
      <c r="AE7" s="136" t="str">
        <f>R7</f>
        <v>宿泊料</v>
      </c>
      <c r="AF7" s="137"/>
      <c r="AG7" s="136" t="str">
        <f>T7</f>
        <v>食卓料</v>
      </c>
      <c r="AH7" s="140"/>
    </row>
    <row r="8" spans="1:34" s="34" customFormat="1" ht="45" customHeight="1">
      <c r="A8" s="38" t="s">
        <v>90</v>
      </c>
      <c r="B8" s="45" t="s">
        <v>24</v>
      </c>
      <c r="C8" s="51" t="s">
        <v>88</v>
      </c>
      <c r="D8" s="56" t="s">
        <v>30</v>
      </c>
      <c r="E8" s="61" t="s">
        <v>104</v>
      </c>
      <c r="F8" s="66" t="s">
        <v>31</v>
      </c>
      <c r="G8" s="61" t="s">
        <v>84</v>
      </c>
      <c r="H8" s="70" t="s">
        <v>33</v>
      </c>
      <c r="I8" s="78" t="s">
        <v>36</v>
      </c>
      <c r="J8" s="87" t="s">
        <v>16</v>
      </c>
      <c r="K8" s="95" t="s">
        <v>37</v>
      </c>
      <c r="L8" s="100" t="s">
        <v>36</v>
      </c>
      <c r="M8" s="87" t="s">
        <v>16</v>
      </c>
      <c r="N8" s="87" t="s">
        <v>36</v>
      </c>
      <c r="O8" s="86" t="s">
        <v>16</v>
      </c>
      <c r="P8" s="86" t="s">
        <v>133</v>
      </c>
      <c r="Q8" s="86" t="s">
        <v>40</v>
      </c>
      <c r="R8" s="86" t="s">
        <v>85</v>
      </c>
      <c r="S8" s="86" t="s">
        <v>40</v>
      </c>
      <c r="T8" s="86" t="s">
        <v>85</v>
      </c>
      <c r="U8" s="121" t="s">
        <v>40</v>
      </c>
      <c r="V8" s="78" t="str">
        <f t="shared" ref="V8:AH8" si="0">I8</f>
        <v>路程</v>
      </c>
      <c r="W8" s="87" t="str">
        <f t="shared" si="0"/>
        <v>運賃</v>
      </c>
      <c r="X8" s="95" t="str">
        <f t="shared" si="0"/>
        <v>急行
料金</v>
      </c>
      <c r="Y8" s="100" t="str">
        <f t="shared" si="0"/>
        <v>路程</v>
      </c>
      <c r="Z8" s="87" t="str">
        <f t="shared" si="0"/>
        <v>運賃</v>
      </c>
      <c r="AA8" s="87" t="str">
        <f t="shared" si="0"/>
        <v>路程</v>
      </c>
      <c r="AB8" s="87" t="str">
        <f t="shared" si="0"/>
        <v>運賃</v>
      </c>
      <c r="AC8" s="87" t="str">
        <f t="shared" si="0"/>
        <v>時間</v>
      </c>
      <c r="AD8" s="87" t="str">
        <f t="shared" si="0"/>
        <v>定額</v>
      </c>
      <c r="AE8" s="87" t="str">
        <f t="shared" si="0"/>
        <v>夜数</v>
      </c>
      <c r="AF8" s="87" t="str">
        <f t="shared" si="0"/>
        <v>定額</v>
      </c>
      <c r="AG8" s="87" t="str">
        <f t="shared" si="0"/>
        <v>夜数</v>
      </c>
      <c r="AH8" s="141" t="str">
        <f t="shared" si="0"/>
        <v>定額</v>
      </c>
    </row>
    <row r="9" spans="1:34" s="34" customFormat="1" ht="14.25">
      <c r="A9" s="39"/>
      <c r="B9" s="46"/>
      <c r="C9" s="52"/>
      <c r="D9" s="57"/>
      <c r="E9" s="62"/>
      <c r="F9" s="67"/>
      <c r="G9" s="62"/>
      <c r="H9" s="72"/>
      <c r="I9" s="79" t="s">
        <v>20</v>
      </c>
      <c r="J9" s="88" t="s">
        <v>86</v>
      </c>
      <c r="K9" s="96" t="s">
        <v>86</v>
      </c>
      <c r="L9" s="101" t="s">
        <v>20</v>
      </c>
      <c r="M9" s="88" t="s">
        <v>86</v>
      </c>
      <c r="N9" s="88" t="s">
        <v>20</v>
      </c>
      <c r="O9" s="109" t="s">
        <v>86</v>
      </c>
      <c r="P9" s="114" t="s">
        <v>87</v>
      </c>
      <c r="Q9" s="114" t="s">
        <v>86</v>
      </c>
      <c r="R9" s="114" t="s">
        <v>38</v>
      </c>
      <c r="S9" s="114" t="s">
        <v>86</v>
      </c>
      <c r="T9" s="114" t="s">
        <v>38</v>
      </c>
      <c r="U9" s="122" t="s">
        <v>86</v>
      </c>
      <c r="V9" s="79" t="s">
        <v>20</v>
      </c>
      <c r="W9" s="88" t="s">
        <v>86</v>
      </c>
      <c r="X9" s="96" t="s">
        <v>86</v>
      </c>
      <c r="Y9" s="101" t="s">
        <v>20</v>
      </c>
      <c r="Z9" s="88" t="s">
        <v>86</v>
      </c>
      <c r="AA9" s="88" t="s">
        <v>20</v>
      </c>
      <c r="AB9" s="109" t="s">
        <v>86</v>
      </c>
      <c r="AC9" s="114" t="s">
        <v>87</v>
      </c>
      <c r="AD9" s="114" t="s">
        <v>86</v>
      </c>
      <c r="AE9" s="114" t="s">
        <v>38</v>
      </c>
      <c r="AF9" s="114" t="s">
        <v>86</v>
      </c>
      <c r="AG9" s="114" t="s">
        <v>38</v>
      </c>
      <c r="AH9" s="122" t="s">
        <v>86</v>
      </c>
    </row>
    <row r="10" spans="1:34" s="34" customFormat="1" ht="37.5" customHeight="1">
      <c r="A10" s="40"/>
      <c r="B10" s="47"/>
      <c r="C10" s="53" t="s">
        <v>88</v>
      </c>
      <c r="D10" s="58"/>
      <c r="E10" s="63"/>
      <c r="F10" s="63"/>
      <c r="G10" s="63"/>
      <c r="H10" s="73"/>
      <c r="I10" s="80"/>
      <c r="J10" s="89"/>
      <c r="K10" s="89"/>
      <c r="L10" s="89"/>
      <c r="M10" s="89"/>
      <c r="N10" s="106"/>
      <c r="O10" s="110"/>
      <c r="P10" s="89"/>
      <c r="Q10" s="89"/>
      <c r="R10" s="116" t="str">
        <f t="shared" ref="R10:R24" si="1">IF(H10="","",IF(K5="",1,""))</f>
        <v/>
      </c>
      <c r="S10" s="89"/>
      <c r="T10" s="116" t="str">
        <f>IF($K$5=0,"",IF(AND($P$5="なし",$T$5="なし"),1,""))</f>
        <v/>
      </c>
      <c r="U10" s="123" t="str">
        <f>IF(T10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0" s="125">
        <f t="shared" ref="V10:X24" si="2">I10</f>
        <v>0</v>
      </c>
      <c r="W10" s="116">
        <f t="shared" si="2"/>
        <v>0</v>
      </c>
      <c r="X10" s="116">
        <f t="shared" si="2"/>
        <v>0</v>
      </c>
      <c r="Y10" s="116"/>
      <c r="Z10" s="116"/>
      <c r="AA10" s="131">
        <f t="shared" ref="AA10:AC13" si="3">N10</f>
        <v>0</v>
      </c>
      <c r="AB10" s="116">
        <f t="shared" si="3"/>
        <v>0</v>
      </c>
      <c r="AC10" s="116">
        <f t="shared" si="3"/>
        <v>0</v>
      </c>
      <c r="AD10" s="116" t="str">
        <f>IF(P10="","",IF(Q10&lt;VLOOKUP($B$7,'（参考）諸謝金・宿泊料'!$C$3:$D$25,2,TRUE)*AC10,Q10,VLOOKUP($B$7,'（参考）諸謝金・宿泊料'!$C$3:$D$25,2,TRUE)*AC10))</f>
        <v/>
      </c>
      <c r="AE10" s="116" t="str">
        <f t="shared" ref="AE10:AE24" si="4">R10</f>
        <v/>
      </c>
      <c r="AF10" s="116" t="str">
        <f>IF(OR(H10="東京都特別区",H10="横浜市",H10="川崎市",H10="相模原市",H10="千葉市",H10="さいたま市",H10="名古屋市",H10="京都市",H10="大阪市",H10="堺市",H10="神戸市",H10="広島市",H10="福岡市"),IF(AE10=1,MIN(S10,VLOOKUP($B$7,'（参考）諸謝金・宿泊料'!$C:$F,3,FALSE)),""),IF(AE10=1,MIN(S10,VLOOKUP($B$7,'（参考）諸謝金・宿泊料'!$C:$F,4,FALSE)),""))</f>
        <v/>
      </c>
      <c r="AG10" s="116" t="str">
        <f>IF($X$5=0,"",IF(T10="","",1))</f>
        <v/>
      </c>
      <c r="AH10" s="123" t="str">
        <f>IF(AG10="","",IF(AND($AC$5="なし",$AG$5="なし"),VLOOKUP($B$7,'（参考）諸謝金・宿泊料'!C:I,5,FALSE))+IF(AND($AC$5="なし",$AG$5="あり"),VLOOKUP($B$7,'（参考）諸謝金・宿泊料'!$C:I,6,FALSE))+IF(AND($AC$5="あり",$AG$5="なし"),VLOOKUP($B$7,'（参考）諸謝金・宿泊料'!C:I,7,FALSE))+IF(AND($AC$5="あり",$AG$5="あり"),0))</f>
        <v/>
      </c>
    </row>
    <row r="11" spans="1:34" s="34" customFormat="1" ht="37.5" customHeight="1">
      <c r="A11" s="40"/>
      <c r="B11" s="48"/>
      <c r="C11" s="54" t="s">
        <v>88</v>
      </c>
      <c r="D11" s="59"/>
      <c r="E11" s="64"/>
      <c r="F11" s="64"/>
      <c r="G11" s="64"/>
      <c r="H11" s="73"/>
      <c r="I11" s="81"/>
      <c r="J11" s="90"/>
      <c r="K11" s="90"/>
      <c r="L11" s="90"/>
      <c r="M11" s="90"/>
      <c r="N11" s="107"/>
      <c r="O11" s="90"/>
      <c r="P11" s="90"/>
      <c r="Q11" s="90"/>
      <c r="R11" s="116" t="str">
        <f t="shared" si="1"/>
        <v/>
      </c>
      <c r="S11" s="90"/>
      <c r="T11" s="117" t="str">
        <f t="shared" ref="T11:T24" si="5">IF($X$5=0,"",IF(OR(G11="",R11=""),"",1))</f>
        <v/>
      </c>
      <c r="U11" s="123" t="str">
        <f>IF(T11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1" s="126">
        <f t="shared" si="2"/>
        <v>0</v>
      </c>
      <c r="W11" s="117">
        <f t="shared" si="2"/>
        <v>0</v>
      </c>
      <c r="X11" s="117">
        <f t="shared" si="2"/>
        <v>0</v>
      </c>
      <c r="Y11" s="117"/>
      <c r="Z11" s="117"/>
      <c r="AA11" s="132">
        <f t="shared" si="3"/>
        <v>0</v>
      </c>
      <c r="AB11" s="117">
        <f t="shared" si="3"/>
        <v>0</v>
      </c>
      <c r="AC11" s="117">
        <f t="shared" si="3"/>
        <v>0</v>
      </c>
      <c r="AD11" s="116" t="str">
        <f>IF(P11="","",IF(Q11&lt;VLOOKUP($B$7,'（参考）諸謝金・宿泊料'!$C$3:$D$25,2,TRUE)*AC11,Q11,VLOOKUP($B$7,'（参考）諸謝金・宿泊料'!$C$3:$D$25,2,TRUE)*AC11))</f>
        <v/>
      </c>
      <c r="AE11" s="117" t="str">
        <f t="shared" si="4"/>
        <v/>
      </c>
      <c r="AF11" s="117" t="str">
        <f>IF(OR(H11="横浜市",H11="川崎市",H11="相模原市",H11="千葉市",H11="さいたま市",H11="名古屋市",H11="京都市",H11="大阪市",H11="堺市",H11="神戸市",H11="広島市",H11="福岡市"),IF(AE11=1,MIN(S11,VLOOKUP($B$7,'（参考）諸謝金・宿泊料'!$C:$F,3,FALSE)),""),IF(AE11=1,MIN(S11,VLOOKUP($B$7,'（参考）諸謝金・宿泊料'!$C:$F,4,FALSE)),""))</f>
        <v/>
      </c>
      <c r="AG11" s="117" t="str">
        <f t="shared" ref="AG11:AG24" si="6">IF($X$5=0,"",IF(OR(T11="",AE11=""),"",1))</f>
        <v/>
      </c>
      <c r="AH11" s="142" t="str">
        <f>IF(AG11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2" spans="1:34" s="34" customFormat="1" ht="37.5" customHeight="1">
      <c r="A12" s="40"/>
      <c r="B12" s="48"/>
      <c r="C12" s="54" t="s">
        <v>88</v>
      </c>
      <c r="D12" s="59"/>
      <c r="E12" s="65"/>
      <c r="F12" s="65"/>
      <c r="G12" s="65"/>
      <c r="H12" s="73"/>
      <c r="I12" s="81"/>
      <c r="J12" s="90"/>
      <c r="K12" s="90"/>
      <c r="L12" s="90"/>
      <c r="M12" s="90"/>
      <c r="N12" s="107"/>
      <c r="O12" s="90"/>
      <c r="P12" s="90" t="str">
        <f t="shared" ref="P12:P24" si="7">IF(A12="","",1)</f>
        <v/>
      </c>
      <c r="Q12" s="90"/>
      <c r="R12" s="116" t="str">
        <f t="shared" si="1"/>
        <v/>
      </c>
      <c r="S12" s="90"/>
      <c r="T12" s="117" t="str">
        <f t="shared" si="5"/>
        <v/>
      </c>
      <c r="U12" s="123" t="str">
        <f>IF(T12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2" s="126">
        <f t="shared" si="2"/>
        <v>0</v>
      </c>
      <c r="W12" s="117">
        <f t="shared" si="2"/>
        <v>0</v>
      </c>
      <c r="X12" s="117">
        <f t="shared" si="2"/>
        <v>0</v>
      </c>
      <c r="Y12" s="117"/>
      <c r="Z12" s="117"/>
      <c r="AA12" s="132">
        <f t="shared" si="3"/>
        <v>0</v>
      </c>
      <c r="AB12" s="117">
        <f t="shared" si="3"/>
        <v>0</v>
      </c>
      <c r="AC12" s="117" t="str">
        <f t="shared" si="3"/>
        <v/>
      </c>
      <c r="AD12" s="116" t="str">
        <f>IF(P12="","",IF(Q12&lt;VLOOKUP($B$7,'（参考）諸謝金・宿泊料'!$C$3:$D$25,2,TRUE)*AC12,Q12,VLOOKUP($B$7,'（参考）諸謝金・宿泊料'!$C$3:$D$25,2,TRUE)*AC12))</f>
        <v/>
      </c>
      <c r="AE12" s="117" t="str">
        <f t="shared" si="4"/>
        <v/>
      </c>
      <c r="AF12" s="117" t="str">
        <f>IF(OR(H12="横浜市",H12="川崎市",H12="相模原市",H12="千葉市",H12="さいたま市",H12="名古屋市",H12="京都市",H12="大阪市",H12="堺市",H12="神戸市",H12="広島市",H12="福岡市"),IF(AE12=1,MIN(S12,VLOOKUP($B$7,'（参考）諸謝金・宿泊料'!$C:$F,3,FALSE)),""),IF(AE12=1,MIN(S12,VLOOKUP($B$7,'（参考）諸謝金・宿泊料'!$C:$F,4,FALSE)),""))</f>
        <v/>
      </c>
      <c r="AG12" s="117" t="str">
        <f t="shared" si="6"/>
        <v/>
      </c>
      <c r="AH12" s="142" t="str">
        <f>IF(AG12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3" spans="1:34" s="34" customFormat="1" ht="37.5" customHeight="1">
      <c r="A13" s="40"/>
      <c r="B13" s="48"/>
      <c r="C13" s="54" t="s">
        <v>88</v>
      </c>
      <c r="D13" s="59"/>
      <c r="E13" s="65"/>
      <c r="F13" s="65"/>
      <c r="G13" s="65"/>
      <c r="H13" s="73"/>
      <c r="I13" s="81"/>
      <c r="J13" s="90"/>
      <c r="K13" s="90"/>
      <c r="L13" s="90"/>
      <c r="M13" s="90"/>
      <c r="N13" s="107"/>
      <c r="O13" s="90"/>
      <c r="P13" s="90" t="str">
        <f t="shared" si="7"/>
        <v/>
      </c>
      <c r="Q13" s="90"/>
      <c r="R13" s="116" t="str">
        <f t="shared" si="1"/>
        <v/>
      </c>
      <c r="S13" s="90"/>
      <c r="T13" s="117" t="str">
        <f t="shared" si="5"/>
        <v/>
      </c>
      <c r="U13" s="123" t="str">
        <f>IF(T13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3" s="126">
        <f t="shared" si="2"/>
        <v>0</v>
      </c>
      <c r="W13" s="117">
        <f t="shared" si="2"/>
        <v>0</v>
      </c>
      <c r="X13" s="117">
        <f t="shared" si="2"/>
        <v>0</v>
      </c>
      <c r="Y13" s="117"/>
      <c r="Z13" s="117"/>
      <c r="AA13" s="132">
        <f t="shared" si="3"/>
        <v>0</v>
      </c>
      <c r="AB13" s="117">
        <f t="shared" si="3"/>
        <v>0</v>
      </c>
      <c r="AC13" s="117" t="str">
        <f t="shared" si="3"/>
        <v/>
      </c>
      <c r="AD13" s="116" t="str">
        <f>IF(P13="","",IF(Q13&lt;VLOOKUP($B$7,'（参考）諸謝金・宿泊料'!$C$3:$D$25,2,TRUE)*AC13,Q13,VLOOKUP($B$7,'（参考）諸謝金・宿泊料'!$C$3:$D$25,2,TRUE)*AC13))</f>
        <v/>
      </c>
      <c r="AE13" s="117" t="str">
        <f t="shared" si="4"/>
        <v/>
      </c>
      <c r="AF13" s="117" t="str">
        <f>IF(OR(H13="横浜市",H13="川崎市",H13="相模原市",H13="千葉市",H13="さいたま市",H13="名古屋市",H13="京都市",H13="大阪市",H13="堺市",H13="神戸市",H13="広島市",H13="福岡市"),IF(AE13=1,MIN(S13,VLOOKUP($B$7,'（参考）諸謝金・宿泊料'!$C:$F,3,FALSE)),""),IF(AE13=1,MIN(S13,VLOOKUP($B$7,'（参考）諸謝金・宿泊料'!$C:$F,4,FALSE)),""))</f>
        <v/>
      </c>
      <c r="AG13" s="117" t="str">
        <f t="shared" si="6"/>
        <v/>
      </c>
      <c r="AH13" s="142" t="str">
        <f>IF(AG13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4" spans="1:34" s="34" customFormat="1" ht="37.5" customHeight="1">
      <c r="A14" s="40"/>
      <c r="B14" s="48"/>
      <c r="C14" s="54" t="s">
        <v>88</v>
      </c>
      <c r="D14" s="59"/>
      <c r="E14" s="65"/>
      <c r="F14" s="65"/>
      <c r="G14" s="65"/>
      <c r="H14" s="73"/>
      <c r="I14" s="81"/>
      <c r="J14" s="90"/>
      <c r="K14" s="90"/>
      <c r="L14" s="90"/>
      <c r="M14" s="90"/>
      <c r="N14" s="107"/>
      <c r="O14" s="90"/>
      <c r="P14" s="90" t="str">
        <f t="shared" si="7"/>
        <v/>
      </c>
      <c r="Q14" s="90"/>
      <c r="R14" s="116" t="str">
        <f t="shared" si="1"/>
        <v/>
      </c>
      <c r="S14" s="90"/>
      <c r="T14" s="117" t="str">
        <f t="shared" si="5"/>
        <v/>
      </c>
      <c r="U14" s="123" t="str">
        <f>IF(T14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4" s="126">
        <f t="shared" si="2"/>
        <v>0</v>
      </c>
      <c r="W14" s="117">
        <f t="shared" si="2"/>
        <v>0</v>
      </c>
      <c r="X14" s="117">
        <f t="shared" si="2"/>
        <v>0</v>
      </c>
      <c r="Y14" s="117"/>
      <c r="Z14" s="117"/>
      <c r="AA14" s="132">
        <f t="shared" ref="AA14:AB24" si="8">N14</f>
        <v>0</v>
      </c>
      <c r="AB14" s="117">
        <f t="shared" si="8"/>
        <v>0</v>
      </c>
      <c r="AC14" s="117"/>
      <c r="AD14" s="116" t="str">
        <f>IF(P14="","",IF(Q14&lt;VLOOKUP($B$7,'（参考）諸謝金・宿泊料'!$C$3:$D$25,2,TRUE)*AC14,Q14,VLOOKUP($B$7,'（参考）諸謝金・宿泊料'!$C$3:$D$25,2,TRUE)*AC14))</f>
        <v/>
      </c>
      <c r="AE14" s="117" t="str">
        <f t="shared" si="4"/>
        <v/>
      </c>
      <c r="AF14" s="117" t="str">
        <f>IF(OR(H14="横浜市",H14="川崎市",H14="相模原市",H14="千葉市",H14="さいたま市",H14="名古屋市",H14="京都市",H14="大阪市",H14="堺市",H14="神戸市",H14="広島市",H14="福岡市"),IF(AE14=1,MIN(S14,VLOOKUP($B$7,'（参考）諸謝金・宿泊料'!$C:$F,3,FALSE)),""),IF(AE14=1,MIN(S14,VLOOKUP($B$7,'（参考）諸謝金・宿泊料'!$C:$F,4,FALSE)),""))</f>
        <v/>
      </c>
      <c r="AG14" s="117" t="str">
        <f t="shared" si="6"/>
        <v/>
      </c>
      <c r="AH14" s="142" t="str">
        <f>IF(AG14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5" spans="1:34" s="34" customFormat="1" ht="37.5" customHeight="1">
      <c r="A15" s="40"/>
      <c r="B15" s="48"/>
      <c r="C15" s="54" t="s">
        <v>88</v>
      </c>
      <c r="D15" s="59"/>
      <c r="E15" s="64"/>
      <c r="F15" s="64"/>
      <c r="G15" s="64"/>
      <c r="H15" s="73"/>
      <c r="I15" s="81"/>
      <c r="J15" s="90"/>
      <c r="K15" s="90"/>
      <c r="L15" s="90"/>
      <c r="M15" s="90"/>
      <c r="N15" s="107"/>
      <c r="O15" s="90"/>
      <c r="P15" s="90" t="str">
        <f t="shared" si="7"/>
        <v/>
      </c>
      <c r="Q15" s="90"/>
      <c r="R15" s="116" t="str">
        <f t="shared" si="1"/>
        <v/>
      </c>
      <c r="S15" s="90"/>
      <c r="T15" s="117" t="str">
        <f t="shared" si="5"/>
        <v/>
      </c>
      <c r="U15" s="123" t="str">
        <f>IF(T15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5" s="126">
        <f t="shared" si="2"/>
        <v>0</v>
      </c>
      <c r="W15" s="117">
        <f t="shared" si="2"/>
        <v>0</v>
      </c>
      <c r="X15" s="117">
        <f t="shared" si="2"/>
        <v>0</v>
      </c>
      <c r="Y15" s="117"/>
      <c r="Z15" s="117"/>
      <c r="AA15" s="132">
        <f t="shared" si="8"/>
        <v>0</v>
      </c>
      <c r="AB15" s="117">
        <f t="shared" si="8"/>
        <v>0</v>
      </c>
      <c r="AC15" s="117"/>
      <c r="AD15" s="116" t="str">
        <f>IF(P15="","",IF(Q15&lt;VLOOKUP($B$7,'（参考）諸謝金・宿泊料'!$C$3:$D$25,2,TRUE)*AC15,Q15,VLOOKUP($B$7,'（参考）諸謝金・宿泊料'!$C$3:$D$25,2,TRUE)*AC15))</f>
        <v/>
      </c>
      <c r="AE15" s="117" t="str">
        <f t="shared" si="4"/>
        <v/>
      </c>
      <c r="AF15" s="117" t="str">
        <f>IF(OR(H15="横浜市",H15="川崎市",H15="相模原市",H15="千葉市",H15="さいたま市",H15="名古屋市",H15="京都市",H15="大阪市",H15="堺市",H15="神戸市",H15="広島市",H15="福岡市"),IF(AE15=1,MIN(S15,VLOOKUP($B$7,'（参考）諸謝金・宿泊料'!$C:$F,3,FALSE)),""),IF(AE15=1,MIN(S15,VLOOKUP($B$7,'（参考）諸謝金・宿泊料'!$C:$F,4,FALSE)),""))</f>
        <v/>
      </c>
      <c r="AG15" s="117" t="str">
        <f t="shared" si="6"/>
        <v/>
      </c>
      <c r="AH15" s="142" t="str">
        <f>IF(AG15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6" spans="1:34" s="34" customFormat="1" ht="37.5" customHeight="1">
      <c r="A16" s="40"/>
      <c r="B16" s="48"/>
      <c r="C16" s="54" t="s">
        <v>88</v>
      </c>
      <c r="D16" s="59"/>
      <c r="E16" s="65"/>
      <c r="F16" s="65"/>
      <c r="G16" s="65"/>
      <c r="H16" s="73"/>
      <c r="I16" s="81"/>
      <c r="J16" s="90"/>
      <c r="K16" s="90"/>
      <c r="L16" s="90"/>
      <c r="M16" s="90"/>
      <c r="N16" s="107"/>
      <c r="O16" s="90"/>
      <c r="P16" s="90" t="str">
        <f t="shared" si="7"/>
        <v/>
      </c>
      <c r="Q16" s="90"/>
      <c r="R16" s="116" t="str">
        <f t="shared" si="1"/>
        <v/>
      </c>
      <c r="S16" s="90"/>
      <c r="T16" s="117" t="str">
        <f t="shared" si="5"/>
        <v/>
      </c>
      <c r="U16" s="123" t="str">
        <f>IF(T16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6" s="126">
        <f t="shared" si="2"/>
        <v>0</v>
      </c>
      <c r="W16" s="117">
        <f t="shared" si="2"/>
        <v>0</v>
      </c>
      <c r="X16" s="117">
        <f t="shared" si="2"/>
        <v>0</v>
      </c>
      <c r="Y16" s="117"/>
      <c r="Z16" s="117"/>
      <c r="AA16" s="132">
        <f t="shared" si="8"/>
        <v>0</v>
      </c>
      <c r="AB16" s="117">
        <f t="shared" si="8"/>
        <v>0</v>
      </c>
      <c r="AC16" s="117" t="str">
        <f t="shared" ref="AC16:AC24" si="9">P16</f>
        <v/>
      </c>
      <c r="AD16" s="116" t="str">
        <f>IF(P16="","",IF(Q16&lt;VLOOKUP($B$7,'（参考）諸謝金・宿泊料'!$C$3:$D$25,2,TRUE)*AC16,Q16,VLOOKUP($B$7,'（参考）諸謝金・宿泊料'!$C$3:$D$25,2,TRUE)*AC16))</f>
        <v/>
      </c>
      <c r="AE16" s="117" t="str">
        <f t="shared" si="4"/>
        <v/>
      </c>
      <c r="AF16" s="117" t="str">
        <f>IF(OR(H16="横浜市",H16="川崎市",H16="相模原市",H16="千葉市",H16="さいたま市",H16="名古屋市",H16="京都市",H16="大阪市",H16="堺市",H16="神戸市",H16="広島市",H16="福岡市"),IF(AE16=1,MIN(S16,VLOOKUP($B$7,'（参考）諸謝金・宿泊料'!$C:$F,3,FALSE)),""),IF(AE16=1,MIN(S16,VLOOKUP($B$7,'（参考）諸謝金・宿泊料'!$C:$F,4,FALSE)),""))</f>
        <v/>
      </c>
      <c r="AG16" s="117" t="str">
        <f t="shared" si="6"/>
        <v/>
      </c>
      <c r="AH16" s="142" t="str">
        <f>IF(AG16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7" spans="1:34" s="34" customFormat="1" ht="37.5" customHeight="1">
      <c r="A17" s="40"/>
      <c r="B17" s="48"/>
      <c r="C17" s="54" t="s">
        <v>88</v>
      </c>
      <c r="D17" s="59"/>
      <c r="E17" s="64"/>
      <c r="F17" s="64"/>
      <c r="G17" s="64"/>
      <c r="H17" s="73"/>
      <c r="I17" s="81"/>
      <c r="J17" s="90"/>
      <c r="K17" s="90"/>
      <c r="L17" s="90"/>
      <c r="M17" s="90"/>
      <c r="N17" s="107"/>
      <c r="O17" s="90"/>
      <c r="P17" s="90" t="str">
        <f t="shared" si="7"/>
        <v/>
      </c>
      <c r="Q17" s="90"/>
      <c r="R17" s="116" t="str">
        <f t="shared" si="1"/>
        <v/>
      </c>
      <c r="S17" s="90"/>
      <c r="T17" s="117" t="str">
        <f t="shared" si="5"/>
        <v/>
      </c>
      <c r="U17" s="123" t="str">
        <f>IF(T17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7" s="126">
        <f t="shared" si="2"/>
        <v>0</v>
      </c>
      <c r="W17" s="117">
        <f t="shared" si="2"/>
        <v>0</v>
      </c>
      <c r="X17" s="117">
        <f t="shared" si="2"/>
        <v>0</v>
      </c>
      <c r="Y17" s="117"/>
      <c r="Z17" s="117"/>
      <c r="AA17" s="132">
        <f t="shared" si="8"/>
        <v>0</v>
      </c>
      <c r="AB17" s="117">
        <f t="shared" si="8"/>
        <v>0</v>
      </c>
      <c r="AC17" s="117" t="str">
        <f t="shared" si="9"/>
        <v/>
      </c>
      <c r="AD17" s="116" t="str">
        <f>IF(P17="","",IF(Q17&lt;VLOOKUP($B$7,'（参考）諸謝金・宿泊料'!$C$3:$D$25,2,TRUE)*AC17,Q17,VLOOKUP($B$7,'（参考）諸謝金・宿泊料'!$C$3:$D$25,2,TRUE)*AC17))</f>
        <v/>
      </c>
      <c r="AE17" s="117" t="str">
        <f t="shared" si="4"/>
        <v/>
      </c>
      <c r="AF17" s="117" t="str">
        <f>IF(OR(H17="横浜市",H17="川崎市",H17="相模原市",H17="千葉市",H17="さいたま市",H17="名古屋市",H17="京都市",H17="大阪市",H17="堺市",H17="神戸市",H17="広島市",H17="福岡市"),IF(AE17=1,MIN(S17,VLOOKUP($B$7,'（参考）諸謝金・宿泊料'!$C:$F,3,FALSE)),""),IF(AE17=1,MIN(S17,VLOOKUP($B$7,'（参考）諸謝金・宿泊料'!$C:$F,4,FALSE)),""))</f>
        <v/>
      </c>
      <c r="AG17" s="117" t="str">
        <f t="shared" si="6"/>
        <v/>
      </c>
      <c r="AH17" s="142" t="str">
        <f>IF(AG17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8" spans="1:34" s="34" customFormat="1" ht="37.5" customHeight="1">
      <c r="A18" s="40"/>
      <c r="B18" s="48"/>
      <c r="C18" s="54" t="s">
        <v>88</v>
      </c>
      <c r="D18" s="59"/>
      <c r="E18" s="64"/>
      <c r="F18" s="64"/>
      <c r="G18" s="64"/>
      <c r="H18" s="73"/>
      <c r="I18" s="81"/>
      <c r="J18" s="90"/>
      <c r="K18" s="90"/>
      <c r="L18" s="90"/>
      <c r="M18" s="90"/>
      <c r="N18" s="107"/>
      <c r="O18" s="90"/>
      <c r="P18" s="90" t="str">
        <f t="shared" si="7"/>
        <v/>
      </c>
      <c r="Q18" s="90"/>
      <c r="R18" s="116" t="str">
        <f t="shared" si="1"/>
        <v/>
      </c>
      <c r="S18" s="90"/>
      <c r="T18" s="117" t="str">
        <f t="shared" si="5"/>
        <v/>
      </c>
      <c r="U18" s="123" t="str">
        <f>IF(T18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8" s="126">
        <f t="shared" si="2"/>
        <v>0</v>
      </c>
      <c r="W18" s="117">
        <f t="shared" si="2"/>
        <v>0</v>
      </c>
      <c r="X18" s="117">
        <f t="shared" si="2"/>
        <v>0</v>
      </c>
      <c r="Y18" s="117"/>
      <c r="Z18" s="117"/>
      <c r="AA18" s="132">
        <f t="shared" si="8"/>
        <v>0</v>
      </c>
      <c r="AB18" s="117">
        <f t="shared" si="8"/>
        <v>0</v>
      </c>
      <c r="AC18" s="117" t="str">
        <f t="shared" si="9"/>
        <v/>
      </c>
      <c r="AD18" s="116" t="str">
        <f>IF(P18="","",IF(Q18&lt;VLOOKUP($B$7,'（参考）諸謝金・宿泊料'!$C$3:$D$25,2,TRUE)*AC18,Q18,VLOOKUP($B$7,'（参考）諸謝金・宿泊料'!$C$3:$D$25,2,TRUE)*AC18))</f>
        <v/>
      </c>
      <c r="AE18" s="117" t="str">
        <f t="shared" si="4"/>
        <v/>
      </c>
      <c r="AF18" s="117" t="str">
        <f>IF(OR(H18="横浜市",H18="川崎市",H18="相模原市",H18="千葉市",H18="さいたま市",H18="名古屋市",H18="京都市",H18="大阪市",H18="堺市",H18="神戸市",H18="広島市",H18="福岡市"),IF(AE18=1,MIN(S18,VLOOKUP($B$7,'（参考）諸謝金・宿泊料'!$C:$F,3,FALSE)),""),IF(AE18=1,MIN(S18,VLOOKUP($B$7,'（参考）諸謝金・宿泊料'!$C:$F,4,FALSE)),""))</f>
        <v/>
      </c>
      <c r="AG18" s="117" t="str">
        <f t="shared" si="6"/>
        <v/>
      </c>
      <c r="AH18" s="142" t="str">
        <f>IF(AG18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9" spans="1:34" s="34" customFormat="1" ht="37.5" customHeight="1">
      <c r="A19" s="40"/>
      <c r="B19" s="48"/>
      <c r="C19" s="54" t="s">
        <v>88</v>
      </c>
      <c r="D19" s="59"/>
      <c r="E19" s="64"/>
      <c r="F19" s="64"/>
      <c r="G19" s="64"/>
      <c r="H19" s="73"/>
      <c r="I19" s="81"/>
      <c r="J19" s="90"/>
      <c r="K19" s="90"/>
      <c r="L19" s="90"/>
      <c r="M19" s="90"/>
      <c r="N19" s="107"/>
      <c r="O19" s="90"/>
      <c r="P19" s="90" t="str">
        <f t="shared" si="7"/>
        <v/>
      </c>
      <c r="Q19" s="90"/>
      <c r="R19" s="116" t="str">
        <f t="shared" si="1"/>
        <v/>
      </c>
      <c r="S19" s="90"/>
      <c r="T19" s="117" t="str">
        <f t="shared" si="5"/>
        <v/>
      </c>
      <c r="U19" s="123" t="str">
        <f>IF(T19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9" s="126">
        <f t="shared" si="2"/>
        <v>0</v>
      </c>
      <c r="W19" s="117">
        <f t="shared" si="2"/>
        <v>0</v>
      </c>
      <c r="X19" s="117">
        <f t="shared" si="2"/>
        <v>0</v>
      </c>
      <c r="Y19" s="117"/>
      <c r="Z19" s="117"/>
      <c r="AA19" s="132">
        <f t="shared" si="8"/>
        <v>0</v>
      </c>
      <c r="AB19" s="117">
        <f t="shared" si="8"/>
        <v>0</v>
      </c>
      <c r="AC19" s="117" t="str">
        <f t="shared" si="9"/>
        <v/>
      </c>
      <c r="AD19" s="116" t="str">
        <f>IF(P19="","",IF(Q19&lt;VLOOKUP($B$7,'（参考）諸謝金・宿泊料'!$C$3:$D$25,2,TRUE)*AC19,Q19,VLOOKUP($B$7,'（参考）諸謝金・宿泊料'!$C$3:$D$25,2,TRUE)*AC19))</f>
        <v/>
      </c>
      <c r="AE19" s="117" t="str">
        <f t="shared" si="4"/>
        <v/>
      </c>
      <c r="AF19" s="117" t="str">
        <f>IF(OR(H19="横浜市",H19="川崎市",H19="相模原市",H19="千葉市",H19="さいたま市",H19="名古屋市",H19="京都市",H19="大阪市",H19="堺市",H19="神戸市",H19="広島市",H19="福岡市"),IF(AE19=1,MIN(S19,VLOOKUP($B$7,'（参考）諸謝金・宿泊料'!$C:$F,3,FALSE)),""),IF(AE19=1,MIN(S19,VLOOKUP($B$7,'（参考）諸謝金・宿泊料'!$C:$F,4,FALSE)),""))</f>
        <v/>
      </c>
      <c r="AG19" s="117" t="str">
        <f t="shared" si="6"/>
        <v/>
      </c>
      <c r="AH19" s="142" t="str">
        <f>IF(AG19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0" spans="1:34" s="34" customFormat="1" ht="37.5" customHeight="1">
      <c r="A20" s="40"/>
      <c r="B20" s="48"/>
      <c r="C20" s="54" t="s">
        <v>88</v>
      </c>
      <c r="D20" s="59"/>
      <c r="E20" s="64"/>
      <c r="F20" s="64"/>
      <c r="G20" s="64"/>
      <c r="H20" s="73"/>
      <c r="I20" s="81"/>
      <c r="J20" s="90"/>
      <c r="K20" s="90"/>
      <c r="L20" s="90"/>
      <c r="M20" s="90"/>
      <c r="N20" s="107"/>
      <c r="O20" s="90"/>
      <c r="P20" s="90" t="str">
        <f t="shared" si="7"/>
        <v/>
      </c>
      <c r="Q20" s="90"/>
      <c r="R20" s="116" t="str">
        <f t="shared" si="1"/>
        <v/>
      </c>
      <c r="S20" s="90"/>
      <c r="T20" s="117" t="str">
        <f t="shared" si="5"/>
        <v/>
      </c>
      <c r="U20" s="123" t="str">
        <f>IF(T20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0" s="126">
        <f t="shared" si="2"/>
        <v>0</v>
      </c>
      <c r="W20" s="117">
        <f t="shared" si="2"/>
        <v>0</v>
      </c>
      <c r="X20" s="117">
        <f t="shared" si="2"/>
        <v>0</v>
      </c>
      <c r="Y20" s="117"/>
      <c r="Z20" s="117"/>
      <c r="AA20" s="132">
        <f t="shared" si="8"/>
        <v>0</v>
      </c>
      <c r="AB20" s="117">
        <f t="shared" si="8"/>
        <v>0</v>
      </c>
      <c r="AC20" s="117" t="str">
        <f t="shared" si="9"/>
        <v/>
      </c>
      <c r="AD20" s="116" t="str">
        <f>IF(P20="","",IF(Q20&lt;VLOOKUP($B$7,'（参考）諸謝金・宿泊料'!$C$3:$D$25,2,TRUE)*AC20,Q20,VLOOKUP($B$7,'（参考）諸謝金・宿泊料'!$C$3:$D$25,2,TRUE)*AC20))</f>
        <v/>
      </c>
      <c r="AE20" s="117" t="str">
        <f t="shared" si="4"/>
        <v/>
      </c>
      <c r="AF20" s="117" t="str">
        <f>IF(OR(H20="横浜市",H20="川崎市",H20="相模原市",H20="千葉市",H20="さいたま市",H20="名古屋市",H20="京都市",H20="大阪市",H20="堺市",H20="神戸市",H20="広島市",H20="福岡市"),IF(AE20=1,MIN(S20,VLOOKUP($B$7,'（参考）諸謝金・宿泊料'!$C:$F,3,FALSE)),""),IF(AE20=1,MIN(S20,VLOOKUP($B$7,'（参考）諸謝金・宿泊料'!$C:$F,4,FALSE)),""))</f>
        <v/>
      </c>
      <c r="AG20" s="117" t="str">
        <f t="shared" si="6"/>
        <v/>
      </c>
      <c r="AH20" s="142" t="str">
        <f>IF(AG20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1" spans="1:34" s="34" customFormat="1" ht="37.5" customHeight="1">
      <c r="A21" s="40"/>
      <c r="B21" s="48"/>
      <c r="C21" s="54" t="s">
        <v>88</v>
      </c>
      <c r="D21" s="59"/>
      <c r="E21" s="64"/>
      <c r="F21" s="64"/>
      <c r="G21" s="64"/>
      <c r="H21" s="73"/>
      <c r="I21" s="81"/>
      <c r="J21" s="90"/>
      <c r="K21" s="90"/>
      <c r="L21" s="90"/>
      <c r="M21" s="90"/>
      <c r="N21" s="107"/>
      <c r="O21" s="90"/>
      <c r="P21" s="90" t="str">
        <f t="shared" si="7"/>
        <v/>
      </c>
      <c r="Q21" s="90"/>
      <c r="R21" s="116" t="str">
        <f t="shared" si="1"/>
        <v/>
      </c>
      <c r="S21" s="90"/>
      <c r="T21" s="117" t="str">
        <f t="shared" si="5"/>
        <v/>
      </c>
      <c r="U21" s="123" t="str">
        <f>IF(T21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1" s="126">
        <f t="shared" si="2"/>
        <v>0</v>
      </c>
      <c r="W21" s="117">
        <f t="shared" si="2"/>
        <v>0</v>
      </c>
      <c r="X21" s="117">
        <f t="shared" si="2"/>
        <v>0</v>
      </c>
      <c r="Y21" s="117"/>
      <c r="Z21" s="117"/>
      <c r="AA21" s="132">
        <f t="shared" si="8"/>
        <v>0</v>
      </c>
      <c r="AB21" s="117">
        <f t="shared" si="8"/>
        <v>0</v>
      </c>
      <c r="AC21" s="117" t="str">
        <f t="shared" si="9"/>
        <v/>
      </c>
      <c r="AD21" s="116" t="str">
        <f>IF(P21="","",IF(Q21&lt;VLOOKUP($B$7,'（参考）諸謝金・宿泊料'!$C$3:$D$25,2,TRUE)*AC21,Q21,VLOOKUP($B$7,'（参考）諸謝金・宿泊料'!$C$3:$D$25,2,TRUE)*AC21))</f>
        <v/>
      </c>
      <c r="AE21" s="117" t="str">
        <f t="shared" si="4"/>
        <v/>
      </c>
      <c r="AF21" s="117" t="str">
        <f>IF(OR(H21="横浜市",H21="川崎市",H21="相模原市",H21="千葉市",H21="さいたま市",H21="名古屋市",H21="京都市",H21="大阪市",H21="堺市",H21="神戸市",H21="広島市",H21="福岡市"),IF(AE21=1,MIN(S21,VLOOKUP($B$7,'（参考）諸謝金・宿泊料'!$C:$F,3,FALSE)),""),IF(AE21=1,MIN(S21,VLOOKUP($B$7,'（参考）諸謝金・宿泊料'!$C:$F,4,FALSE)),""))</f>
        <v/>
      </c>
      <c r="AG21" s="117" t="str">
        <f t="shared" si="6"/>
        <v/>
      </c>
      <c r="AH21" s="142" t="str">
        <f>IF(AG21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2" spans="1:34" s="34" customFormat="1" ht="37.5" customHeight="1">
      <c r="A22" s="40"/>
      <c r="B22" s="48"/>
      <c r="C22" s="54" t="s">
        <v>88</v>
      </c>
      <c r="D22" s="59"/>
      <c r="E22" s="64"/>
      <c r="F22" s="64"/>
      <c r="G22" s="64"/>
      <c r="H22" s="73"/>
      <c r="I22" s="81"/>
      <c r="J22" s="90"/>
      <c r="K22" s="90"/>
      <c r="L22" s="90"/>
      <c r="M22" s="90"/>
      <c r="N22" s="107"/>
      <c r="O22" s="90"/>
      <c r="P22" s="90" t="str">
        <f t="shared" si="7"/>
        <v/>
      </c>
      <c r="Q22" s="90"/>
      <c r="R22" s="116" t="str">
        <f t="shared" si="1"/>
        <v/>
      </c>
      <c r="S22" s="90"/>
      <c r="T22" s="117" t="str">
        <f t="shared" si="5"/>
        <v/>
      </c>
      <c r="U22" s="123" t="str">
        <f>IF(T22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2" s="126">
        <f t="shared" si="2"/>
        <v>0</v>
      </c>
      <c r="W22" s="117">
        <f t="shared" si="2"/>
        <v>0</v>
      </c>
      <c r="X22" s="117">
        <f t="shared" si="2"/>
        <v>0</v>
      </c>
      <c r="Y22" s="117"/>
      <c r="Z22" s="117"/>
      <c r="AA22" s="132">
        <f t="shared" si="8"/>
        <v>0</v>
      </c>
      <c r="AB22" s="117">
        <f t="shared" si="8"/>
        <v>0</v>
      </c>
      <c r="AC22" s="117" t="str">
        <f t="shared" si="9"/>
        <v/>
      </c>
      <c r="AD22" s="116" t="str">
        <f>IF(P22="","",IF(Q22&lt;VLOOKUP($B$7,'（参考）諸謝金・宿泊料'!$C$3:$D$25,2,TRUE)*AC22,Q22,VLOOKUP($B$7,'（参考）諸謝金・宿泊料'!$C$3:$D$25,2,TRUE)*AC22))</f>
        <v/>
      </c>
      <c r="AE22" s="117" t="str">
        <f t="shared" si="4"/>
        <v/>
      </c>
      <c r="AF22" s="117" t="str">
        <f>IF(OR(H22="横浜市",H22="川崎市",H22="相模原市",H22="千葉市",H22="さいたま市",H22="名古屋市",H22="京都市",H22="大阪市",H22="堺市",H22="神戸市",H22="広島市",H22="福岡市"),IF(AE22=1,MIN(S22,VLOOKUP($B$7,'（参考）諸謝金・宿泊料'!$C:$F,3,FALSE)),""),IF(AE22=1,MIN(S22,VLOOKUP($B$7,'（参考）諸謝金・宿泊料'!$C:$F,4,FALSE)),""))</f>
        <v/>
      </c>
      <c r="AG22" s="117" t="str">
        <f t="shared" si="6"/>
        <v/>
      </c>
      <c r="AH22" s="142" t="str">
        <f>IF(AG22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3" spans="1:34" s="34" customFormat="1" ht="37.5" customHeight="1">
      <c r="A23" s="40"/>
      <c r="B23" s="48"/>
      <c r="C23" s="54" t="s">
        <v>88</v>
      </c>
      <c r="D23" s="59"/>
      <c r="E23" s="64"/>
      <c r="F23" s="64"/>
      <c r="G23" s="64"/>
      <c r="H23" s="73"/>
      <c r="I23" s="81"/>
      <c r="J23" s="90"/>
      <c r="K23" s="90"/>
      <c r="L23" s="90"/>
      <c r="M23" s="90"/>
      <c r="N23" s="107"/>
      <c r="O23" s="90"/>
      <c r="P23" s="90" t="str">
        <f t="shared" si="7"/>
        <v/>
      </c>
      <c r="Q23" s="90"/>
      <c r="R23" s="116" t="str">
        <f t="shared" si="1"/>
        <v/>
      </c>
      <c r="S23" s="90"/>
      <c r="T23" s="117" t="str">
        <f t="shared" si="5"/>
        <v/>
      </c>
      <c r="U23" s="123" t="str">
        <f>IF(T23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3" s="126">
        <f t="shared" si="2"/>
        <v>0</v>
      </c>
      <c r="W23" s="117">
        <f t="shared" si="2"/>
        <v>0</v>
      </c>
      <c r="X23" s="117">
        <f t="shared" si="2"/>
        <v>0</v>
      </c>
      <c r="Y23" s="117"/>
      <c r="Z23" s="117"/>
      <c r="AA23" s="132">
        <f t="shared" si="8"/>
        <v>0</v>
      </c>
      <c r="AB23" s="117">
        <f t="shared" si="8"/>
        <v>0</v>
      </c>
      <c r="AC23" s="117" t="str">
        <f t="shared" si="9"/>
        <v/>
      </c>
      <c r="AD23" s="116" t="str">
        <f>IF(P23="","",IF(Q23&lt;VLOOKUP($B$7,'（参考）諸謝金・宿泊料'!$C$3:$D$25,2,TRUE)*AC23,Q23,VLOOKUP($B$7,'（参考）諸謝金・宿泊料'!$C$3:$D$25,2,TRUE)*AC23))</f>
        <v/>
      </c>
      <c r="AE23" s="117" t="str">
        <f t="shared" si="4"/>
        <v/>
      </c>
      <c r="AF23" s="117" t="str">
        <f>IF(OR(H23="横浜市",H23="川崎市",H23="相模原市",H23="千葉市",H23="さいたま市",H23="名古屋市",H23="京都市",H23="大阪市",H23="堺市",H23="神戸市",H23="広島市",H23="福岡市"),IF(AE23=1,MIN(S23,VLOOKUP($B$7,'（参考）諸謝金・宿泊料'!$C:$F,3,FALSE)),""),IF(AE23=1,MIN(S23,VLOOKUP($B$7,'（参考）諸謝金・宿泊料'!$C:$F,4,FALSE)),""))</f>
        <v/>
      </c>
      <c r="AG23" s="117" t="str">
        <f t="shared" si="6"/>
        <v/>
      </c>
      <c r="AH23" s="142" t="str">
        <f>IF(AG23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4" spans="1:34" s="34" customFormat="1" ht="37.5" customHeight="1">
      <c r="A24" s="40"/>
      <c r="B24" s="48"/>
      <c r="C24" s="54" t="s">
        <v>88</v>
      </c>
      <c r="D24" s="59"/>
      <c r="E24" s="64"/>
      <c r="F24" s="64"/>
      <c r="G24" s="64"/>
      <c r="H24" s="73"/>
      <c r="I24" s="81"/>
      <c r="J24" s="90"/>
      <c r="K24" s="90"/>
      <c r="L24" s="90"/>
      <c r="M24" s="90"/>
      <c r="N24" s="107"/>
      <c r="O24" s="90"/>
      <c r="P24" s="90" t="str">
        <f t="shared" si="7"/>
        <v/>
      </c>
      <c r="Q24" s="90"/>
      <c r="R24" s="116" t="str">
        <f t="shared" si="1"/>
        <v/>
      </c>
      <c r="S24" s="90"/>
      <c r="T24" s="117" t="str">
        <f t="shared" si="5"/>
        <v/>
      </c>
      <c r="U24" s="123" t="str">
        <f>IF(T24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4" s="126">
        <f t="shared" si="2"/>
        <v>0</v>
      </c>
      <c r="W24" s="117">
        <f t="shared" si="2"/>
        <v>0</v>
      </c>
      <c r="X24" s="117">
        <f t="shared" si="2"/>
        <v>0</v>
      </c>
      <c r="Y24" s="117"/>
      <c r="Z24" s="117"/>
      <c r="AA24" s="132">
        <f t="shared" si="8"/>
        <v>0</v>
      </c>
      <c r="AB24" s="117">
        <f t="shared" si="8"/>
        <v>0</v>
      </c>
      <c r="AC24" s="117" t="str">
        <f t="shared" si="9"/>
        <v/>
      </c>
      <c r="AD24" s="116" t="str">
        <f>IF(P24="","",IF(Q24&lt;VLOOKUP($B$7,'（参考）諸謝金・宿泊料'!$C$3:$D$25,2,TRUE)*AC24,Q24,VLOOKUP($B$7,'（参考）諸謝金・宿泊料'!$C$3:$D$25,2,TRUE)*AC24))</f>
        <v/>
      </c>
      <c r="AE24" s="117" t="str">
        <f t="shared" si="4"/>
        <v/>
      </c>
      <c r="AF24" s="117" t="str">
        <f>IF(OR(H24="横浜市",H24="川崎市",H24="相模原市",H24="千葉市",H24="さいたま市",H24="名古屋市",H24="京都市",H24="大阪市",H24="堺市",H24="神戸市",H24="広島市",H24="福岡市"),IF(AE24=1,MIN(S24,VLOOKUP($B$7,'（参考）諸謝金・宿泊料'!$C:$F,3,FALSE)),""),IF(AE24=1,MIN(S24,VLOOKUP($B$7,'（参考）諸謝金・宿泊料'!$C:$F,4,FALSE)),""))</f>
        <v/>
      </c>
      <c r="AG24" s="117" t="str">
        <f t="shared" si="6"/>
        <v/>
      </c>
      <c r="AH24" s="142" t="str">
        <f>IF(AG24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5" spans="1:34" s="34" customFormat="1" ht="37.5" customHeight="1">
      <c r="A25" s="41" t="s">
        <v>45</v>
      </c>
      <c r="B25" s="49"/>
      <c r="C25" s="49"/>
      <c r="D25" s="49"/>
      <c r="E25" s="49"/>
      <c r="F25" s="49"/>
      <c r="G25" s="49"/>
      <c r="H25" s="49"/>
      <c r="I25" s="82">
        <f t="shared" ref="I25:AH25" si="10">SUM(I10:I24)</f>
        <v>0</v>
      </c>
      <c r="J25" s="91">
        <f t="shared" si="10"/>
        <v>0</v>
      </c>
      <c r="K25" s="97">
        <f t="shared" si="10"/>
        <v>0</v>
      </c>
      <c r="L25" s="102">
        <f t="shared" si="10"/>
        <v>0</v>
      </c>
      <c r="M25" s="91">
        <f t="shared" si="10"/>
        <v>0</v>
      </c>
      <c r="N25" s="102">
        <f t="shared" si="10"/>
        <v>0</v>
      </c>
      <c r="O25" s="91">
        <f t="shared" si="10"/>
        <v>0</v>
      </c>
      <c r="P25" s="91">
        <f t="shared" si="10"/>
        <v>0</v>
      </c>
      <c r="Q25" s="91">
        <f t="shared" si="10"/>
        <v>0</v>
      </c>
      <c r="R25" s="91">
        <f t="shared" si="10"/>
        <v>0</v>
      </c>
      <c r="S25" s="91">
        <f t="shared" si="10"/>
        <v>0</v>
      </c>
      <c r="T25" s="91">
        <f t="shared" si="10"/>
        <v>0</v>
      </c>
      <c r="U25" s="91">
        <f t="shared" si="10"/>
        <v>0</v>
      </c>
      <c r="V25" s="127">
        <f t="shared" si="10"/>
        <v>0</v>
      </c>
      <c r="W25" s="129">
        <f t="shared" si="10"/>
        <v>0</v>
      </c>
      <c r="X25" s="129">
        <f t="shared" si="10"/>
        <v>0</v>
      </c>
      <c r="Y25" s="129">
        <f t="shared" si="10"/>
        <v>0</v>
      </c>
      <c r="Z25" s="129">
        <f t="shared" si="10"/>
        <v>0</v>
      </c>
      <c r="AA25" s="133">
        <f t="shared" si="10"/>
        <v>0</v>
      </c>
      <c r="AB25" s="129">
        <f t="shared" si="10"/>
        <v>0</v>
      </c>
      <c r="AC25" s="129">
        <f t="shared" si="10"/>
        <v>0</v>
      </c>
      <c r="AD25" s="129">
        <f t="shared" si="10"/>
        <v>0</v>
      </c>
      <c r="AE25" s="129">
        <f t="shared" si="10"/>
        <v>0</v>
      </c>
      <c r="AF25" s="129">
        <f t="shared" si="10"/>
        <v>0</v>
      </c>
      <c r="AG25" s="129">
        <f t="shared" si="10"/>
        <v>0</v>
      </c>
      <c r="AH25" s="143">
        <f t="shared" si="10"/>
        <v>0</v>
      </c>
    </row>
    <row r="26" spans="1:34" s="34" customFormat="1" ht="37.5" customHeight="1"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</row>
    <row r="27" spans="1:34" s="34" customFormat="1" ht="37.5" customHeight="1">
      <c r="C27" s="55"/>
      <c r="H27" s="74"/>
      <c r="I27" s="83" t="s">
        <v>95</v>
      </c>
      <c r="J27" s="92"/>
      <c r="K27" s="92"/>
      <c r="L27" s="92"/>
      <c r="M27" s="92"/>
      <c r="N27" s="92"/>
      <c r="O27" s="112">
        <f>SUM(K6,P6,T6,J25,K25,M25,O25,Q25,S25,U25)</f>
        <v>0</v>
      </c>
      <c r="P27" s="115"/>
      <c r="Q27" s="115"/>
      <c r="R27" s="115"/>
      <c r="S27" s="115"/>
      <c r="T27" s="115"/>
      <c r="U27" s="124"/>
      <c r="V27" s="128" t="s">
        <v>80</v>
      </c>
      <c r="W27" s="92"/>
      <c r="X27" s="92"/>
      <c r="Y27" s="92"/>
      <c r="Z27" s="92"/>
      <c r="AA27" s="92"/>
      <c r="AB27" s="112">
        <f>SUM(X6,AC6,AG6,W25,X25,Z25,AB25,AD25,AF25,AH25)</f>
        <v>0</v>
      </c>
      <c r="AC27" s="115"/>
      <c r="AD27" s="115"/>
      <c r="AE27" s="115"/>
      <c r="AF27" s="115"/>
      <c r="AG27" s="115"/>
      <c r="AH27" s="124"/>
    </row>
    <row r="28" spans="1:34" s="34" customFormat="1" ht="37.5" customHeight="1">
      <c r="A28" s="43" t="s">
        <v>32</v>
      </c>
      <c r="B28" s="43"/>
      <c r="C28" s="43"/>
      <c r="D28" s="43"/>
      <c r="E28" s="43"/>
      <c r="F28" s="43"/>
      <c r="G28" s="43"/>
      <c r="H28" s="43"/>
      <c r="I28" s="84"/>
      <c r="J28" s="84"/>
      <c r="K28" s="84"/>
      <c r="L28" s="84"/>
      <c r="M28" s="84"/>
      <c r="N28" s="84"/>
      <c r="O28" s="50"/>
      <c r="P28" s="50"/>
      <c r="Q28" s="50"/>
      <c r="R28" s="50"/>
      <c r="S28" s="50"/>
      <c r="T28" s="50"/>
      <c r="U28" s="50"/>
      <c r="V28" s="128" t="s">
        <v>94</v>
      </c>
      <c r="W28" s="92"/>
      <c r="X28" s="92"/>
      <c r="Y28" s="92"/>
      <c r="Z28" s="92"/>
      <c r="AA28" s="92"/>
      <c r="AB28" s="112">
        <f>O27-AB27</f>
        <v>0</v>
      </c>
      <c r="AC28" s="115"/>
      <c r="AD28" s="115"/>
      <c r="AE28" s="115"/>
      <c r="AF28" s="115"/>
      <c r="AG28" s="115"/>
      <c r="AH28" s="124"/>
    </row>
  </sheetData>
  <mergeCells count="52">
    <mergeCell ref="A1:AH1"/>
    <mergeCell ref="A2:AH2"/>
    <mergeCell ref="A3:AH3"/>
    <mergeCell ref="I4:U4"/>
    <mergeCell ref="V4:AH4"/>
    <mergeCell ref="B5:D5"/>
    <mergeCell ref="I5:J5"/>
    <mergeCell ref="K5:M5"/>
    <mergeCell ref="N5:O5"/>
    <mergeCell ref="P5:Q5"/>
    <mergeCell ref="R5:S5"/>
    <mergeCell ref="T5:U5"/>
    <mergeCell ref="V5:W5"/>
    <mergeCell ref="X5:Z5"/>
    <mergeCell ref="AA5:AB5"/>
    <mergeCell ref="AC5:AD5"/>
    <mergeCell ref="AE5:AF5"/>
    <mergeCell ref="AG5:AH5"/>
    <mergeCell ref="B6:D6"/>
    <mergeCell ref="I6:J6"/>
    <mergeCell ref="K6:M6"/>
    <mergeCell ref="N6:O6"/>
    <mergeCell ref="P6:Q6"/>
    <mergeCell ref="R6:S6"/>
    <mergeCell ref="T6:U6"/>
    <mergeCell ref="V6:W6"/>
    <mergeCell ref="X6:Z6"/>
    <mergeCell ref="AA6:AB6"/>
    <mergeCell ref="AC6:AD6"/>
    <mergeCell ref="AE6:AF6"/>
    <mergeCell ref="AG6:AH6"/>
    <mergeCell ref="B7:D7"/>
    <mergeCell ref="I7:K7"/>
    <mergeCell ref="L7:M7"/>
    <mergeCell ref="N7:O7"/>
    <mergeCell ref="P7:Q7"/>
    <mergeCell ref="R7:S7"/>
    <mergeCell ref="T7:U7"/>
    <mergeCell ref="V7:X7"/>
    <mergeCell ref="Y7:Z7"/>
    <mergeCell ref="AA7:AB7"/>
    <mergeCell ref="AC7:AD7"/>
    <mergeCell ref="AE7:AF7"/>
    <mergeCell ref="AG7:AH7"/>
    <mergeCell ref="A25:H25"/>
    <mergeCell ref="I27:N27"/>
    <mergeCell ref="O27:U27"/>
    <mergeCell ref="V27:AA27"/>
    <mergeCell ref="AB27:AH27"/>
    <mergeCell ref="A28:N28"/>
    <mergeCell ref="V28:AA28"/>
    <mergeCell ref="AB28:AH28"/>
  </mergeCells>
  <phoneticPr fontId="3"/>
  <dataValidations count="1">
    <dataValidation type="list" allowBlank="1" showDropDown="0" showInputMessage="1" showErrorMessage="1" sqref="P5:Q5 T5:U5">
      <formula1>"あり,なし"</formula1>
    </dataValidation>
  </dataValidations>
  <printOptions horizontalCentered="1"/>
  <pageMargins left="0.74803149606299213" right="0.47244094488188976" top="0.6692913385826772" bottom="0.35433070866141736" header="0.39370078740157483" footer="0.27559055118110237"/>
  <pageSetup paperSize="9" scale="50" fitToWidth="1" fitToHeight="1" orientation="landscape" usePrinterDefaults="1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'（参考）諸謝金・宿泊料'!$J$2:$J$15</xm:f>
          </x14:formula1>
          <xm:sqref>H10:H24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25"/>
  <sheetViews>
    <sheetView view="pageBreakPreview" zoomScale="85" zoomScaleSheetLayoutView="85" workbookViewId="0">
      <selection activeCell="L2" sqref="L1:M1048576"/>
    </sheetView>
  </sheetViews>
  <sheetFormatPr defaultRowHeight="13.5"/>
  <cols>
    <col min="1" max="1" width="8.375" bestFit="1" customWidth="1"/>
    <col min="2" max="2" width="21.875" bestFit="1" customWidth="1"/>
    <col min="3" max="3" width="5.25" style="144" bestFit="1" customWidth="1"/>
    <col min="4" max="4" width="5.875" bestFit="1" customWidth="1"/>
    <col min="5" max="6" width="7.125" bestFit="1" customWidth="1"/>
    <col min="7" max="7" width="8.125" bestFit="1" customWidth="1"/>
    <col min="8" max="9" width="6.875" bestFit="1" customWidth="1"/>
    <col min="10" max="10" width="13" bestFit="1" customWidth="1"/>
    <col min="11" max="11" width="26" bestFit="1" customWidth="1"/>
  </cols>
  <sheetData>
    <row r="1" spans="1:15">
      <c r="A1" s="145" t="s">
        <v>46</v>
      </c>
      <c r="B1" s="145" t="s">
        <v>81</v>
      </c>
      <c r="C1" s="145" t="s">
        <v>82</v>
      </c>
      <c r="D1" s="145" t="s">
        <v>14</v>
      </c>
      <c r="E1" s="152" t="s">
        <v>27</v>
      </c>
      <c r="F1" s="152"/>
      <c r="G1" s="152" t="s">
        <v>23</v>
      </c>
      <c r="H1" s="152"/>
      <c r="I1" s="152"/>
      <c r="J1" s="145" t="s">
        <v>49</v>
      </c>
      <c r="K1" t="s">
        <v>79</v>
      </c>
    </row>
    <row r="2" spans="1:15">
      <c r="A2" s="145"/>
      <c r="B2" s="145"/>
      <c r="C2" s="145"/>
      <c r="D2" s="145"/>
      <c r="E2" s="145" t="s">
        <v>49</v>
      </c>
      <c r="F2" s="145" t="s">
        <v>50</v>
      </c>
      <c r="G2" s="145" t="s">
        <v>45</v>
      </c>
      <c r="H2" s="145" t="s">
        <v>38</v>
      </c>
      <c r="I2" s="145" t="s">
        <v>26</v>
      </c>
      <c r="J2" s="145" t="s">
        <v>15</v>
      </c>
    </row>
    <row r="3" spans="1:15">
      <c r="A3" s="145" t="s">
        <v>51</v>
      </c>
      <c r="B3" s="148" t="s">
        <v>52</v>
      </c>
      <c r="C3" s="145" t="s">
        <v>9</v>
      </c>
      <c r="D3" s="150">
        <v>7900</v>
      </c>
      <c r="E3" s="150">
        <v>14800</v>
      </c>
      <c r="F3" s="150">
        <v>13300</v>
      </c>
      <c r="G3" s="150">
        <f t="shared" ref="G3:G25" si="0">H3+I3</f>
        <v>3000</v>
      </c>
      <c r="H3" s="150">
        <v>2000</v>
      </c>
      <c r="I3" s="150">
        <v>1000</v>
      </c>
      <c r="J3" s="145" t="s">
        <v>53</v>
      </c>
      <c r="K3" s="144"/>
      <c r="L3" s="154"/>
      <c r="M3" s="155"/>
      <c r="N3" s="156"/>
      <c r="O3" s="155"/>
    </row>
    <row r="4" spans="1:15">
      <c r="A4" s="145"/>
      <c r="B4" s="148" t="s">
        <v>54</v>
      </c>
      <c r="C4" s="145" t="s">
        <v>127</v>
      </c>
      <c r="D4" s="150">
        <v>9700</v>
      </c>
      <c r="E4" s="150">
        <v>14800</v>
      </c>
      <c r="F4" s="150">
        <v>13300</v>
      </c>
      <c r="G4" s="150">
        <f t="shared" si="0"/>
        <v>3000</v>
      </c>
      <c r="H4" s="150">
        <v>2000</v>
      </c>
      <c r="I4" s="150">
        <v>1000</v>
      </c>
      <c r="J4" s="145" t="s">
        <v>56</v>
      </c>
      <c r="K4" s="144"/>
      <c r="L4" s="154"/>
      <c r="M4" s="155"/>
      <c r="N4" s="156"/>
      <c r="O4" s="155"/>
    </row>
    <row r="5" spans="1:15">
      <c r="A5" s="145"/>
      <c r="B5" s="148" t="s">
        <v>8</v>
      </c>
      <c r="C5" s="145" t="s">
        <v>5</v>
      </c>
      <c r="D5" s="150">
        <v>8700</v>
      </c>
      <c r="E5" s="150">
        <v>14800</v>
      </c>
      <c r="F5" s="150">
        <v>13300</v>
      </c>
      <c r="G5" s="150">
        <f t="shared" si="0"/>
        <v>3000</v>
      </c>
      <c r="H5" s="150">
        <v>2000</v>
      </c>
      <c r="I5" s="150">
        <v>1000</v>
      </c>
      <c r="J5" s="145" t="s">
        <v>35</v>
      </c>
      <c r="K5" s="144"/>
      <c r="L5" s="154"/>
      <c r="M5" s="155"/>
      <c r="N5" s="156"/>
      <c r="O5" s="155"/>
    </row>
    <row r="6" spans="1:15">
      <c r="A6" s="145"/>
      <c r="B6" s="148" t="s">
        <v>13</v>
      </c>
      <c r="C6" s="145" t="s">
        <v>25</v>
      </c>
      <c r="D6" s="150">
        <v>11300</v>
      </c>
      <c r="E6" s="150">
        <v>14800</v>
      </c>
      <c r="F6" s="150">
        <v>13300</v>
      </c>
      <c r="G6" s="150">
        <f t="shared" si="0"/>
        <v>3000</v>
      </c>
      <c r="H6" s="150">
        <v>2000</v>
      </c>
      <c r="I6" s="150">
        <v>1000</v>
      </c>
      <c r="J6" s="145" t="s">
        <v>43</v>
      </c>
      <c r="K6" s="144"/>
      <c r="L6" s="154"/>
      <c r="M6" s="155"/>
      <c r="N6" s="156"/>
      <c r="O6" s="155"/>
    </row>
    <row r="7" spans="1:15">
      <c r="A7" s="145"/>
      <c r="B7" s="148" t="s">
        <v>48</v>
      </c>
      <c r="C7" s="145" t="s">
        <v>127</v>
      </c>
      <c r="D7" s="150">
        <v>9700</v>
      </c>
      <c r="E7" s="150">
        <v>14800</v>
      </c>
      <c r="F7" s="150">
        <v>13300</v>
      </c>
      <c r="G7" s="150">
        <f t="shared" si="0"/>
        <v>3000</v>
      </c>
      <c r="H7" s="150">
        <v>2000</v>
      </c>
      <c r="I7" s="150">
        <v>1000</v>
      </c>
      <c r="J7" s="145" t="s">
        <v>57</v>
      </c>
      <c r="K7" s="144"/>
      <c r="L7" s="154"/>
      <c r="M7" s="155"/>
      <c r="N7" s="156"/>
      <c r="O7" s="155"/>
    </row>
    <row r="8" spans="1:15">
      <c r="A8" s="145"/>
      <c r="B8" s="148" t="s">
        <v>58</v>
      </c>
      <c r="C8" s="145" t="s">
        <v>5</v>
      </c>
      <c r="D8" s="150">
        <v>8700</v>
      </c>
      <c r="E8" s="150">
        <v>14800</v>
      </c>
      <c r="F8" s="150">
        <v>13300</v>
      </c>
      <c r="G8" s="150">
        <f t="shared" si="0"/>
        <v>3000</v>
      </c>
      <c r="H8" s="150">
        <v>2000</v>
      </c>
      <c r="I8" s="150">
        <v>1000</v>
      </c>
      <c r="J8" s="145" t="s">
        <v>59</v>
      </c>
      <c r="K8" s="144"/>
      <c r="L8" s="154"/>
      <c r="M8" s="155"/>
      <c r="N8" s="156"/>
      <c r="O8" s="155"/>
    </row>
    <row r="9" spans="1:15">
      <c r="A9" s="146" t="s">
        <v>47</v>
      </c>
      <c r="B9" s="149" t="s">
        <v>34</v>
      </c>
      <c r="C9" s="146" t="s">
        <v>78</v>
      </c>
      <c r="D9" s="151">
        <v>6100</v>
      </c>
      <c r="E9" s="151">
        <v>13100</v>
      </c>
      <c r="F9" s="151">
        <v>11800</v>
      </c>
      <c r="G9" s="150">
        <f t="shared" si="0"/>
        <v>2600</v>
      </c>
      <c r="H9" s="151">
        <v>1700</v>
      </c>
      <c r="I9" s="151">
        <v>900</v>
      </c>
      <c r="J9" s="145" t="s">
        <v>60</v>
      </c>
      <c r="K9" s="144"/>
      <c r="L9" s="154"/>
      <c r="M9" s="155"/>
      <c r="N9" s="156"/>
      <c r="O9" s="155"/>
    </row>
    <row r="10" spans="1:15">
      <c r="A10" s="146"/>
      <c r="B10" s="149" t="s">
        <v>61</v>
      </c>
      <c r="C10" s="146" t="s">
        <v>128</v>
      </c>
      <c r="D10" s="151">
        <v>7000</v>
      </c>
      <c r="E10" s="151">
        <v>13100</v>
      </c>
      <c r="F10" s="151">
        <v>11800</v>
      </c>
      <c r="G10" s="150">
        <f t="shared" si="0"/>
        <v>2600</v>
      </c>
      <c r="H10" s="151">
        <v>1700</v>
      </c>
      <c r="I10" s="151">
        <v>900</v>
      </c>
      <c r="J10" s="145" t="s">
        <v>29</v>
      </c>
      <c r="K10" s="144"/>
      <c r="L10" s="154"/>
      <c r="M10" s="155"/>
      <c r="N10" s="156"/>
      <c r="O10" s="155"/>
    </row>
    <row r="11" spans="1:15">
      <c r="A11" s="146"/>
      <c r="B11" s="149" t="s">
        <v>62</v>
      </c>
      <c r="C11" s="146" t="s">
        <v>128</v>
      </c>
      <c r="D11" s="151">
        <v>7000</v>
      </c>
      <c r="E11" s="151">
        <v>13100</v>
      </c>
      <c r="F11" s="151">
        <v>11800</v>
      </c>
      <c r="G11" s="150">
        <f t="shared" si="0"/>
        <v>2600</v>
      </c>
      <c r="H11" s="151">
        <v>1700</v>
      </c>
      <c r="I11" s="151">
        <v>900</v>
      </c>
      <c r="J11" s="145" t="s">
        <v>63</v>
      </c>
      <c r="K11" s="144"/>
      <c r="L11" s="154"/>
      <c r="M11" s="155"/>
      <c r="N11" s="156"/>
      <c r="O11" s="155"/>
    </row>
    <row r="12" spans="1:15">
      <c r="A12" s="146"/>
      <c r="B12" s="149" t="s">
        <v>65</v>
      </c>
      <c r="C12" s="146" t="s">
        <v>128</v>
      </c>
      <c r="D12" s="151">
        <v>7000</v>
      </c>
      <c r="E12" s="151">
        <v>13100</v>
      </c>
      <c r="F12" s="151">
        <v>11800</v>
      </c>
      <c r="G12" s="150">
        <f t="shared" si="0"/>
        <v>2600</v>
      </c>
      <c r="H12" s="151">
        <v>1700</v>
      </c>
      <c r="I12" s="151">
        <v>900</v>
      </c>
      <c r="J12" s="145" t="s">
        <v>42</v>
      </c>
      <c r="K12" s="144"/>
      <c r="L12" s="154"/>
      <c r="M12" s="155"/>
      <c r="N12" s="156"/>
      <c r="O12" s="155"/>
    </row>
    <row r="13" spans="1:15">
      <c r="A13" s="146"/>
      <c r="B13" s="149" t="s">
        <v>1</v>
      </c>
      <c r="C13" s="146" t="s">
        <v>78</v>
      </c>
      <c r="D13" s="151">
        <v>6100</v>
      </c>
      <c r="E13" s="151">
        <v>13100</v>
      </c>
      <c r="F13" s="151">
        <v>11800</v>
      </c>
      <c r="G13" s="150">
        <f t="shared" si="0"/>
        <v>2600</v>
      </c>
      <c r="H13" s="151">
        <v>1700</v>
      </c>
      <c r="I13" s="151">
        <v>900</v>
      </c>
      <c r="J13" s="145" t="s">
        <v>19</v>
      </c>
      <c r="K13" s="144"/>
      <c r="L13" s="154"/>
      <c r="M13" s="155"/>
      <c r="N13" s="156"/>
      <c r="O13" s="155"/>
    </row>
    <row r="14" spans="1:15">
      <c r="A14" s="146"/>
      <c r="B14" s="149" t="s">
        <v>66</v>
      </c>
      <c r="C14" s="146" t="s">
        <v>128</v>
      </c>
      <c r="D14" s="151">
        <v>7000</v>
      </c>
      <c r="E14" s="151">
        <v>13100</v>
      </c>
      <c r="F14" s="151">
        <v>11800</v>
      </c>
      <c r="G14" s="150">
        <f t="shared" si="0"/>
        <v>2600</v>
      </c>
      <c r="H14" s="151">
        <v>1700</v>
      </c>
      <c r="I14" s="151">
        <v>900</v>
      </c>
      <c r="J14" s="145" t="s">
        <v>0</v>
      </c>
      <c r="K14" s="144"/>
      <c r="L14" s="154"/>
      <c r="M14" s="155"/>
      <c r="N14" s="156"/>
      <c r="O14" s="155"/>
    </row>
    <row r="15" spans="1:15">
      <c r="A15" s="146"/>
      <c r="B15" s="149" t="s">
        <v>58</v>
      </c>
      <c r="C15" s="146" t="s">
        <v>78</v>
      </c>
      <c r="D15" s="151">
        <v>6100</v>
      </c>
      <c r="E15" s="151">
        <v>13100</v>
      </c>
      <c r="F15" s="151">
        <v>11800</v>
      </c>
      <c r="G15" s="150">
        <f t="shared" si="0"/>
        <v>2600</v>
      </c>
      <c r="H15" s="151">
        <v>1700</v>
      </c>
      <c r="I15" s="151">
        <v>900</v>
      </c>
      <c r="J15" s="153" t="s">
        <v>114</v>
      </c>
      <c r="K15" s="144"/>
      <c r="L15" s="154"/>
      <c r="M15" s="155"/>
      <c r="N15" s="156"/>
      <c r="O15" s="155"/>
    </row>
    <row r="16" spans="1:15">
      <c r="A16" s="147" t="s">
        <v>67</v>
      </c>
      <c r="B16" s="148" t="s">
        <v>68</v>
      </c>
      <c r="C16" s="145" t="s">
        <v>129</v>
      </c>
      <c r="D16" s="150">
        <v>5100</v>
      </c>
      <c r="E16" s="150">
        <v>10900</v>
      </c>
      <c r="F16" s="150">
        <v>9800</v>
      </c>
      <c r="G16" s="150">
        <f t="shared" si="0"/>
        <v>2200</v>
      </c>
      <c r="H16" s="150">
        <v>1500</v>
      </c>
      <c r="I16" s="150">
        <v>700</v>
      </c>
      <c r="K16" s="144"/>
      <c r="L16" s="154"/>
      <c r="M16" s="155"/>
      <c r="N16" s="156"/>
      <c r="O16" s="155"/>
    </row>
    <row r="17" spans="1:15">
      <c r="A17" s="145"/>
      <c r="B17" s="148" t="s">
        <v>39</v>
      </c>
      <c r="C17" s="145" t="s">
        <v>129</v>
      </c>
      <c r="D17" s="150">
        <v>5100</v>
      </c>
      <c r="E17" s="150">
        <v>10900</v>
      </c>
      <c r="F17" s="150">
        <v>9800</v>
      </c>
      <c r="G17" s="150">
        <f t="shared" si="0"/>
        <v>2200</v>
      </c>
      <c r="H17" s="150">
        <v>1500</v>
      </c>
      <c r="I17" s="150">
        <v>700</v>
      </c>
      <c r="K17" s="144"/>
      <c r="L17" s="154"/>
      <c r="M17" s="155"/>
      <c r="N17" s="156"/>
      <c r="O17" s="155"/>
    </row>
    <row r="18" spans="1:15">
      <c r="A18" s="145"/>
      <c r="B18" s="148" t="s">
        <v>22</v>
      </c>
      <c r="C18" s="145" t="s">
        <v>129</v>
      </c>
      <c r="D18" s="150">
        <v>5100</v>
      </c>
      <c r="E18" s="150">
        <v>10900</v>
      </c>
      <c r="F18" s="150">
        <v>9800</v>
      </c>
      <c r="G18" s="150">
        <f t="shared" si="0"/>
        <v>2200</v>
      </c>
      <c r="H18" s="150">
        <v>1500</v>
      </c>
      <c r="I18" s="150">
        <v>700</v>
      </c>
      <c r="K18" s="144"/>
      <c r="L18" s="154"/>
      <c r="M18" s="155"/>
      <c r="N18" s="156"/>
      <c r="O18" s="155"/>
    </row>
    <row r="19" spans="1:15">
      <c r="A19" s="145"/>
      <c r="B19" s="148" t="s">
        <v>71</v>
      </c>
      <c r="C19" s="145" t="s">
        <v>129</v>
      </c>
      <c r="D19" s="150">
        <v>5100</v>
      </c>
      <c r="E19" s="150">
        <v>10900</v>
      </c>
      <c r="F19" s="150">
        <v>9800</v>
      </c>
      <c r="G19" s="150">
        <f t="shared" si="0"/>
        <v>2200</v>
      </c>
      <c r="H19" s="150">
        <v>1500</v>
      </c>
      <c r="I19" s="150">
        <v>700</v>
      </c>
      <c r="K19" s="144"/>
      <c r="L19" s="154"/>
      <c r="M19" s="155"/>
      <c r="N19" s="156"/>
      <c r="O19" s="155"/>
    </row>
    <row r="20" spans="1:15">
      <c r="A20" s="145"/>
      <c r="B20" s="148" t="s">
        <v>70</v>
      </c>
      <c r="C20" s="145" t="s">
        <v>130</v>
      </c>
      <c r="D20" s="150">
        <v>4600</v>
      </c>
      <c r="E20" s="150">
        <v>10900</v>
      </c>
      <c r="F20" s="150">
        <v>9800</v>
      </c>
      <c r="G20" s="150">
        <f t="shared" si="0"/>
        <v>2200</v>
      </c>
      <c r="H20" s="150">
        <v>1500</v>
      </c>
      <c r="I20" s="150">
        <v>700</v>
      </c>
      <c r="K20" s="144"/>
      <c r="L20" s="154"/>
      <c r="M20" s="155"/>
      <c r="N20" s="156"/>
      <c r="O20" s="155"/>
    </row>
    <row r="21" spans="1:15">
      <c r="A21" s="145"/>
      <c r="B21" s="148" t="s">
        <v>58</v>
      </c>
      <c r="C21" s="145" t="s">
        <v>130</v>
      </c>
      <c r="D21" s="150">
        <v>4600</v>
      </c>
      <c r="E21" s="150">
        <v>10900</v>
      </c>
      <c r="F21" s="150">
        <v>9800</v>
      </c>
      <c r="G21" s="150">
        <f t="shared" si="0"/>
        <v>2200</v>
      </c>
      <c r="H21" s="150">
        <v>1500</v>
      </c>
      <c r="I21" s="150">
        <v>700</v>
      </c>
      <c r="K21" s="144"/>
      <c r="L21" s="154"/>
      <c r="M21" s="155"/>
      <c r="N21" s="156"/>
      <c r="O21" s="155"/>
    </row>
    <row r="22" spans="1:15">
      <c r="A22" s="146" t="s">
        <v>72</v>
      </c>
      <c r="B22" s="149" t="s">
        <v>64</v>
      </c>
      <c r="C22" s="146" t="s">
        <v>125</v>
      </c>
      <c r="D22" s="151">
        <v>3600</v>
      </c>
      <c r="E22" s="151">
        <v>8700</v>
      </c>
      <c r="F22" s="151">
        <v>7800</v>
      </c>
      <c r="G22" s="150">
        <f t="shared" si="0"/>
        <v>1700</v>
      </c>
      <c r="H22" s="151">
        <v>1100</v>
      </c>
      <c r="I22" s="151">
        <v>600</v>
      </c>
      <c r="K22" s="144"/>
      <c r="L22" s="154"/>
      <c r="M22" s="155"/>
      <c r="N22" s="156"/>
      <c r="O22" s="155"/>
    </row>
    <row r="23" spans="1:15">
      <c r="A23" s="146"/>
      <c r="B23" s="149" t="s">
        <v>111</v>
      </c>
      <c r="C23" s="146" t="s">
        <v>125</v>
      </c>
      <c r="D23" s="151">
        <v>3600</v>
      </c>
      <c r="E23" s="151">
        <v>8700</v>
      </c>
      <c r="F23" s="151">
        <v>7800</v>
      </c>
      <c r="G23" s="150">
        <f t="shared" si="0"/>
        <v>1700</v>
      </c>
      <c r="H23" s="151">
        <v>1100</v>
      </c>
      <c r="I23" s="151">
        <v>600</v>
      </c>
      <c r="K23" s="144"/>
      <c r="L23" s="154"/>
      <c r="M23" s="155"/>
      <c r="N23" s="156"/>
      <c r="O23" s="155"/>
    </row>
    <row r="24" spans="1:15">
      <c r="A24" s="146"/>
      <c r="B24" s="149" t="s">
        <v>18</v>
      </c>
      <c r="C24" s="146" t="s">
        <v>131</v>
      </c>
      <c r="D24" s="151">
        <v>2600</v>
      </c>
      <c r="E24" s="151">
        <v>8700</v>
      </c>
      <c r="F24" s="151">
        <v>7800</v>
      </c>
      <c r="G24" s="150">
        <f t="shared" si="0"/>
        <v>1700</v>
      </c>
      <c r="H24" s="151">
        <v>1100</v>
      </c>
      <c r="I24" s="151">
        <v>600</v>
      </c>
      <c r="K24" s="144"/>
      <c r="L24" s="154"/>
      <c r="M24" s="155"/>
      <c r="N24" s="156"/>
      <c r="O24" s="155"/>
    </row>
    <row r="25" spans="1:15">
      <c r="A25" s="146"/>
      <c r="B25" s="149" t="s">
        <v>58</v>
      </c>
      <c r="C25" s="146" t="s">
        <v>132</v>
      </c>
      <c r="D25" s="151">
        <v>1600</v>
      </c>
      <c r="E25" s="151">
        <v>8700</v>
      </c>
      <c r="F25" s="151">
        <v>7800</v>
      </c>
      <c r="G25" s="150">
        <f t="shared" si="0"/>
        <v>1700</v>
      </c>
      <c r="H25" s="151">
        <v>1100</v>
      </c>
      <c r="I25" s="151">
        <v>600</v>
      </c>
      <c r="K25" s="144"/>
      <c r="L25" s="154"/>
      <c r="M25" s="155"/>
      <c r="N25" s="156"/>
      <c r="O25" s="155"/>
    </row>
  </sheetData>
  <mergeCells count="11">
    <mergeCell ref="E1:F1"/>
    <mergeCell ref="G1:I1"/>
    <mergeCell ref="A1:A2"/>
    <mergeCell ref="B1:B2"/>
    <mergeCell ref="C1:C2"/>
    <mergeCell ref="D1:D2"/>
    <mergeCell ref="A3:A8"/>
    <mergeCell ref="A16:A21"/>
    <mergeCell ref="A22:A25"/>
    <mergeCell ref="K3:K25"/>
    <mergeCell ref="A9:A15"/>
  </mergeCells>
  <phoneticPr fontId="3"/>
  <pageMargins left="0.70866141732283472" right="0.70866141732283472" top="0.74803149606299213" bottom="0.74803149606299213" header="0.31496062992125984" footer="0.31496062992125984"/>
  <pageSetup paperSize="9" scale="76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報告書</vt:lpstr>
      <vt:lpstr>行程表及び請求書A</vt:lpstr>
      <vt:lpstr>行程表及び請求書B</vt:lpstr>
      <vt:lpstr>行程表及び請求書C</vt:lpstr>
      <vt:lpstr>（参考）諸謝金・宿泊料</vt:lpstr>
    </vt:vector>
  </TitlesOfParts>
  <Company>国土交通省</Company>
  <LinksUpToDate>false</LinksUpToDate>
  <SharedDoc>false</SharedDoc>
  <HyperlinksChanged>false</HyperlinksChanged>
  <AppVersion>4.1.6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行政情報化推進課</dc:creator>
  <cp:lastModifiedBy>飯生 卓巳</cp:lastModifiedBy>
  <cp:lastPrinted>2014-04-06T23:18:26Z</cp:lastPrinted>
  <dcterms:created xsi:type="dcterms:W3CDTF">2014-01-15T10:06:00Z</dcterms:created>
  <dcterms:modified xsi:type="dcterms:W3CDTF">2021-02-09T10:20:15Z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2021-02-09T10:20:15Z</vt:filetime>
  </property>
</Properties>
</file>