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入力シート!$A$1:$BC$74</definedName>
    <definedName name="_xlnm.Print_Area" localSheetId="2">別紙!$B$1:$BC$62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2" l="1"/>
  <c r="H23" i="12"/>
  <c r="S18" i="12"/>
  <c r="H18" i="12"/>
  <c r="H15" i="12"/>
  <c r="H14" i="12"/>
  <c r="H12" i="12"/>
  <c r="H11" i="12"/>
  <c r="H10" i="12"/>
  <c r="S8" i="12"/>
  <c r="S7" i="12"/>
  <c r="S6" i="12"/>
  <c r="T5" i="12"/>
  <c r="AB41" i="11"/>
  <c r="Q41" i="11"/>
  <c r="AB40" i="11"/>
  <c r="Q40" i="11"/>
  <c r="Q38" i="11"/>
  <c r="Q36" i="11"/>
  <c r="Z34" i="11"/>
  <c r="R34" i="11"/>
  <c r="Q32" i="11"/>
  <c r="Q31" i="11"/>
  <c r="Q29" i="11"/>
  <c r="Q28" i="11"/>
  <c r="Q26" i="11"/>
  <c r="U14" i="11"/>
  <c r="U12" i="11"/>
  <c r="U11" i="11"/>
  <c r="AV62" i="1"/>
  <c r="AQ62" i="1"/>
  <c r="AL62" i="1"/>
  <c r="AD62" i="1"/>
  <c r="Y62" i="1"/>
  <c r="S62" i="1"/>
  <c r="K62" i="1"/>
  <c r="AV61" i="1"/>
  <c r="AQ61" i="1"/>
  <c r="AL61" i="1"/>
  <c r="AD61" i="1"/>
  <c r="Y61" i="1"/>
  <c r="S61" i="1"/>
  <c r="K61" i="1"/>
  <c r="K59" i="1"/>
  <c r="K58" i="1"/>
  <c r="AT54" i="1"/>
  <c r="AM54" i="1"/>
  <c r="Q54" i="1"/>
  <c r="Q50" i="1"/>
  <c r="AM49" i="1"/>
  <c r="Q49" i="1"/>
  <c r="Q48" i="1"/>
  <c r="BA32" i="1"/>
  <c r="AV32" i="1"/>
  <c r="AQ32" i="1"/>
  <c r="AG32" i="1"/>
  <c r="AB32" i="1"/>
  <c r="V32" i="1"/>
  <c r="P32" i="1"/>
  <c r="D32" i="1"/>
  <c r="AT31" i="1"/>
  <c r="AB31" i="1"/>
  <c r="P31" i="1"/>
  <c r="AG26" i="1"/>
  <c r="AC26" i="1"/>
  <c r="Y26" i="1"/>
  <c r="M26" i="1"/>
  <c r="AY25" i="1"/>
  <c r="AV25" i="1"/>
  <c r="AR25" i="1"/>
  <c r="AO25" i="1"/>
  <c r="AK24" i="1"/>
  <c r="AC24" i="1"/>
  <c r="Y24" i="1"/>
  <c r="M24" i="1"/>
  <c r="D24" i="1"/>
  <c r="AK23" i="1"/>
  <c r="AC23" i="1"/>
  <c r="Y23" i="1"/>
  <c r="M23" i="1"/>
  <c r="D23" i="1"/>
  <c r="AK22" i="1"/>
  <c r="AY21" i="1"/>
  <c r="AV21" i="1"/>
  <c r="AR21" i="1"/>
  <c r="AO21" i="1"/>
  <c r="AK21" i="1"/>
  <c r="D21" i="1"/>
  <c r="AY20" i="1"/>
  <c r="AV20" i="1"/>
  <c r="AR20" i="1"/>
  <c r="AO20" i="1"/>
  <c r="AK20" i="1"/>
  <c r="AC20" i="1"/>
  <c r="Y20" i="1"/>
  <c r="Q20" i="1"/>
  <c r="M20" i="1"/>
  <c r="D20" i="1"/>
  <c r="AY19" i="1"/>
  <c r="AV19" i="1"/>
  <c r="AR19" i="1"/>
  <c r="AO19" i="1"/>
  <c r="AK19" i="1"/>
  <c r="AC19" i="1"/>
  <c r="Y19" i="1"/>
  <c r="Q19" i="1"/>
  <c r="M19" i="1"/>
  <c r="D19" i="1"/>
  <c r="AK18" i="1"/>
  <c r="AY17" i="1"/>
  <c r="AV17" i="1"/>
  <c r="AR17" i="1"/>
  <c r="AO17" i="1"/>
  <c r="AK17" i="1"/>
  <c r="D17" i="1"/>
  <c r="AY16" i="1"/>
  <c r="AV16" i="1"/>
  <c r="AR16" i="1"/>
  <c r="AO16" i="1"/>
  <c r="AK16" i="1"/>
  <c r="AY15" i="1"/>
  <c r="AV15" i="1"/>
  <c r="AR15" i="1"/>
  <c r="AO15" i="1"/>
  <c r="AK15" i="1"/>
  <c r="AC15" i="1"/>
  <c r="Y15" i="1"/>
  <c r="Q15" i="1"/>
  <c r="M15" i="1"/>
  <c r="D15" i="1"/>
  <c r="AY14" i="1"/>
  <c r="AV14" i="1"/>
  <c r="AR14" i="1"/>
  <c r="AO14" i="1"/>
  <c r="AK14" i="1"/>
  <c r="AC14" i="1"/>
  <c r="Y14" i="1"/>
  <c r="Q14" i="1"/>
  <c r="M14" i="1"/>
  <c r="D14" i="1"/>
  <c r="AY13" i="1"/>
  <c r="AV13" i="1"/>
  <c r="AR13" i="1"/>
  <c r="AO13" i="1"/>
  <c r="AK13" i="1"/>
  <c r="AC13" i="1"/>
  <c r="Y13" i="1"/>
  <c r="Q13" i="1"/>
  <c r="M13" i="1"/>
  <c r="D13" i="1"/>
  <c r="AY12" i="1"/>
  <c r="AV12" i="1"/>
  <c r="AR12" i="1"/>
  <c r="AO12" i="1"/>
  <c r="AK12" i="1"/>
  <c r="AC12" i="1"/>
  <c r="Y12" i="1"/>
  <c r="Q12" i="1"/>
  <c r="M12" i="1"/>
  <c r="D12" i="1"/>
  <c r="AT11" i="1"/>
  <c r="AO11" i="1"/>
  <c r="D11" i="1"/>
  <c r="O31" i="10"/>
  <c r="U14" i="10"/>
  <c r="U12" i="10"/>
  <c r="U11" i="10"/>
  <c r="Z3" i="10"/>
  <c r="Z2" i="10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N46" i="13"/>
  <c r="AJ46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<sst xmlns="http://schemas.openxmlformats.org/spreadsheetml/2006/main" count="289" uniqueCount="194">
  <si>
    <t>住所</t>
  </si>
  <si>
    <t>金額</t>
    <rPh sb="0" eb="2">
      <t>キンガク</t>
    </rPh>
    <phoneticPr fontId="2"/>
  </si>
  <si>
    <t>氏名</t>
  </si>
  <si>
    <t>予算額</t>
    <rPh sb="0" eb="3">
      <t>ヨサンガク</t>
    </rPh>
    <phoneticPr fontId="2"/>
  </si>
  <si>
    <t>国　 庫　 金　 振　 込　 依 　頼 　書</t>
  </si>
  <si>
    <t>補助対象経費</t>
    <rPh sb="0" eb="6">
      <t>ホジョタイショウケイヒ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</si>
  <si>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</si>
  <si>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</si>
  <si>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</si>
  <si>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</si>
  <si>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</si>
  <si>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フリガナ</t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</si>
  <si>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</si>
  <si>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</si>
  <si>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</si>
  <si>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</si>
  <si>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</si>
  <si>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</si>
  <si>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</si>
  <si>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</si>
  <si>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申請者</t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</si>
  <si>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</si>
  <si>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</si>
  <si>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</si>
  <si>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</si>
  <si>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</si>
  <si>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</si>
  <si>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</si>
  <si>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</si>
  <si>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法人番号</t>
    <rPh sb="0" eb="2">
      <t>ホウジン</t>
    </rPh>
    <rPh sb="2" eb="3">
      <t>バン</t>
    </rPh>
    <rPh sb="3" eb="4">
      <t>ゴウ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</si>
  <si>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</si>
  <si>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</si>
  <si>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</si>
  <si>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</si>
  <si>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</si>
  <si>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</si>
  <si>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</si>
  <si>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</si>
  <si>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</si>
  <si>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</si>
  <si>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</si>
  <si>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</si>
  <si>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</si>
  <si>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</si>
  <si>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</si>
  <si>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</si>
  <si>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</si>
  <si>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</si>
  <si>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</si>
  <si>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</si>
  <si>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</si>
  <si>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</si>
  <si>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</si>
  <si>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</si>
  <si>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短期入所協力施設研修</t>
    <rPh sb="2" eb="4">
      <t>ニュウショ</t>
    </rPh>
    <rPh sb="6" eb="8">
      <t>シセツ</t>
    </rPh>
    <phoneticPr fontId="2"/>
  </si>
  <si>
    <t>）</t>
  </si>
  <si>
    <t>第１の２号様式（第４条第２項関係）</t>
  </si>
  <si>
    <r>
      <t>　令和４年度自動車事故対策費補助金(自動車事故被害者支援体制等整備事業(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28" eb="30">
      <t>タイセイ</t>
    </rPh>
    <rPh sb="30" eb="31">
      <t>トウ</t>
    </rPh>
    <rPh sb="38" eb="40">
      <t>ニュウショ</t>
    </rPh>
    <rPh sb="103" eb="105">
      <t>シンセイ</t>
    </rPh>
    <rPh sb="116" eb="117">
      <t>ジョウ</t>
    </rPh>
    <rPh sb="118" eb="120">
      <t>キテイ</t>
    </rPh>
    <rPh sb="121" eb="122">
      <t>モト</t>
    </rPh>
    <rPh sb="125" eb="131">
      <t>ベッシカンケイショルイ</t>
    </rPh>
    <rPh sb="132" eb="133">
      <t>ソ</t>
    </rPh>
    <rPh sb="135" eb="137">
      <t>ホウコク</t>
    </rPh>
    <phoneticPr fontId="2"/>
  </si>
  <si>
    <t>国 土 交 通 大 臣　殿</t>
  </si>
  <si>
    <t>　　　2.　受　取　人</t>
  </si>
  <si>
    <t>3.　補助金交付申請額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</si>
  <si>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</si>
  <si>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</si>
  <si>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</si>
  <si>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</si>
  <si>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</si>
  <si>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</si>
  <si>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</si>
  <si>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</si>
  <si>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</si>
  <si>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</si>
  <si>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</si>
  <si>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</si>
  <si>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</si>
  <si>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</si>
  <si>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</si>
  <si>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</si>
  <si>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</si>
  <si>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</si>
  <si>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</si>
  <si>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〒</t>
  </si>
  <si>
    <t>氏　　　　名</t>
    <rPh sb="0" eb="1">
      <t>シ</t>
    </rPh>
    <rPh sb="5" eb="6">
      <t>メイ</t>
    </rPh>
    <phoneticPr fontId="2"/>
  </si>
  <si>
    <t>旅費</t>
    <rPh sb="0" eb="2">
      <t>リョヒ</t>
    </rPh>
    <phoneticPr fontId="2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</si>
  <si>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</si>
  <si>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</si>
  <si>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</si>
  <si>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</si>
  <si>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</si>
  <si>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</si>
  <si>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</si>
  <si>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</si>
  <si>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</si>
  <si>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</si>
  <si>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</si>
  <si>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</si>
  <si>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</si>
  <si>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</si>
  <si>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</si>
  <si>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本件責任者：</t>
  </si>
  <si>
    <t>郵便番号</t>
    <rPh sb="0" eb="2">
      <t>ユウビン</t>
    </rPh>
    <rPh sb="2" eb="4">
      <t>バンゴウ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</si>
  <si>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</si>
  <si>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</si>
  <si>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</si>
  <si>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</si>
  <si>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</si>
  <si>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</si>
  <si>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</si>
  <si>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</si>
  <si>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</si>
  <si>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</si>
  <si>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</si>
  <si>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</si>
  <si>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</si>
  <si>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</si>
  <si>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入所終了日</t>
    <rPh sb="0" eb="2">
      <t>ニュウショ</t>
    </rPh>
    <rPh sb="2" eb="5">
      <t>シュウリョウビ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</si>
  <si>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</si>
  <si>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</si>
  <si>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</si>
  <si>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</si>
  <si>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</si>
  <si>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講師</t>
    <rPh sb="0" eb="2">
      <t>コウシ</t>
    </rPh>
    <phoneticPr fontId="2"/>
  </si>
  <si>
    <t>交通　花子</t>
    <rPh sb="0" eb="2">
      <t>コウツウ</t>
    </rPh>
    <rPh sb="3" eb="5">
      <t>ハナコ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</si>
  <si>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</si>
  <si>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</si>
  <si>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</si>
  <si>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</si>
  <si>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A</t>
  </si>
  <si>
    <t>B</t>
  </si>
  <si>
    <t>C</t>
  </si>
  <si>
    <t>D</t>
  </si>
  <si>
    <t>E</t>
  </si>
  <si>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</si>
  <si>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</si>
  <si>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</si>
  <si>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</si>
  <si>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</si>
  <si>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</si>
  <si>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</si>
  <si>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</si>
  <si>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</si>
  <si>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</si>
  <si>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</si>
  <si>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</si>
  <si>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</si>
  <si>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</si>
  <si>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</si>
  <si>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大学教授</t>
    <rPh sb="0" eb="2">
      <t>ダイガク</t>
    </rPh>
    <rPh sb="2" eb="4">
      <t>キョウジュ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</si>
  <si>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</si>
  <si>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</si>
  <si>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</si>
  <si>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</si>
  <si>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</si>
  <si>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</si>
  <si>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受入実績延べ人数</t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</si>
  <si>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</si>
  <si>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</si>
  <si>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</si>
  <si>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</si>
  <si>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</si>
  <si>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</si>
  <si>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　令和４年度自動車事故対策費補助金に係る補助対象事業(自動車事故被害者支援体制等整備事業(短期入所協力事業))については、交付決定及び額の確定に基づき、下記のとおり支払を請求いたします。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7" eb="39">
      <t>タイセイ</t>
    </rPh>
    <rPh sb="39" eb="40">
      <t>トウ</t>
    </rPh>
    <rPh sb="47" eb="49">
      <t>ニュウショ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</si>
  <si>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</si>
  <si>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</si>
  <si>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</si>
  <si>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</si>
  <si>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</si>
  <si>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</si>
  <si>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</si>
  <si>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</si>
  <si>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</si>
  <si>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</si>
  <si>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</si>
  <si>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</si>
  <si>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</si>
  <si>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</si>
  <si>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</si>
  <si>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</si>
  <si>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</si>
  <si>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</si>
  <si>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</si>
  <si>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生活支援員</t>
    <rPh sb="0" eb="5">
      <t>セイカツシエンイン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</si>
  <si>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</si>
  <si>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</si>
  <si>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</si>
  <si>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イ　施設内開催の場合</t>
    <rPh sb="2" eb="4">
      <t>シセツ</t>
    </rPh>
    <rPh sb="4" eb="5">
      <t>ナイ</t>
    </rPh>
    <rPh sb="5" eb="7">
      <t>カイサイ</t>
    </rPh>
    <rPh sb="8" eb="10">
      <t>バアイ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</si>
  <si>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</si>
  <si>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</si>
  <si>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</si>
  <si>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</si>
  <si>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受入実績延べ日数</t>
    <rPh sb="6" eb="8">
      <t>ニッスウ</t>
    </rPh>
    <phoneticPr fontId="2"/>
  </si>
  <si>
    <t>(今後の見込み延べ人数)</t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</si>
  <si>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</si>
  <si>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</si>
  <si>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令和４年度自動車事故被害者支援体制等整備事業（短期入所協力事業（利用促進等事務費））実施・経費報告書兼収支計算書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25" eb="27">
      <t>ニュウショ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</si>
</sst>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</numFmts>
  <fonts count="3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4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Border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3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23" fillId="0" borderId="47" xfId="0" applyFont="1" applyFill="1" applyBorder="1" applyAlignment="1">
      <alignment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3" fillId="0" borderId="43" xfId="0" applyFont="1" applyFill="1" applyBorder="1" applyAlignment="1">
      <alignment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>
      <alignment vertical="center"/>
    </xf>
    <xf numFmtId="0" fontId="21" fillId="0" borderId="4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3" fillId="0" borderId="20" xfId="0" applyFont="1" applyFill="1" applyBorder="1">
      <alignment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178" fontId="2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30" xfId="1" applyFont="1" applyBorder="1" applyAlignment="1">
      <alignment vertical="center"/>
    </xf>
    <xf numFmtId="0" fontId="28" fillId="0" borderId="36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34" xfId="1" applyFont="1" applyBorder="1" applyAlignment="1">
      <alignment vertical="center"/>
    </xf>
    <xf numFmtId="0" fontId="28" fillId="0" borderId="69" xfId="1" applyFont="1" applyBorder="1" applyAlignment="1">
      <alignment vertical="center"/>
    </xf>
    <xf numFmtId="0" fontId="28" fillId="0" borderId="35" xfId="1" applyFont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28" fillId="0" borderId="43" xfId="1" applyFont="1" applyBorder="1" applyAlignment="1">
      <alignment vertical="center"/>
    </xf>
    <xf numFmtId="0" fontId="28" fillId="0" borderId="72" xfId="1" applyFont="1" applyBorder="1" applyAlignment="1">
      <alignment vertical="center"/>
    </xf>
    <xf numFmtId="0" fontId="28" fillId="0" borderId="41" xfId="1" applyFont="1" applyBorder="1" applyAlignment="1">
      <alignment vertical="center"/>
    </xf>
    <xf numFmtId="0" fontId="28" fillId="0" borderId="73" xfId="1" applyFont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28" fillId="0" borderId="18" xfId="1" applyFont="1" applyBorder="1" applyAlignment="1">
      <alignment vertical="center"/>
    </xf>
    <xf numFmtId="0" fontId="28" fillId="0" borderId="54" xfId="1" applyFont="1" applyBorder="1" applyAlignment="1">
      <alignment vertical="center"/>
    </xf>
    <xf numFmtId="0" fontId="28" fillId="0" borderId="74" xfId="1" applyFont="1" applyFill="1" applyBorder="1" applyAlignment="1">
      <alignment vertical="center" shrinkToFit="1"/>
    </xf>
    <xf numFmtId="0" fontId="28" fillId="0" borderId="75" xfId="1" applyFont="1" applyFill="1" applyBorder="1" applyAlignment="1">
      <alignment vertical="center" shrinkToFit="1"/>
    </xf>
    <xf numFmtId="0" fontId="28" fillId="0" borderId="45" xfId="1" applyFont="1" applyFill="1" applyBorder="1" applyAlignment="1">
      <alignment vertical="center" shrinkToFit="1"/>
    </xf>
    <xf numFmtId="0" fontId="28" fillId="0" borderId="76" xfId="1" applyFont="1" applyFill="1" applyBorder="1" applyAlignment="1">
      <alignment vertical="center"/>
    </xf>
    <xf numFmtId="0" fontId="28" fillId="0" borderId="75" xfId="1" applyFont="1" applyFill="1" applyBorder="1" applyAlignment="1">
      <alignment vertical="center"/>
    </xf>
    <xf numFmtId="0" fontId="28" fillId="0" borderId="45" xfId="1" applyFont="1" applyFill="1" applyBorder="1" applyAlignment="1">
      <alignment vertical="center"/>
    </xf>
    <xf numFmtId="0" fontId="28" fillId="0" borderId="46" xfId="1" applyFont="1" applyBorder="1" applyAlignment="1">
      <alignment vertical="center"/>
    </xf>
    <xf numFmtId="0" fontId="28" fillId="0" borderId="47" xfId="1" applyFont="1" applyFill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9" xfId="1" applyFont="1" applyBorder="1" applyAlignment="1">
      <alignment vertical="center"/>
    </xf>
    <xf numFmtId="0" fontId="28" fillId="0" borderId="38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33" xfId="1" applyFont="1" applyBorder="1" applyAlignment="1">
      <alignment vertical="center"/>
    </xf>
    <xf numFmtId="0" fontId="28" fillId="0" borderId="52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8" fillId="0" borderId="78" xfId="1" applyFont="1" applyFill="1" applyBorder="1" applyAlignment="1">
      <alignment vertical="center" shrinkToFit="1"/>
    </xf>
    <xf numFmtId="0" fontId="28" fillId="0" borderId="79" xfId="1" applyFont="1" applyFill="1" applyBorder="1" applyAlignment="1">
      <alignment vertical="center" shrinkToFit="1"/>
    </xf>
    <xf numFmtId="0" fontId="28" fillId="0" borderId="53" xfId="1" applyFont="1" applyFill="1" applyBorder="1" applyAlignment="1">
      <alignment vertical="center" shrinkToFit="1"/>
    </xf>
    <xf numFmtId="0" fontId="28" fillId="0" borderId="80" xfId="1" applyFont="1" applyFill="1" applyBorder="1" applyAlignment="1">
      <alignment vertical="center"/>
    </xf>
    <xf numFmtId="0" fontId="28" fillId="0" borderId="79" xfId="1" applyFont="1" applyFill="1" applyBorder="1" applyAlignment="1">
      <alignment vertical="center"/>
    </xf>
    <xf numFmtId="0" fontId="28" fillId="0" borderId="53" xfId="1" applyFont="1" applyFill="1" applyBorder="1" applyAlignment="1">
      <alignment vertical="center"/>
    </xf>
    <xf numFmtId="0" fontId="28" fillId="0" borderId="66" xfId="1" applyFont="1" applyBorder="1" applyAlignment="1">
      <alignment vertical="center"/>
    </xf>
    <xf numFmtId="0" fontId="0" fillId="0" borderId="5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6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176" fontId="7" fillId="2" borderId="16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7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6" fontId="11" fillId="0" borderId="0" xfId="0" applyNumberFormat="1" applyFont="1" applyFill="1" applyBorder="1" applyAlignment="1" applyProtection="1">
      <alignment horizontal="distributed" vertical="center" shrinkToFi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38" fontId="8" fillId="0" borderId="0" xfId="2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42" xfId="0" applyNumberFormat="1" applyFont="1" applyFill="1" applyBorder="1" applyAlignment="1">
      <alignment horizontal="righ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42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43" xfId="0" applyFont="1" applyFill="1" applyBorder="1" applyAlignment="1">
      <alignment horizontal="left" vertical="center" shrinkToFit="1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180" fontId="21" fillId="0" borderId="47" xfId="0" applyNumberFormat="1" applyFont="1" applyFill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center" vertical="center"/>
    </xf>
    <xf numFmtId="180" fontId="21" fillId="0" borderId="43" xfId="0" applyNumberFormat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0" fontId="21" fillId="0" borderId="64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 vertical="top" wrapText="1"/>
    </xf>
    <xf numFmtId="0" fontId="22" fillId="0" borderId="44" xfId="0" applyFont="1" applyFill="1" applyBorder="1" applyAlignment="1">
      <alignment horizontal="center" vertical="top" wrapText="1"/>
    </xf>
    <xf numFmtId="42" fontId="21" fillId="0" borderId="48" xfId="0" applyNumberFormat="1" applyFont="1" applyFill="1" applyBorder="1" applyAlignment="1">
      <alignment horizontal="center" vertical="center"/>
    </xf>
    <xf numFmtId="42" fontId="21" fillId="0" borderId="40" xfId="0" applyNumberFormat="1" applyFont="1" applyFill="1" applyBorder="1" applyAlignment="1">
      <alignment horizontal="center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48" xfId="0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center" vertical="center" shrinkToFit="1"/>
    </xf>
    <xf numFmtId="176" fontId="18" fillId="0" borderId="39" xfId="0" applyNumberFormat="1" applyFont="1" applyFill="1" applyBorder="1" applyAlignment="1" applyProtection="1">
      <alignment horizontal="center" vertical="center" shrinkToFit="1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176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0" fillId="0" borderId="13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2" fillId="0" borderId="46" xfId="0" applyNumberFormat="1" applyFont="1" applyFill="1" applyBorder="1" applyAlignment="1" applyProtection="1">
      <alignment horizontal="left" vertical="center" wrapText="1" shrinkToFit="1"/>
    </xf>
    <xf numFmtId="0" fontId="22" fillId="0" borderId="39" xfId="0" applyNumberFormat="1" applyFont="1" applyFill="1" applyBorder="1" applyAlignment="1" applyProtection="1">
      <alignment horizontal="left" vertical="center" wrapText="1" shrinkToFit="1"/>
    </xf>
    <xf numFmtId="0" fontId="22" fillId="0" borderId="66" xfId="0" applyNumberFormat="1" applyFont="1" applyFill="1" applyBorder="1" applyAlignment="1" applyProtection="1">
      <alignment horizontal="left" vertical="center" wrapText="1" shrinkToFit="1"/>
    </xf>
    <xf numFmtId="0" fontId="22" fillId="0" borderId="45" xfId="0" applyNumberFormat="1" applyFont="1" applyFill="1" applyBorder="1" applyAlignment="1" applyProtection="1">
      <alignment horizontal="left" vertical="center" wrapText="1" shrinkToFit="1"/>
    </xf>
    <xf numFmtId="0" fontId="22" fillId="0" borderId="38" xfId="0" applyNumberFormat="1" applyFont="1" applyFill="1" applyBorder="1" applyAlignment="1" applyProtection="1">
      <alignment horizontal="left" vertical="center" wrapText="1" shrinkToFit="1"/>
    </xf>
    <xf numFmtId="0" fontId="22" fillId="0" borderId="53" xfId="0" applyNumberFormat="1" applyFont="1" applyFill="1" applyBorder="1" applyAlignment="1" applyProtection="1">
      <alignment horizontal="left" vertical="center" wrapText="1" shrinkToFi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 shrinkToFit="1"/>
    </xf>
    <xf numFmtId="0" fontId="22" fillId="0" borderId="14" xfId="0" applyNumberFormat="1" applyFont="1" applyFill="1" applyBorder="1" applyAlignment="1" applyProtection="1">
      <alignment horizontal="left" vertical="center" wrapText="1" shrinkToFit="1"/>
    </xf>
    <xf numFmtId="0" fontId="22" fillId="0" borderId="20" xfId="0" applyNumberFormat="1" applyFont="1" applyFill="1" applyBorder="1" applyAlignment="1" applyProtection="1">
      <alignment horizontal="left" vertical="center" wrapText="1" shrinkToFit="1"/>
    </xf>
    <xf numFmtId="0" fontId="23" fillId="0" borderId="55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179" fontId="15" fillId="0" borderId="0" xfId="0" applyNumberFormat="1" applyFont="1" applyFill="1" applyBorder="1" applyAlignment="1" applyProtection="1">
      <alignment horizontal="distributed" vertical="center" shrinkToFit="1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right" vertical="center"/>
    </xf>
    <xf numFmtId="178" fontId="11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11" fillId="0" borderId="38" xfId="0" applyFont="1" applyFill="1" applyBorder="1" applyAlignment="1">
      <alignment horizontal="right"/>
    </xf>
    <xf numFmtId="0" fontId="11" fillId="0" borderId="3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left" vertical="center" shrinkToFit="1"/>
    </xf>
    <xf numFmtId="0" fontId="28" fillId="0" borderId="0" xfId="1" applyFont="1" applyFill="1" applyBorder="1" applyAlignment="1">
      <alignment horizontal="left" vertical="center" shrinkToFit="1"/>
    </xf>
    <xf numFmtId="0" fontId="28" fillId="0" borderId="38" xfId="1" applyFont="1" applyFill="1" applyBorder="1" applyAlignment="1">
      <alignment horizontal="left" vertical="center" shrinkToFit="1"/>
    </xf>
    <xf numFmtId="0" fontId="28" fillId="0" borderId="31" xfId="1" applyFont="1" applyBorder="1" applyAlignment="1">
      <alignment horizontal="left" vertical="center"/>
    </xf>
    <xf numFmtId="0" fontId="28" fillId="0" borderId="0" xfId="1" applyFont="1" applyBorder="1" applyAlignment="1">
      <alignment horizontal="distributed" vertical="center"/>
    </xf>
    <xf numFmtId="0" fontId="28" fillId="0" borderId="77" xfId="1" applyFont="1" applyFill="1" applyBorder="1" applyAlignment="1">
      <alignment horizontal="left" vertical="center" shrinkToFit="1"/>
    </xf>
    <xf numFmtId="0" fontId="28" fillId="0" borderId="70" xfId="1" applyFont="1" applyBorder="1" applyAlignment="1">
      <alignment horizontal="distributed" vertical="center"/>
    </xf>
    <xf numFmtId="0" fontId="28" fillId="0" borderId="38" xfId="1" applyFont="1" applyBorder="1" applyAlignment="1">
      <alignment horizontal="distributed" vertical="center"/>
    </xf>
    <xf numFmtId="0" fontId="28" fillId="0" borderId="71" xfId="1" applyFont="1" applyBorder="1" applyAlignment="1">
      <alignment horizontal="distributed" vertical="center"/>
    </xf>
    <xf numFmtId="0" fontId="28" fillId="0" borderId="71" xfId="1" applyFont="1" applyFill="1" applyBorder="1" applyAlignment="1">
      <alignment horizontal="left" vertical="center" shrinkToFit="1"/>
    </xf>
    <xf numFmtId="0" fontId="28" fillId="0" borderId="39" xfId="1" applyFont="1" applyBorder="1" applyAlignment="1">
      <alignment horizontal="distributed" vertical="center"/>
    </xf>
    <xf numFmtId="0" fontId="28" fillId="0" borderId="38" xfId="1" applyFont="1" applyBorder="1" applyAlignment="1">
      <alignment horizontal="center" vertical="center"/>
    </xf>
    <xf numFmtId="0" fontId="28" fillId="0" borderId="53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70" xfId="1" applyFont="1" applyFill="1" applyBorder="1" applyAlignment="1">
      <alignment horizontal="left" vertical="center" shrinkToFit="1"/>
    </xf>
    <xf numFmtId="0" fontId="28" fillId="0" borderId="14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4"/>
  <sheetViews>
    <sheetView tabSelected="1" view="pageBreakPreview" zoomScale="110" zoomScaleSheetLayoutView="110" workbookViewId="0">
      <selection activeCell="F8" sqref="F8:X8"/>
    </sheetView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B2" s="112" t="s">
        <v>29</v>
      </c>
      <c r="C2" s="113"/>
      <c r="D2" s="113"/>
      <c r="E2" s="114"/>
      <c r="F2" s="115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7"/>
      <c r="AA2" s="118" t="s">
        <v>99</v>
      </c>
      <c r="AB2" s="118"/>
      <c r="AC2" s="118"/>
      <c r="AD2" s="118"/>
      <c r="AE2" s="118"/>
      <c r="AF2" s="118"/>
      <c r="AG2" s="119" t="s">
        <v>154</v>
      </c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</row>
    <row r="3" spans="2:50" x14ac:dyDescent="0.15">
      <c r="B3" s="112" t="s">
        <v>91</v>
      </c>
      <c r="C3" s="113"/>
      <c r="D3" s="113"/>
      <c r="E3" s="114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AA3" s="118" t="s">
        <v>101</v>
      </c>
      <c r="AB3" s="118"/>
      <c r="AC3" s="118"/>
      <c r="AD3" s="118"/>
      <c r="AE3" s="118" t="s">
        <v>94</v>
      </c>
      <c r="AF3" s="118"/>
      <c r="AG3" s="119" t="s">
        <v>169</v>
      </c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</row>
    <row r="4" spans="2:50" x14ac:dyDescent="0.15">
      <c r="B4" s="112" t="s">
        <v>93</v>
      </c>
      <c r="C4" s="113"/>
      <c r="D4" s="113"/>
      <c r="E4" s="114"/>
      <c r="F4" s="120">
        <v>44773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7"/>
      <c r="AA4" s="118"/>
      <c r="AB4" s="118"/>
      <c r="AC4" s="118"/>
      <c r="AD4" s="118"/>
      <c r="AE4" s="118" t="s">
        <v>71</v>
      </c>
      <c r="AF4" s="118"/>
      <c r="AG4" s="121" t="s">
        <v>108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</row>
    <row r="5" spans="2:50" x14ac:dyDescent="0.15">
      <c r="B5" s="112" t="s">
        <v>94</v>
      </c>
      <c r="C5" s="113"/>
      <c r="D5" s="113"/>
      <c r="E5" s="114"/>
      <c r="F5" s="115" t="s">
        <v>169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7"/>
      <c r="AA5" s="118" t="s">
        <v>102</v>
      </c>
      <c r="AB5" s="118"/>
      <c r="AC5" s="118"/>
      <c r="AD5" s="118"/>
      <c r="AE5" s="118" t="s">
        <v>52</v>
      </c>
      <c r="AF5" s="118"/>
      <c r="AG5" s="119" t="s">
        <v>176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</row>
    <row r="6" spans="2:50" x14ac:dyDescent="0.15">
      <c r="B6" s="112" t="s">
        <v>131</v>
      </c>
      <c r="C6" s="113"/>
      <c r="D6" s="113"/>
      <c r="E6" s="114"/>
      <c r="F6" s="115" t="s">
        <v>177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AA6" s="118"/>
      <c r="AB6" s="118"/>
      <c r="AC6" s="118"/>
      <c r="AD6" s="118"/>
      <c r="AE6" s="118" t="s">
        <v>71</v>
      </c>
      <c r="AF6" s="118"/>
      <c r="AG6" s="121" t="s">
        <v>178</v>
      </c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</row>
    <row r="7" spans="2:50" x14ac:dyDescent="0.15">
      <c r="B7" s="118" t="s">
        <v>96</v>
      </c>
      <c r="C7" s="118"/>
      <c r="D7" s="118"/>
      <c r="E7" s="118"/>
      <c r="F7" s="119" t="s">
        <v>171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AA7" s="118" t="s">
        <v>103</v>
      </c>
      <c r="AB7" s="118"/>
      <c r="AC7" s="118"/>
      <c r="AD7" s="118"/>
      <c r="AE7" s="118"/>
      <c r="AF7" s="118"/>
      <c r="AG7" s="119" t="s">
        <v>30</v>
      </c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</row>
    <row r="8" spans="2:50" x14ac:dyDescent="0.15">
      <c r="B8" s="122"/>
      <c r="C8" s="122"/>
      <c r="D8" s="122"/>
      <c r="E8" s="122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AA8" s="118" t="s">
        <v>104</v>
      </c>
      <c r="AB8" s="118"/>
      <c r="AC8" s="118"/>
      <c r="AD8" s="118"/>
      <c r="AE8" s="118"/>
      <c r="AF8" s="118"/>
      <c r="AG8" s="119" t="s">
        <v>170</v>
      </c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</row>
    <row r="9" spans="2:50" x14ac:dyDescent="0.15">
      <c r="AA9" s="118" t="s">
        <v>86</v>
      </c>
      <c r="AB9" s="118"/>
      <c r="AC9" s="118"/>
      <c r="AD9" s="118"/>
      <c r="AE9" s="118"/>
      <c r="AF9" s="118"/>
      <c r="AG9" s="119" t="s">
        <v>147</v>
      </c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</row>
    <row r="10" spans="2:50" x14ac:dyDescent="0.15">
      <c r="AA10" s="118" t="s">
        <v>87</v>
      </c>
      <c r="AB10" s="118"/>
      <c r="AC10" s="118"/>
      <c r="AD10" s="118"/>
      <c r="AE10" s="118"/>
      <c r="AF10" s="118"/>
      <c r="AG10" s="119">
        <v>123456</v>
      </c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</row>
    <row r="13" spans="2:50" x14ac:dyDescent="0.15">
      <c r="B13" s="124" t="s">
        <v>115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5"/>
      <c r="U13" s="125"/>
      <c r="V13" s="125"/>
      <c r="W13" s="125"/>
      <c r="X13" s="125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179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6" t="s">
        <v>111</v>
      </c>
      <c r="D17" s="127"/>
      <c r="E17" s="128"/>
      <c r="F17" s="127" t="s">
        <v>183</v>
      </c>
      <c r="G17" s="127"/>
      <c r="H17" s="127"/>
      <c r="I17" s="128"/>
      <c r="J17" s="127" t="s">
        <v>114</v>
      </c>
      <c r="K17" s="127"/>
      <c r="L17" s="127"/>
      <c r="M17" s="128"/>
      <c r="N17" s="129" t="s">
        <v>48</v>
      </c>
      <c r="O17" s="130"/>
      <c r="P17" s="129" t="s">
        <v>112</v>
      </c>
      <c r="Q17" s="131"/>
      <c r="R17" s="132"/>
    </row>
    <row r="18" spans="2:29" x14ac:dyDescent="0.15">
      <c r="B18" s="9">
        <v>1</v>
      </c>
      <c r="C18" s="133" t="s">
        <v>126</v>
      </c>
      <c r="D18" s="134"/>
      <c r="E18" s="135"/>
      <c r="F18" s="136">
        <v>44296</v>
      </c>
      <c r="G18" s="137"/>
      <c r="H18" s="137"/>
      <c r="I18" s="138"/>
      <c r="J18" s="136">
        <v>44309</v>
      </c>
      <c r="K18" s="137"/>
      <c r="L18" s="137"/>
      <c r="M18" s="138"/>
      <c r="N18" s="139">
        <f t="shared" ref="N18:N37" si="0">IF(F18="","",J18-F18+1)</f>
        <v>14</v>
      </c>
      <c r="O18" s="140"/>
      <c r="P18" s="141" t="s">
        <v>133</v>
      </c>
      <c r="Q18" s="142"/>
      <c r="R18" s="143"/>
    </row>
    <row r="19" spans="2:29" x14ac:dyDescent="0.15">
      <c r="B19" s="9">
        <v>2</v>
      </c>
      <c r="C19" s="133" t="s">
        <v>127</v>
      </c>
      <c r="D19" s="134"/>
      <c r="E19" s="135"/>
      <c r="F19" s="136">
        <v>44301</v>
      </c>
      <c r="G19" s="137"/>
      <c r="H19" s="137"/>
      <c r="I19" s="138"/>
      <c r="J19" s="136">
        <v>44306</v>
      </c>
      <c r="K19" s="137"/>
      <c r="L19" s="137"/>
      <c r="M19" s="138"/>
      <c r="N19" s="139">
        <f t="shared" si="0"/>
        <v>6</v>
      </c>
      <c r="O19" s="140"/>
      <c r="P19" s="141" t="s">
        <v>133</v>
      </c>
      <c r="Q19" s="142"/>
      <c r="R19" s="143"/>
    </row>
    <row r="20" spans="2:29" x14ac:dyDescent="0.15">
      <c r="B20" s="9">
        <v>3</v>
      </c>
      <c r="C20" s="133" t="s">
        <v>128</v>
      </c>
      <c r="D20" s="134"/>
      <c r="E20" s="135"/>
      <c r="F20" s="136">
        <v>44321</v>
      </c>
      <c r="G20" s="137"/>
      <c r="H20" s="137"/>
      <c r="I20" s="138"/>
      <c r="J20" s="136">
        <v>44331</v>
      </c>
      <c r="K20" s="137"/>
      <c r="L20" s="137"/>
      <c r="M20" s="138"/>
      <c r="N20" s="139">
        <f t="shared" si="0"/>
        <v>11</v>
      </c>
      <c r="O20" s="140"/>
      <c r="P20" s="141" t="s">
        <v>134</v>
      </c>
      <c r="Q20" s="142"/>
      <c r="R20" s="143"/>
    </row>
    <row r="21" spans="2:29" x14ac:dyDescent="0.15">
      <c r="B21" s="9">
        <v>4</v>
      </c>
      <c r="C21" s="133" t="s">
        <v>126</v>
      </c>
      <c r="D21" s="134"/>
      <c r="E21" s="135"/>
      <c r="F21" s="136">
        <v>44326</v>
      </c>
      <c r="G21" s="137"/>
      <c r="H21" s="137"/>
      <c r="I21" s="138"/>
      <c r="J21" s="136">
        <v>44339</v>
      </c>
      <c r="K21" s="137"/>
      <c r="L21" s="137"/>
      <c r="M21" s="138"/>
      <c r="N21" s="139">
        <f t="shared" si="0"/>
        <v>14</v>
      </c>
      <c r="O21" s="140"/>
      <c r="P21" s="141" t="s">
        <v>133</v>
      </c>
      <c r="Q21" s="142"/>
      <c r="R21" s="143"/>
    </row>
    <row r="22" spans="2:29" x14ac:dyDescent="0.15">
      <c r="B22" s="9">
        <v>5</v>
      </c>
      <c r="C22" s="133" t="s">
        <v>128</v>
      </c>
      <c r="D22" s="134"/>
      <c r="E22" s="135"/>
      <c r="F22" s="136">
        <v>44352</v>
      </c>
      <c r="G22" s="137"/>
      <c r="H22" s="137"/>
      <c r="I22" s="138"/>
      <c r="J22" s="136">
        <v>44357</v>
      </c>
      <c r="K22" s="137"/>
      <c r="L22" s="137"/>
      <c r="M22" s="138"/>
      <c r="N22" s="139">
        <f t="shared" si="0"/>
        <v>6</v>
      </c>
      <c r="O22" s="140"/>
      <c r="P22" s="141" t="s">
        <v>134</v>
      </c>
      <c r="Q22" s="142"/>
      <c r="R22" s="143"/>
    </row>
    <row r="23" spans="2:29" x14ac:dyDescent="0.15">
      <c r="B23" s="9">
        <v>6</v>
      </c>
      <c r="C23" s="133" t="s">
        <v>126</v>
      </c>
      <c r="D23" s="134"/>
      <c r="E23" s="135"/>
      <c r="F23" s="136">
        <v>44357</v>
      </c>
      <c r="G23" s="137"/>
      <c r="H23" s="137"/>
      <c r="I23" s="138"/>
      <c r="J23" s="136">
        <v>44370</v>
      </c>
      <c r="K23" s="137"/>
      <c r="L23" s="137"/>
      <c r="M23" s="138"/>
      <c r="N23" s="139">
        <f t="shared" si="0"/>
        <v>14</v>
      </c>
      <c r="O23" s="140"/>
      <c r="P23" s="141" t="s">
        <v>133</v>
      </c>
      <c r="Q23" s="142"/>
      <c r="R23" s="143"/>
    </row>
    <row r="24" spans="2:29" x14ac:dyDescent="0.15">
      <c r="B24" s="9">
        <v>7</v>
      </c>
      <c r="C24" s="133" t="s">
        <v>129</v>
      </c>
      <c r="D24" s="134"/>
      <c r="E24" s="135"/>
      <c r="F24" s="136">
        <v>44362</v>
      </c>
      <c r="G24" s="137"/>
      <c r="H24" s="137"/>
      <c r="I24" s="138"/>
      <c r="J24" s="136">
        <v>44364</v>
      </c>
      <c r="K24" s="137"/>
      <c r="L24" s="137"/>
      <c r="M24" s="138"/>
      <c r="N24" s="139">
        <f t="shared" si="0"/>
        <v>3</v>
      </c>
      <c r="O24" s="140"/>
      <c r="P24" s="141" t="s">
        <v>134</v>
      </c>
      <c r="Q24" s="142"/>
      <c r="R24" s="143"/>
    </row>
    <row r="25" spans="2:29" x14ac:dyDescent="0.15">
      <c r="B25" s="9">
        <v>8</v>
      </c>
      <c r="C25" s="133" t="s">
        <v>130</v>
      </c>
      <c r="D25" s="134"/>
      <c r="E25" s="135"/>
      <c r="F25" s="136">
        <v>44367</v>
      </c>
      <c r="G25" s="137"/>
      <c r="H25" s="137"/>
      <c r="I25" s="138"/>
      <c r="J25" s="136">
        <v>44378</v>
      </c>
      <c r="K25" s="137"/>
      <c r="L25" s="137"/>
      <c r="M25" s="138"/>
      <c r="N25" s="139">
        <f t="shared" si="0"/>
        <v>12</v>
      </c>
      <c r="O25" s="140"/>
      <c r="P25" s="141" t="s">
        <v>133</v>
      </c>
      <c r="Q25" s="142"/>
      <c r="R25" s="143"/>
    </row>
    <row r="26" spans="2:29" x14ac:dyDescent="0.15">
      <c r="B26" s="9">
        <v>9</v>
      </c>
      <c r="C26" s="133" t="s">
        <v>128</v>
      </c>
      <c r="D26" s="134"/>
      <c r="E26" s="135"/>
      <c r="F26" s="136">
        <v>44382</v>
      </c>
      <c r="G26" s="137"/>
      <c r="H26" s="137"/>
      <c r="I26" s="138"/>
      <c r="J26" s="136">
        <v>44387</v>
      </c>
      <c r="K26" s="137"/>
      <c r="L26" s="137"/>
      <c r="M26" s="138"/>
      <c r="N26" s="139">
        <f t="shared" si="0"/>
        <v>6</v>
      </c>
      <c r="O26" s="140"/>
      <c r="P26" s="141" t="s">
        <v>134</v>
      </c>
      <c r="Q26" s="142"/>
      <c r="R26" s="143"/>
    </row>
    <row r="27" spans="2:29" x14ac:dyDescent="0.15">
      <c r="B27" s="9">
        <v>10</v>
      </c>
      <c r="C27" s="133"/>
      <c r="D27" s="134"/>
      <c r="E27" s="135"/>
      <c r="F27" s="133"/>
      <c r="G27" s="134"/>
      <c r="H27" s="134"/>
      <c r="I27" s="135"/>
      <c r="J27" s="133"/>
      <c r="K27" s="134"/>
      <c r="L27" s="134"/>
      <c r="M27" s="135"/>
      <c r="N27" s="139" t="str">
        <f t="shared" si="0"/>
        <v/>
      </c>
      <c r="O27" s="140"/>
      <c r="P27" s="141"/>
      <c r="Q27" s="142"/>
      <c r="R27" s="143"/>
    </row>
    <row r="28" spans="2:29" x14ac:dyDescent="0.15">
      <c r="B28" s="9">
        <v>11</v>
      </c>
      <c r="C28" s="133"/>
      <c r="D28" s="134"/>
      <c r="E28" s="135"/>
      <c r="F28" s="133"/>
      <c r="G28" s="134"/>
      <c r="H28" s="134"/>
      <c r="I28" s="135"/>
      <c r="J28" s="133"/>
      <c r="K28" s="134"/>
      <c r="L28" s="134"/>
      <c r="M28" s="135"/>
      <c r="N28" s="139" t="str">
        <f t="shared" si="0"/>
        <v/>
      </c>
      <c r="O28" s="140"/>
      <c r="P28" s="141"/>
      <c r="Q28" s="142"/>
      <c r="R28" s="143"/>
    </row>
    <row r="29" spans="2:29" x14ac:dyDescent="0.15">
      <c r="B29" s="9">
        <v>12</v>
      </c>
      <c r="C29" s="133"/>
      <c r="D29" s="134"/>
      <c r="E29" s="135"/>
      <c r="F29" s="133"/>
      <c r="G29" s="134"/>
      <c r="H29" s="134"/>
      <c r="I29" s="135"/>
      <c r="J29" s="133"/>
      <c r="K29" s="134"/>
      <c r="L29" s="134"/>
      <c r="M29" s="135"/>
      <c r="N29" s="139" t="str">
        <f t="shared" si="0"/>
        <v/>
      </c>
      <c r="O29" s="140"/>
      <c r="P29" s="141"/>
      <c r="Q29" s="142"/>
      <c r="R29" s="143"/>
    </row>
    <row r="30" spans="2:29" x14ac:dyDescent="0.15">
      <c r="B30" s="9">
        <v>13</v>
      </c>
      <c r="C30" s="133"/>
      <c r="D30" s="134"/>
      <c r="E30" s="135"/>
      <c r="F30" s="133"/>
      <c r="G30" s="134"/>
      <c r="H30" s="134"/>
      <c r="I30" s="135"/>
      <c r="J30" s="133"/>
      <c r="K30" s="134"/>
      <c r="L30" s="134"/>
      <c r="M30" s="135"/>
      <c r="N30" s="139" t="str">
        <f t="shared" si="0"/>
        <v/>
      </c>
      <c r="O30" s="140"/>
      <c r="P30" s="141"/>
      <c r="Q30" s="142"/>
      <c r="R30" s="143"/>
      <c r="U30" s="118" t="s">
        <v>112</v>
      </c>
      <c r="V30" s="118"/>
      <c r="W30" s="118"/>
      <c r="X30" s="118" t="s">
        <v>35</v>
      </c>
      <c r="Y30" s="118"/>
      <c r="Z30" s="118"/>
      <c r="AA30" s="118" t="s">
        <v>156</v>
      </c>
      <c r="AB30" s="118"/>
      <c r="AC30" s="118"/>
    </row>
    <row r="31" spans="2:29" x14ac:dyDescent="0.15">
      <c r="B31" s="9">
        <v>14</v>
      </c>
      <c r="C31" s="133"/>
      <c r="D31" s="134"/>
      <c r="E31" s="135"/>
      <c r="F31" s="133"/>
      <c r="G31" s="134"/>
      <c r="H31" s="134"/>
      <c r="I31" s="135"/>
      <c r="J31" s="133"/>
      <c r="K31" s="134"/>
      <c r="L31" s="134"/>
      <c r="M31" s="135"/>
      <c r="N31" s="139" t="str">
        <f t="shared" si="0"/>
        <v/>
      </c>
      <c r="O31" s="140"/>
      <c r="P31" s="141"/>
      <c r="Q31" s="142"/>
      <c r="R31" s="143"/>
      <c r="U31" s="13" t="s">
        <v>133</v>
      </c>
      <c r="V31" s="13"/>
      <c r="W31" s="13"/>
      <c r="X31" s="144">
        <f>COUNTIF(P18:R37,"脳損傷")</f>
        <v>5</v>
      </c>
      <c r="Y31" s="144"/>
      <c r="Z31" s="144"/>
      <c r="AA31" s="144">
        <f>SUMIF(P18:R37,"脳損傷",N18:O37)</f>
        <v>60</v>
      </c>
      <c r="AB31" s="144"/>
      <c r="AC31" s="144"/>
    </row>
    <row r="32" spans="2:29" x14ac:dyDescent="0.15">
      <c r="B32" s="9">
        <v>15</v>
      </c>
      <c r="C32" s="133"/>
      <c r="D32" s="134"/>
      <c r="E32" s="135"/>
      <c r="F32" s="133"/>
      <c r="G32" s="134"/>
      <c r="H32" s="134"/>
      <c r="I32" s="135"/>
      <c r="J32" s="133"/>
      <c r="K32" s="134"/>
      <c r="L32" s="134"/>
      <c r="M32" s="135"/>
      <c r="N32" s="139" t="str">
        <f t="shared" si="0"/>
        <v/>
      </c>
      <c r="O32" s="140"/>
      <c r="P32" s="141"/>
      <c r="Q32" s="142"/>
      <c r="R32" s="143"/>
      <c r="U32" s="13" t="s">
        <v>134</v>
      </c>
      <c r="V32" s="13"/>
      <c r="W32" s="13"/>
      <c r="X32" s="144">
        <f>COUNTIF(P18:R37,"脊髄損傷")</f>
        <v>4</v>
      </c>
      <c r="Y32" s="144"/>
      <c r="Z32" s="144"/>
      <c r="AA32" s="144">
        <f>SUMIF(P18:R37,"脊髄損傷",N18:O37)</f>
        <v>26</v>
      </c>
      <c r="AB32" s="144"/>
      <c r="AC32" s="144"/>
    </row>
    <row r="33" spans="2:55" x14ac:dyDescent="0.15">
      <c r="B33" s="9">
        <v>16</v>
      </c>
      <c r="C33" s="133"/>
      <c r="D33" s="134"/>
      <c r="E33" s="135"/>
      <c r="F33" s="133"/>
      <c r="G33" s="134"/>
      <c r="H33" s="134"/>
      <c r="I33" s="135"/>
      <c r="J33" s="133"/>
      <c r="K33" s="134"/>
      <c r="L33" s="134"/>
      <c r="M33" s="135"/>
      <c r="N33" s="139" t="str">
        <f t="shared" si="0"/>
        <v/>
      </c>
      <c r="O33" s="140"/>
      <c r="P33" s="141"/>
      <c r="Q33" s="142"/>
      <c r="R33" s="143"/>
      <c r="U33" s="13" t="s">
        <v>38</v>
      </c>
      <c r="V33" s="13"/>
      <c r="W33" s="13"/>
      <c r="X33" s="144">
        <f>COUNTIF(P18:R37,"その他")</f>
        <v>0</v>
      </c>
      <c r="Y33" s="144"/>
      <c r="Z33" s="144"/>
      <c r="AA33" s="144">
        <f>SUMIF(P18:R37,"その他",N18:O37)</f>
        <v>0</v>
      </c>
      <c r="AB33" s="144"/>
      <c r="AC33" s="144"/>
    </row>
    <row r="34" spans="2:55" x14ac:dyDescent="0.15">
      <c r="B34" s="9">
        <v>17</v>
      </c>
      <c r="C34" s="133"/>
      <c r="D34" s="134"/>
      <c r="E34" s="135"/>
      <c r="F34" s="133"/>
      <c r="G34" s="134"/>
      <c r="H34" s="134"/>
      <c r="I34" s="135"/>
      <c r="J34" s="133"/>
      <c r="K34" s="134"/>
      <c r="L34" s="134"/>
      <c r="M34" s="135"/>
      <c r="N34" s="139" t="str">
        <f t="shared" si="0"/>
        <v/>
      </c>
      <c r="O34" s="140"/>
      <c r="P34" s="141"/>
      <c r="Q34" s="142"/>
      <c r="R34" s="143"/>
    </row>
    <row r="35" spans="2:55" x14ac:dyDescent="0.15">
      <c r="B35" s="9">
        <v>18</v>
      </c>
      <c r="C35" s="133"/>
      <c r="D35" s="134"/>
      <c r="E35" s="135"/>
      <c r="F35" s="133"/>
      <c r="G35" s="134"/>
      <c r="H35" s="134"/>
      <c r="I35" s="135"/>
      <c r="J35" s="133"/>
      <c r="K35" s="134"/>
      <c r="L35" s="134"/>
      <c r="M35" s="135"/>
      <c r="N35" s="139" t="str">
        <f t="shared" si="0"/>
        <v/>
      </c>
      <c r="O35" s="140"/>
      <c r="P35" s="141"/>
      <c r="Q35" s="142"/>
      <c r="R35" s="143"/>
      <c r="U35" s="145" t="s">
        <v>97</v>
      </c>
      <c r="V35" s="146"/>
      <c r="W35" s="146"/>
      <c r="X35" s="146"/>
      <c r="Y35" s="146"/>
      <c r="Z35" s="146"/>
      <c r="AA35" s="146"/>
      <c r="AB35" s="147"/>
      <c r="AC35" s="148" t="s">
        <v>150</v>
      </c>
      <c r="AD35" s="149"/>
      <c r="AE35" s="150"/>
      <c r="AF35" s="151">
        <f>SUM(AF36:AH38)</f>
        <v>0</v>
      </c>
      <c r="AG35" s="151"/>
      <c r="AH35" s="151"/>
      <c r="AI35" s="149" t="s">
        <v>157</v>
      </c>
      <c r="AJ35" s="149"/>
      <c r="AK35" s="152"/>
    </row>
    <row r="36" spans="2:55" x14ac:dyDescent="0.15">
      <c r="B36" s="9">
        <v>19</v>
      </c>
      <c r="C36" s="133"/>
      <c r="D36" s="134"/>
      <c r="E36" s="135"/>
      <c r="F36" s="133"/>
      <c r="G36" s="134"/>
      <c r="H36" s="134"/>
      <c r="I36" s="135"/>
      <c r="J36" s="133"/>
      <c r="K36" s="134"/>
      <c r="L36" s="134"/>
      <c r="M36" s="135"/>
      <c r="N36" s="139" t="str">
        <f t="shared" si="0"/>
        <v/>
      </c>
      <c r="O36" s="140"/>
      <c r="P36" s="141"/>
      <c r="Q36" s="142"/>
      <c r="R36" s="143"/>
      <c r="U36" s="2"/>
      <c r="AC36" s="153" t="s">
        <v>151</v>
      </c>
      <c r="AD36" s="154"/>
      <c r="AE36" s="155"/>
      <c r="AF36" s="156"/>
      <c r="AG36" s="156"/>
      <c r="AH36" s="156"/>
      <c r="AI36" s="154" t="s">
        <v>157</v>
      </c>
      <c r="AJ36" s="154"/>
      <c r="AK36" s="157"/>
    </row>
    <row r="37" spans="2:55" x14ac:dyDescent="0.15">
      <c r="B37" s="10">
        <v>20</v>
      </c>
      <c r="C37" s="158"/>
      <c r="D37" s="159"/>
      <c r="E37" s="160"/>
      <c r="F37" s="161"/>
      <c r="G37" s="162"/>
      <c r="H37" s="162"/>
      <c r="I37" s="163"/>
      <c r="J37" s="161"/>
      <c r="K37" s="162"/>
      <c r="L37" s="162"/>
      <c r="M37" s="163"/>
      <c r="N37" s="164" t="str">
        <f t="shared" si="0"/>
        <v/>
      </c>
      <c r="O37" s="165"/>
      <c r="P37" s="166"/>
      <c r="Q37" s="167"/>
      <c r="R37" s="168"/>
      <c r="U37" s="2"/>
      <c r="AC37" s="169" t="s">
        <v>70</v>
      </c>
      <c r="AD37" s="170"/>
      <c r="AE37" s="171"/>
      <c r="AF37" s="172"/>
      <c r="AG37" s="172"/>
      <c r="AH37" s="172"/>
      <c r="AI37" s="170" t="s">
        <v>157</v>
      </c>
      <c r="AJ37" s="170"/>
      <c r="AK37" s="173"/>
    </row>
    <row r="38" spans="2:55" x14ac:dyDescent="0.15">
      <c r="B38" s="10" t="s">
        <v>132</v>
      </c>
      <c r="C38" s="174">
        <f>COUNTA(C18:E37)</f>
        <v>9</v>
      </c>
      <c r="D38" s="175"/>
      <c r="E38" s="176"/>
      <c r="F38" s="174"/>
      <c r="G38" s="175"/>
      <c r="H38" s="175"/>
      <c r="I38" s="176"/>
      <c r="J38" s="174"/>
      <c r="K38" s="175"/>
      <c r="L38" s="175"/>
      <c r="M38" s="176"/>
      <c r="N38" s="177">
        <f>SUM(N18:O37)</f>
        <v>86</v>
      </c>
      <c r="O38" s="178"/>
      <c r="P38" s="177"/>
      <c r="Q38" s="179"/>
      <c r="R38" s="180"/>
      <c r="AC38" s="181" t="s">
        <v>70</v>
      </c>
      <c r="AD38" s="182"/>
      <c r="AE38" s="183"/>
      <c r="AF38" s="184"/>
      <c r="AG38" s="184"/>
      <c r="AH38" s="184"/>
      <c r="AI38" s="182" t="s">
        <v>157</v>
      </c>
      <c r="AJ38" s="182"/>
      <c r="AK38" s="185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105</v>
      </c>
    </row>
    <row r="43" spans="2:55" x14ac:dyDescent="0.15">
      <c r="C43" s="123" t="s">
        <v>116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  <row r="44" spans="2:55" x14ac:dyDescent="0.15">
      <c r="N44" s="118" t="s">
        <v>106</v>
      </c>
      <c r="O44" s="118"/>
      <c r="P44" s="118"/>
      <c r="Q44" s="118"/>
      <c r="R44" s="118"/>
      <c r="S44" s="118"/>
      <c r="T44" s="118" t="s">
        <v>110</v>
      </c>
      <c r="U44" s="118"/>
      <c r="V44" s="118"/>
      <c r="W44" s="118"/>
      <c r="AV44" s="112" t="s">
        <v>138</v>
      </c>
      <c r="AW44" s="113"/>
      <c r="AX44" s="113"/>
      <c r="AY44" s="113"/>
      <c r="AZ44" s="113"/>
      <c r="BA44" s="113"/>
      <c r="BB44" s="113"/>
      <c r="BC44" s="114"/>
    </row>
    <row r="45" spans="2:55" x14ac:dyDescent="0.15">
      <c r="B45" s="5"/>
      <c r="C45" s="118" t="s">
        <v>117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 t="s">
        <v>107</v>
      </c>
      <c r="O45" s="118"/>
      <c r="P45" s="118"/>
      <c r="Q45" s="118" t="s">
        <v>109</v>
      </c>
      <c r="R45" s="118"/>
      <c r="S45" s="118"/>
      <c r="T45" s="118" t="s">
        <v>15</v>
      </c>
      <c r="U45" s="118"/>
      <c r="V45" s="118"/>
      <c r="W45" s="118"/>
      <c r="X45" s="118" t="s">
        <v>52</v>
      </c>
      <c r="Y45" s="118"/>
      <c r="Z45" s="118"/>
      <c r="AA45" s="118"/>
      <c r="AB45" s="112" t="s">
        <v>82</v>
      </c>
      <c r="AC45" s="113"/>
      <c r="AD45" s="113"/>
      <c r="AE45" s="114"/>
      <c r="AF45" s="186" t="s">
        <v>118</v>
      </c>
      <c r="AG45" s="187"/>
      <c r="AH45" s="187"/>
      <c r="AI45" s="188"/>
      <c r="AJ45" s="186" t="s">
        <v>5</v>
      </c>
      <c r="AK45" s="187"/>
      <c r="AL45" s="187"/>
      <c r="AM45" s="188"/>
      <c r="AN45" s="186" t="s">
        <v>165</v>
      </c>
      <c r="AO45" s="187"/>
      <c r="AP45" s="187"/>
      <c r="AQ45" s="188"/>
      <c r="AR45" s="186" t="s">
        <v>34</v>
      </c>
      <c r="AS45" s="187"/>
      <c r="AT45" s="187"/>
      <c r="AU45" s="188"/>
      <c r="AV45" s="112" t="s">
        <v>131</v>
      </c>
      <c r="AW45" s="113"/>
      <c r="AX45" s="113"/>
      <c r="AY45" s="114"/>
      <c r="AZ45" s="112" t="s">
        <v>94</v>
      </c>
      <c r="BA45" s="113"/>
      <c r="BB45" s="113"/>
      <c r="BC45" s="114"/>
    </row>
    <row r="46" spans="2:55" x14ac:dyDescent="0.15">
      <c r="B46" s="5">
        <v>1</v>
      </c>
      <c r="C46" s="119" t="s">
        <v>54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89">
        <v>44443</v>
      </c>
      <c r="O46" s="189"/>
      <c r="P46" s="189"/>
      <c r="Q46" s="189">
        <v>44444</v>
      </c>
      <c r="R46" s="189"/>
      <c r="S46" s="189"/>
      <c r="T46" s="190" t="s">
        <v>180</v>
      </c>
      <c r="U46" s="190"/>
      <c r="V46" s="190"/>
      <c r="W46" s="190"/>
      <c r="X46" s="191" t="s">
        <v>172</v>
      </c>
      <c r="Y46" s="191"/>
      <c r="Z46" s="191"/>
      <c r="AA46" s="191"/>
      <c r="AB46" s="192">
        <v>50000</v>
      </c>
      <c r="AC46" s="193"/>
      <c r="AD46" s="193"/>
      <c r="AE46" s="194"/>
      <c r="AF46" s="192">
        <v>3000</v>
      </c>
      <c r="AG46" s="193"/>
      <c r="AH46" s="193"/>
      <c r="AI46" s="194"/>
      <c r="AJ46" s="195">
        <f>IF(T46="","",AB46+AF46)</f>
        <v>53000</v>
      </c>
      <c r="AK46" s="196"/>
      <c r="AL46" s="196"/>
      <c r="AM46" s="197"/>
      <c r="AN46" s="198">
        <f>IF(T46="","",AJ46-AR46)</f>
        <v>51000</v>
      </c>
      <c r="AO46" s="199"/>
      <c r="AP46" s="199"/>
      <c r="AQ46" s="200"/>
      <c r="AR46" s="195">
        <v>2000</v>
      </c>
      <c r="AS46" s="196"/>
      <c r="AT46" s="196"/>
      <c r="AU46" s="197"/>
      <c r="AV46" s="201" t="s">
        <v>163</v>
      </c>
      <c r="AW46" s="202"/>
      <c r="AX46" s="202"/>
      <c r="AY46" s="203"/>
      <c r="AZ46" s="201" t="s">
        <v>95</v>
      </c>
      <c r="BA46" s="202"/>
      <c r="BB46" s="202"/>
      <c r="BC46" s="203"/>
    </row>
    <row r="47" spans="2:55" x14ac:dyDescent="0.15">
      <c r="B47" s="5">
        <v>2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89">
        <v>44443</v>
      </c>
      <c r="O47" s="189"/>
      <c r="P47" s="189"/>
      <c r="Q47" s="189">
        <v>44444</v>
      </c>
      <c r="R47" s="189"/>
      <c r="S47" s="189"/>
      <c r="T47" s="190" t="s">
        <v>180</v>
      </c>
      <c r="U47" s="190"/>
      <c r="V47" s="190"/>
      <c r="W47" s="190"/>
      <c r="X47" s="191" t="s">
        <v>173</v>
      </c>
      <c r="Y47" s="191"/>
      <c r="Z47" s="191"/>
      <c r="AA47" s="191"/>
      <c r="AB47" s="192"/>
      <c r="AC47" s="193"/>
      <c r="AD47" s="193"/>
      <c r="AE47" s="194"/>
      <c r="AF47" s="192"/>
      <c r="AG47" s="193"/>
      <c r="AH47" s="193"/>
      <c r="AI47" s="194"/>
      <c r="AJ47" s="195">
        <f>IF(T47="","",AB47+AF47)</f>
        <v>0</v>
      </c>
      <c r="AK47" s="196"/>
      <c r="AL47" s="196"/>
      <c r="AM47" s="197"/>
      <c r="AN47" s="198">
        <f>IF(T47="","",AJ47-AR47)</f>
        <v>0</v>
      </c>
      <c r="AO47" s="199"/>
      <c r="AP47" s="199"/>
      <c r="AQ47" s="200"/>
      <c r="AR47" s="195"/>
      <c r="AS47" s="196"/>
      <c r="AT47" s="196"/>
      <c r="AU47" s="197"/>
      <c r="AV47" s="204"/>
      <c r="AW47" s="205"/>
      <c r="AX47" s="205"/>
      <c r="AY47" s="206"/>
      <c r="AZ47" s="115"/>
      <c r="BA47" s="116"/>
      <c r="BB47" s="116"/>
      <c r="BC47" s="117"/>
    </row>
    <row r="48" spans="2:55" x14ac:dyDescent="0.15">
      <c r="B48" s="5">
        <v>3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89">
        <v>44443</v>
      </c>
      <c r="O48" s="189"/>
      <c r="P48" s="189"/>
      <c r="Q48" s="189">
        <v>44444</v>
      </c>
      <c r="R48" s="189"/>
      <c r="S48" s="189"/>
      <c r="T48" s="190" t="s">
        <v>161</v>
      </c>
      <c r="U48" s="190"/>
      <c r="V48" s="190"/>
      <c r="W48" s="190"/>
      <c r="X48" s="191"/>
      <c r="Y48" s="191"/>
      <c r="Z48" s="191"/>
      <c r="AA48" s="191"/>
      <c r="AB48" s="192"/>
      <c r="AC48" s="193"/>
      <c r="AD48" s="193"/>
      <c r="AE48" s="194"/>
      <c r="AF48" s="192"/>
      <c r="AG48" s="193"/>
      <c r="AH48" s="193"/>
      <c r="AI48" s="194"/>
      <c r="AJ48" s="195">
        <f>IF(T48="","",AB48+AF48)</f>
        <v>0</v>
      </c>
      <c r="AK48" s="196"/>
      <c r="AL48" s="196"/>
      <c r="AM48" s="197"/>
      <c r="AN48" s="198">
        <f>IF(T48="","",AJ48-AR48)</f>
        <v>0</v>
      </c>
      <c r="AO48" s="199"/>
      <c r="AP48" s="199"/>
      <c r="AQ48" s="200"/>
      <c r="AR48" s="195"/>
      <c r="AS48" s="196"/>
      <c r="AT48" s="196"/>
      <c r="AU48" s="197"/>
      <c r="AV48" s="204"/>
      <c r="AW48" s="205"/>
      <c r="AX48" s="205"/>
      <c r="AY48" s="206"/>
      <c r="AZ48" s="115"/>
      <c r="BA48" s="116"/>
      <c r="BB48" s="116"/>
      <c r="BC48" s="117"/>
    </row>
    <row r="49" spans="1:55" x14ac:dyDescent="0.15">
      <c r="B49" s="5">
        <v>4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89"/>
      <c r="O49" s="189"/>
      <c r="P49" s="189"/>
      <c r="Q49" s="189"/>
      <c r="R49" s="189"/>
      <c r="S49" s="189"/>
      <c r="T49" s="190"/>
      <c r="U49" s="190"/>
      <c r="V49" s="190"/>
      <c r="W49" s="190"/>
      <c r="X49" s="191"/>
      <c r="Y49" s="191"/>
      <c r="Z49" s="191"/>
      <c r="AA49" s="191"/>
      <c r="AB49" s="192"/>
      <c r="AC49" s="193"/>
      <c r="AD49" s="193"/>
      <c r="AE49" s="194"/>
      <c r="AF49" s="192"/>
      <c r="AG49" s="193"/>
      <c r="AH49" s="193"/>
      <c r="AI49" s="194"/>
      <c r="AJ49" s="195" t="str">
        <f>IF(T49="","",AB49+AF49)</f>
        <v/>
      </c>
      <c r="AK49" s="196"/>
      <c r="AL49" s="196"/>
      <c r="AM49" s="197"/>
      <c r="AN49" s="198" t="str">
        <f>IF(T49="","",AJ49-AR49)</f>
        <v/>
      </c>
      <c r="AO49" s="199"/>
      <c r="AP49" s="199"/>
      <c r="AQ49" s="200"/>
      <c r="AR49" s="195"/>
      <c r="AS49" s="196"/>
      <c r="AT49" s="196"/>
      <c r="AU49" s="197"/>
      <c r="AV49" s="204"/>
      <c r="AW49" s="205"/>
      <c r="AX49" s="205"/>
      <c r="AY49" s="206"/>
      <c r="AZ49" s="115"/>
      <c r="BA49" s="116"/>
      <c r="BB49" s="116"/>
      <c r="BC49" s="117"/>
    </row>
    <row r="51" spans="1:55" x14ac:dyDescent="0.15">
      <c r="C51" s="123" t="s">
        <v>184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</row>
    <row r="52" spans="1:55" x14ac:dyDescent="0.15">
      <c r="N52" s="118" t="s">
        <v>106</v>
      </c>
      <c r="O52" s="118"/>
      <c r="P52" s="118"/>
      <c r="Q52" s="118"/>
      <c r="R52" s="118"/>
      <c r="S52" s="118"/>
      <c r="T52" s="118" t="s">
        <v>120</v>
      </c>
      <c r="U52" s="118"/>
      <c r="V52" s="118"/>
      <c r="W52" s="118"/>
    </row>
    <row r="53" spans="1:55" x14ac:dyDescent="0.15">
      <c r="B53" s="5"/>
      <c r="C53" s="118" t="s">
        <v>117</v>
      </c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 t="s">
        <v>107</v>
      </c>
      <c r="O53" s="118"/>
      <c r="P53" s="118"/>
      <c r="Q53" s="118" t="s">
        <v>109</v>
      </c>
      <c r="R53" s="118"/>
      <c r="S53" s="118"/>
      <c r="T53" s="118" t="s">
        <v>15</v>
      </c>
      <c r="U53" s="118"/>
      <c r="V53" s="118"/>
      <c r="W53" s="118"/>
      <c r="X53" s="118" t="s">
        <v>52</v>
      </c>
      <c r="Y53" s="118"/>
      <c r="Z53" s="118"/>
      <c r="AA53" s="118"/>
      <c r="AB53" s="118" t="s">
        <v>82</v>
      </c>
      <c r="AC53" s="118"/>
      <c r="AD53" s="118"/>
      <c r="AE53" s="118"/>
      <c r="AF53" s="186" t="s">
        <v>123</v>
      </c>
      <c r="AG53" s="187"/>
      <c r="AH53" s="187"/>
      <c r="AI53" s="188"/>
      <c r="AJ53" s="186" t="s">
        <v>119</v>
      </c>
      <c r="AK53" s="187"/>
      <c r="AL53" s="187"/>
      <c r="AM53" s="188"/>
      <c r="AN53" s="186" t="s">
        <v>5</v>
      </c>
      <c r="AO53" s="187"/>
      <c r="AP53" s="187"/>
      <c r="AQ53" s="188"/>
      <c r="AR53" s="186" t="s">
        <v>34</v>
      </c>
      <c r="AS53" s="187"/>
      <c r="AT53" s="187"/>
      <c r="AU53" s="188"/>
    </row>
    <row r="54" spans="1:55" x14ac:dyDescent="0.15">
      <c r="B54" s="5">
        <v>5</v>
      </c>
      <c r="C54" s="119" t="s">
        <v>164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89">
        <v>44473</v>
      </c>
      <c r="O54" s="189"/>
      <c r="P54" s="189"/>
      <c r="Q54" s="189">
        <v>44474</v>
      </c>
      <c r="R54" s="189"/>
      <c r="S54" s="189"/>
      <c r="T54" s="190" t="s">
        <v>146</v>
      </c>
      <c r="U54" s="190"/>
      <c r="V54" s="190"/>
      <c r="W54" s="190"/>
      <c r="X54" s="191" t="s">
        <v>162</v>
      </c>
      <c r="Y54" s="191"/>
      <c r="Z54" s="191"/>
      <c r="AA54" s="191"/>
      <c r="AB54" s="125">
        <v>40000</v>
      </c>
      <c r="AC54" s="125"/>
      <c r="AD54" s="125"/>
      <c r="AE54" s="125"/>
      <c r="AF54" s="198">
        <v>10000</v>
      </c>
      <c r="AG54" s="199"/>
      <c r="AH54" s="199"/>
      <c r="AI54" s="200"/>
      <c r="AJ54" s="207">
        <f>AB54+AF54</f>
        <v>50000</v>
      </c>
      <c r="AK54" s="208"/>
      <c r="AL54" s="208"/>
      <c r="AM54" s="209"/>
      <c r="AN54" s="198">
        <f>IF(T54="","",AJ54-AR54)</f>
        <v>48000</v>
      </c>
      <c r="AO54" s="199"/>
      <c r="AP54" s="199"/>
      <c r="AQ54" s="200"/>
      <c r="AR54" s="195">
        <v>2000</v>
      </c>
      <c r="AS54" s="196"/>
      <c r="AT54" s="196"/>
      <c r="AU54" s="197"/>
    </row>
    <row r="55" spans="1:55" x14ac:dyDescent="0.15">
      <c r="B55" s="5">
        <v>6</v>
      </c>
      <c r="C55" s="119" t="s">
        <v>164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89">
        <v>44473</v>
      </c>
      <c r="O55" s="189"/>
      <c r="P55" s="189"/>
      <c r="Q55" s="189">
        <v>44474</v>
      </c>
      <c r="R55" s="189"/>
      <c r="S55" s="189"/>
      <c r="T55" s="190" t="s">
        <v>146</v>
      </c>
      <c r="U55" s="190"/>
      <c r="V55" s="190"/>
      <c r="W55" s="190"/>
      <c r="X55" s="191" t="s">
        <v>121</v>
      </c>
      <c r="Y55" s="191"/>
      <c r="Z55" s="191"/>
      <c r="AA55" s="191"/>
      <c r="AB55" s="125">
        <v>34000</v>
      </c>
      <c r="AC55" s="125"/>
      <c r="AD55" s="125"/>
      <c r="AE55" s="125"/>
      <c r="AF55" s="198">
        <v>10000</v>
      </c>
      <c r="AG55" s="199"/>
      <c r="AH55" s="199"/>
      <c r="AI55" s="200"/>
      <c r="AJ55" s="207">
        <f>AB55+AF55</f>
        <v>44000</v>
      </c>
      <c r="AK55" s="208"/>
      <c r="AL55" s="208"/>
      <c r="AM55" s="209"/>
      <c r="AN55" s="198">
        <f>IF(T55="","",AJ55-AR55)</f>
        <v>42000</v>
      </c>
      <c r="AO55" s="199"/>
      <c r="AP55" s="199"/>
      <c r="AQ55" s="200"/>
      <c r="AR55" s="195">
        <v>2000</v>
      </c>
      <c r="AS55" s="196"/>
      <c r="AT55" s="196"/>
      <c r="AU55" s="197"/>
    </row>
    <row r="56" spans="1:55" ht="4.5" customHeight="1" x14ac:dyDescent="0.15"/>
    <row r="57" spans="1:55" x14ac:dyDescent="0.15">
      <c r="N57" s="118" t="s">
        <v>106</v>
      </c>
      <c r="O57" s="118"/>
      <c r="P57" s="118"/>
      <c r="Q57" s="118"/>
      <c r="R57" s="118"/>
      <c r="S57" s="118"/>
      <c r="T57" s="210" t="s">
        <v>122</v>
      </c>
      <c r="U57" s="210"/>
      <c r="V57" s="210"/>
      <c r="W57" s="210"/>
    </row>
    <row r="58" spans="1:55" x14ac:dyDescent="0.15">
      <c r="B58" s="5"/>
      <c r="C58" s="118" t="s">
        <v>117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 t="s">
        <v>107</v>
      </c>
      <c r="O58" s="118"/>
      <c r="P58" s="118"/>
      <c r="Q58" s="118" t="s">
        <v>109</v>
      </c>
      <c r="R58" s="118"/>
      <c r="S58" s="118"/>
      <c r="T58" s="118" t="s">
        <v>124</v>
      </c>
      <c r="U58" s="118"/>
      <c r="V58" s="118"/>
      <c r="W58" s="118"/>
      <c r="X58" s="118" t="s">
        <v>125</v>
      </c>
      <c r="Y58" s="118"/>
      <c r="Z58" s="118"/>
      <c r="AA58" s="118"/>
      <c r="AB58" s="210" t="s">
        <v>119</v>
      </c>
      <c r="AC58" s="210"/>
      <c r="AD58" s="210"/>
      <c r="AE58" s="210"/>
      <c r="AF58" s="210" t="s">
        <v>5</v>
      </c>
      <c r="AG58" s="210"/>
      <c r="AH58" s="210"/>
      <c r="AI58" s="210"/>
      <c r="AJ58" s="210" t="s">
        <v>34</v>
      </c>
      <c r="AK58" s="210"/>
      <c r="AL58" s="210"/>
      <c r="AM58" s="210"/>
    </row>
    <row r="59" spans="1:55" x14ac:dyDescent="0.15">
      <c r="B59" s="5">
        <v>7</v>
      </c>
      <c r="C59" s="119" t="s">
        <v>164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89">
        <v>44484</v>
      </c>
      <c r="O59" s="189"/>
      <c r="P59" s="189"/>
      <c r="Q59" s="189">
        <v>44484</v>
      </c>
      <c r="R59" s="189"/>
      <c r="S59" s="189"/>
      <c r="T59" s="211">
        <f>IF(X59="","",X59*100)</f>
        <v>20500</v>
      </c>
      <c r="U59" s="211"/>
      <c r="V59" s="211"/>
      <c r="W59" s="211"/>
      <c r="X59" s="212">
        <v>205</v>
      </c>
      <c r="Y59" s="212"/>
      <c r="Z59" s="212"/>
      <c r="AA59" s="212"/>
      <c r="AB59" s="211">
        <f>T59</f>
        <v>20500</v>
      </c>
      <c r="AC59" s="211"/>
      <c r="AD59" s="211"/>
      <c r="AE59" s="211"/>
      <c r="AF59" s="211">
        <f>IF(X59="","",X59*100)</f>
        <v>20500</v>
      </c>
      <c r="AG59" s="211"/>
      <c r="AH59" s="211"/>
      <c r="AI59" s="211"/>
      <c r="AJ59" s="211">
        <f>IF(X59="","",AB59-AF59)</f>
        <v>0</v>
      </c>
      <c r="AK59" s="211"/>
      <c r="AL59" s="211"/>
      <c r="AM59" s="211"/>
    </row>
    <row r="60" spans="1:55" x14ac:dyDescent="0.15">
      <c r="B60" s="5">
        <v>8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89"/>
      <c r="O60" s="189"/>
      <c r="P60" s="189"/>
      <c r="Q60" s="189"/>
      <c r="R60" s="189"/>
      <c r="S60" s="189"/>
      <c r="T60" s="211" t="str">
        <f>IF(X60="","",X60*100)</f>
        <v/>
      </c>
      <c r="U60" s="211"/>
      <c r="V60" s="211"/>
      <c r="W60" s="211"/>
      <c r="X60" s="212"/>
      <c r="Y60" s="212"/>
      <c r="Z60" s="212"/>
      <c r="AA60" s="212"/>
      <c r="AB60" s="211" t="str">
        <f>T60</f>
        <v/>
      </c>
      <c r="AC60" s="211"/>
      <c r="AD60" s="211"/>
      <c r="AE60" s="211"/>
      <c r="AF60" s="211" t="str">
        <f>IF(X60="","",X60*100)</f>
        <v/>
      </c>
      <c r="AG60" s="211"/>
      <c r="AH60" s="211"/>
      <c r="AI60" s="211"/>
      <c r="AJ60" s="211" t="str">
        <f>IF(X60="","",AB60-AF60)</f>
        <v/>
      </c>
      <c r="AK60" s="211"/>
      <c r="AL60" s="211"/>
      <c r="AM60" s="211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168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213" t="s">
        <v>42</v>
      </c>
      <c r="D64" s="214"/>
      <c r="E64" s="214"/>
      <c r="F64" s="214"/>
      <c r="G64" s="214"/>
      <c r="H64" s="214"/>
      <c r="I64" s="214"/>
      <c r="J64" s="215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7"/>
    </row>
    <row r="65" spans="1:53" s="3" customFormat="1" ht="15" customHeight="1" x14ac:dyDescent="0.15">
      <c r="C65" s="218" t="s">
        <v>43</v>
      </c>
      <c r="D65" s="219"/>
      <c r="E65" s="219"/>
      <c r="F65" s="219"/>
      <c r="G65" s="219"/>
      <c r="H65" s="219"/>
      <c r="I65" s="219"/>
      <c r="J65" s="220"/>
      <c r="K65" s="221" t="s">
        <v>49</v>
      </c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2"/>
    </row>
    <row r="66" spans="1:53" s="3" customFormat="1" ht="15" customHeight="1" x14ac:dyDescent="0.15">
      <c r="C66" s="223"/>
      <c r="D66" s="224"/>
      <c r="E66" s="224"/>
      <c r="F66" s="224"/>
      <c r="G66" s="224"/>
      <c r="H66" s="224"/>
      <c r="I66" s="224"/>
      <c r="J66" s="225"/>
      <c r="K66" s="213" t="s">
        <v>51</v>
      </c>
      <c r="L66" s="214"/>
      <c r="M66" s="214"/>
      <c r="N66" s="214"/>
      <c r="O66" s="214"/>
      <c r="P66" s="214"/>
      <c r="Q66" s="214"/>
      <c r="R66" s="226"/>
      <c r="S66" s="227" t="s">
        <v>15</v>
      </c>
      <c r="T66" s="214"/>
      <c r="U66" s="214"/>
      <c r="V66" s="214"/>
      <c r="W66" s="226"/>
      <c r="X66" s="227" t="s">
        <v>52</v>
      </c>
      <c r="Y66" s="214"/>
      <c r="Z66" s="214"/>
      <c r="AA66" s="214"/>
      <c r="AB66" s="226"/>
      <c r="AC66" s="227" t="s">
        <v>44</v>
      </c>
      <c r="AD66" s="214"/>
      <c r="AE66" s="214"/>
      <c r="AF66" s="214"/>
      <c r="AG66" s="214"/>
      <c r="AH66" s="214"/>
      <c r="AI66" s="214"/>
      <c r="AJ66" s="226"/>
      <c r="AK66" s="227" t="s">
        <v>46</v>
      </c>
      <c r="AL66" s="214"/>
      <c r="AM66" s="214"/>
      <c r="AN66" s="214"/>
      <c r="AO66" s="226"/>
      <c r="AP66" s="227" t="s">
        <v>7</v>
      </c>
      <c r="AQ66" s="214"/>
      <c r="AR66" s="214"/>
      <c r="AS66" s="214"/>
      <c r="AT66" s="226"/>
      <c r="AU66" s="214" t="s">
        <v>50</v>
      </c>
      <c r="AV66" s="214"/>
      <c r="AW66" s="214"/>
      <c r="AX66" s="214"/>
      <c r="AY66" s="214"/>
      <c r="AZ66" s="214"/>
      <c r="BA66" s="215"/>
    </row>
    <row r="67" spans="1:53" s="3" customFormat="1" ht="15" customHeight="1" x14ac:dyDescent="0.15">
      <c r="C67" s="228" t="s">
        <v>45</v>
      </c>
      <c r="D67" s="229"/>
      <c r="E67" s="229"/>
      <c r="F67" s="229"/>
      <c r="G67" s="229"/>
      <c r="H67" s="229"/>
      <c r="I67" s="229"/>
      <c r="J67" s="230"/>
      <c r="K67" s="231"/>
      <c r="L67" s="232"/>
      <c r="M67" s="232"/>
      <c r="N67" s="232"/>
      <c r="O67" s="232"/>
      <c r="P67" s="232"/>
      <c r="Q67" s="232"/>
      <c r="R67" s="233"/>
      <c r="S67" s="234"/>
      <c r="T67" s="232"/>
      <c r="U67" s="232"/>
      <c r="V67" s="232"/>
      <c r="W67" s="233"/>
      <c r="X67" s="234"/>
      <c r="Y67" s="232"/>
      <c r="Z67" s="232"/>
      <c r="AA67" s="232"/>
      <c r="AB67" s="233"/>
      <c r="AC67" s="234"/>
      <c r="AD67" s="232"/>
      <c r="AE67" s="232"/>
      <c r="AF67" s="232"/>
      <c r="AG67" s="232"/>
      <c r="AH67" s="232"/>
      <c r="AI67" s="232"/>
      <c r="AJ67" s="233"/>
      <c r="AK67" s="234"/>
      <c r="AL67" s="232"/>
      <c r="AM67" s="232"/>
      <c r="AN67" s="232"/>
      <c r="AO67" s="233"/>
      <c r="AP67" s="234"/>
      <c r="AQ67" s="232"/>
      <c r="AR67" s="232"/>
      <c r="AS67" s="232"/>
      <c r="AT67" s="233"/>
      <c r="AU67" s="232"/>
      <c r="AV67" s="232"/>
      <c r="AW67" s="232"/>
      <c r="AX67" s="232"/>
      <c r="AY67" s="232"/>
      <c r="AZ67" s="232"/>
      <c r="BA67" s="235"/>
    </row>
    <row r="68" spans="1:53" s="3" customFormat="1" ht="15" customHeight="1" x14ac:dyDescent="0.15">
      <c r="C68" s="218" t="s">
        <v>47</v>
      </c>
      <c r="D68" s="219"/>
      <c r="E68" s="219"/>
      <c r="F68" s="219"/>
      <c r="G68" s="219"/>
      <c r="H68" s="219"/>
      <c r="I68" s="219"/>
      <c r="J68" s="220"/>
      <c r="K68" s="236"/>
      <c r="L68" s="237"/>
      <c r="M68" s="237"/>
      <c r="N68" s="237"/>
      <c r="O68" s="237"/>
      <c r="P68" s="237"/>
      <c r="Q68" s="237"/>
      <c r="R68" s="238"/>
      <c r="S68" s="239"/>
      <c r="T68" s="237"/>
      <c r="U68" s="237"/>
      <c r="V68" s="237"/>
      <c r="W68" s="238"/>
      <c r="X68" s="239"/>
      <c r="Y68" s="237"/>
      <c r="Z68" s="237"/>
      <c r="AA68" s="237"/>
      <c r="AB68" s="238"/>
      <c r="AC68" s="239"/>
      <c r="AD68" s="237"/>
      <c r="AE68" s="237"/>
      <c r="AF68" s="237"/>
      <c r="AG68" s="237"/>
      <c r="AH68" s="237"/>
      <c r="AI68" s="237"/>
      <c r="AJ68" s="238"/>
      <c r="AK68" s="239"/>
      <c r="AL68" s="237"/>
      <c r="AM68" s="237"/>
      <c r="AN68" s="237"/>
      <c r="AO68" s="238"/>
      <c r="AP68" s="239"/>
      <c r="AQ68" s="237"/>
      <c r="AR68" s="237"/>
      <c r="AS68" s="237"/>
      <c r="AT68" s="238"/>
      <c r="AU68" s="237"/>
      <c r="AV68" s="237"/>
      <c r="AW68" s="237"/>
      <c r="AX68" s="237"/>
      <c r="AY68" s="237"/>
      <c r="AZ68" s="237"/>
      <c r="BA68" s="240"/>
    </row>
    <row r="70" spans="1:53" x14ac:dyDescent="0.15">
      <c r="A70" s="122" t="s">
        <v>187</v>
      </c>
      <c r="B70" s="122"/>
      <c r="C70" s="122"/>
      <c r="D70" s="122"/>
      <c r="E70" s="122"/>
    </row>
    <row r="71" spans="1:53" ht="4.5" customHeight="1" x14ac:dyDescent="0.15"/>
    <row r="72" spans="1:53" x14ac:dyDescent="0.15">
      <c r="B72" s="118" t="s">
        <v>188</v>
      </c>
      <c r="C72" s="118"/>
      <c r="D72" s="118"/>
      <c r="E72" s="118"/>
      <c r="F72" s="118"/>
      <c r="G72" s="190"/>
      <c r="H72" s="190"/>
      <c r="I72" s="190"/>
      <c r="J72" s="190"/>
      <c r="K72" s="190"/>
      <c r="L72" s="190"/>
      <c r="M72" s="190"/>
      <c r="N72" s="118" t="s">
        <v>92</v>
      </c>
      <c r="O72" s="118"/>
      <c r="P72" s="118"/>
      <c r="Q72" s="118"/>
      <c r="R72" s="190"/>
      <c r="S72" s="190"/>
      <c r="T72" s="190"/>
      <c r="U72" s="190"/>
      <c r="V72" s="190"/>
      <c r="W72" s="190"/>
      <c r="X72" s="190"/>
    </row>
    <row r="73" spans="1:53" x14ac:dyDescent="0.15">
      <c r="C73" s="118" t="s">
        <v>186</v>
      </c>
      <c r="D73" s="118"/>
      <c r="E73" s="118"/>
      <c r="F73" s="118"/>
      <c r="G73" s="190"/>
      <c r="H73" s="190"/>
      <c r="I73" s="190"/>
      <c r="J73" s="190"/>
      <c r="K73" s="190"/>
      <c r="L73" s="190"/>
      <c r="M73" s="190"/>
      <c r="N73" s="118" t="s">
        <v>92</v>
      </c>
      <c r="O73" s="118"/>
      <c r="P73" s="118"/>
      <c r="Q73" s="118"/>
      <c r="R73" s="190"/>
      <c r="S73" s="190"/>
      <c r="T73" s="190"/>
      <c r="U73" s="190"/>
      <c r="V73" s="190"/>
      <c r="W73" s="190"/>
      <c r="X73" s="190"/>
    </row>
    <row r="74" spans="1:53" x14ac:dyDescent="0.15">
      <c r="B74" s="7"/>
    </row>
  </sheetData>
  <mergeCells count="328"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N16" sqref="N16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41" t="s">
        <v>56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2"/>
      <c r="AF1" s="242"/>
      <c r="AG1" s="242"/>
      <c r="AH1" s="242"/>
      <c r="AI1" s="27"/>
    </row>
    <row r="2" spans="1:43" ht="18.75" customHeight="1" x14ac:dyDescent="0.15">
      <c r="Z2" s="243">
        <f>入力シート!F3</f>
        <v>0</v>
      </c>
      <c r="AA2" s="243"/>
      <c r="AB2" s="243"/>
      <c r="AC2" s="243"/>
      <c r="AD2" s="243"/>
      <c r="AE2" s="243"/>
      <c r="AF2" s="243"/>
      <c r="AG2" s="243"/>
      <c r="AH2" s="243"/>
    </row>
    <row r="3" spans="1:43" ht="18.75" customHeight="1" x14ac:dyDescent="0.15">
      <c r="Z3" s="244">
        <f>入力シート!F4</f>
        <v>44773</v>
      </c>
      <c r="AA3" s="244"/>
      <c r="AB3" s="244"/>
      <c r="AC3" s="244"/>
      <c r="AD3" s="244"/>
      <c r="AE3" s="244"/>
      <c r="AF3" s="244"/>
      <c r="AG3" s="244"/>
      <c r="AH3" s="244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45" t="s">
        <v>58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6" t="s">
        <v>20</v>
      </c>
      <c r="S11" s="246"/>
      <c r="T11" s="246"/>
      <c r="U11" s="247" t="str">
        <f>入力シート!F5</f>
        <v>東京都千代田区霞が関2-1-3</v>
      </c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</row>
    <row r="12" spans="1:43" ht="18.75" customHeight="1" x14ac:dyDescent="0.15">
      <c r="B12" s="16"/>
      <c r="U12" s="257" t="str">
        <f>入力シート!F6</f>
        <v>社会福祉法人国交会 自動車苑</v>
      </c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</row>
    <row r="13" spans="1:43" ht="18.75" customHeight="1" x14ac:dyDescent="0.15">
      <c r="B13" s="16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1:43" ht="18.75" customHeight="1" x14ac:dyDescent="0.15">
      <c r="B14" s="16"/>
      <c r="U14" s="247" t="str">
        <f>入力シート!F7</f>
        <v>理事長　国土　太郎</v>
      </c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8"/>
      <c r="AH14" s="248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9" t="s">
        <v>53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58" t="s">
        <v>57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</row>
    <row r="21" spans="2:34" ht="18.75" customHeight="1" x14ac:dyDescent="0.15"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</row>
    <row r="22" spans="2:34" ht="18.75" customHeight="1" x14ac:dyDescent="0.15"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</row>
    <row r="23" spans="2:34" s="15" customFormat="1" ht="22.5" customHeight="1" x14ac:dyDescent="0.1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</row>
    <row r="24" spans="2:34" ht="18.75" customHeight="1" x14ac:dyDescent="0.15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</row>
    <row r="25" spans="2:34" ht="18.75" customHeight="1" x14ac:dyDescent="0.15">
      <c r="B25" s="251" t="s">
        <v>191</v>
      </c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</row>
    <row r="26" spans="2:34" ht="18.75" customHeight="1" x14ac:dyDescent="0.15">
      <c r="B26" s="252" t="s">
        <v>100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</row>
    <row r="27" spans="2:34" ht="18.75" customHeight="1" x14ac:dyDescent="0.15"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</row>
    <row r="28" spans="2:34" ht="18.75" customHeight="1" x14ac:dyDescent="0.15">
      <c r="B28" s="251" t="s">
        <v>192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</row>
    <row r="29" spans="2:34" ht="18.75" customHeight="1" x14ac:dyDescent="0.15">
      <c r="B29" s="252" t="s">
        <v>100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</row>
    <row r="30" spans="2:34" ht="18.75" customHeight="1" x14ac:dyDescent="0.15"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</row>
    <row r="31" spans="2:34" ht="18.75" customHeight="1" x14ac:dyDescent="0.15">
      <c r="B31" s="245" t="s">
        <v>60</v>
      </c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2" t="s">
        <v>62</v>
      </c>
      <c r="N31" s="242"/>
      <c r="O31" s="254">
        <f>別紙!Y26</f>
        <v>161500</v>
      </c>
      <c r="P31" s="254"/>
      <c r="Q31" s="254"/>
      <c r="R31" s="254"/>
      <c r="S31" s="254"/>
      <c r="T31" s="254"/>
      <c r="U31" s="254"/>
      <c r="V31" s="24" t="s">
        <v>135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55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</row>
    <row r="33" spans="2:34" ht="18.75" customHeight="1" x14ac:dyDescent="0.15">
      <c r="B33" s="245" t="s">
        <v>63</v>
      </c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</row>
    <row r="34" spans="2:34" ht="18.75" customHeight="1" x14ac:dyDescent="0.15">
      <c r="B34" s="245" t="s">
        <v>64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</row>
    <row r="35" spans="2:34" ht="18.75" customHeight="1" x14ac:dyDescent="0.15">
      <c r="B35" s="245" t="s">
        <v>6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</row>
    <row r="36" spans="2:34" ht="18.75" customHeight="1" x14ac:dyDescent="0.15">
      <c r="B36" s="245" t="s">
        <v>16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</row>
    <row r="37" spans="2:34" ht="18.75" customHeight="1" x14ac:dyDescent="0.15">
      <c r="B37" s="245" t="s">
        <v>28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62"/>
  <sheetViews>
    <sheetView view="pageBreakPreview" zoomScaleSheetLayoutView="100" workbookViewId="0">
      <selection activeCell="BC17" sqref="BC17"/>
    </sheetView>
  </sheetViews>
  <sheetFormatPr defaultColWidth="2.5" defaultRowHeight="15" customHeight="1" x14ac:dyDescent="0.15"/>
  <cols>
    <col min="1" max="19" width="2.5" style="29"/>
    <col min="20" max="21" width="1.625" style="29" customWidth="1"/>
    <col min="22" max="27" width="2.5" style="29"/>
    <col min="28" max="29" width="3" style="29" bestFit="1" customWidth="1"/>
    <col min="30" max="16384" width="2.5" style="29"/>
  </cols>
  <sheetData>
    <row r="1" spans="1:55" ht="15" customHeight="1" x14ac:dyDescent="0.15">
      <c r="B1" s="259" t="s">
        <v>12</v>
      </c>
      <c r="C1" s="259"/>
      <c r="D1" s="259"/>
      <c r="E1" s="259"/>
      <c r="F1" s="36"/>
    </row>
    <row r="2" spans="1:55" ht="22.5" customHeight="1" x14ac:dyDescent="0.15">
      <c r="B2" s="260" t="s">
        <v>193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</row>
    <row r="3" spans="1:55" ht="4.5" customHeight="1" x14ac:dyDescent="0.15"/>
    <row r="4" spans="1:55" s="30" customFormat="1" ht="13.5" customHeight="1" x14ac:dyDescent="0.15">
      <c r="B4" s="32" t="s">
        <v>113</v>
      </c>
    </row>
    <row r="5" spans="1:55" s="30" customFormat="1" ht="4.5" customHeight="1" x14ac:dyDescent="0.15">
      <c r="B5" s="29"/>
    </row>
    <row r="6" spans="1:55" ht="13.5" customHeight="1" x14ac:dyDescent="0.15">
      <c r="C6" s="261" t="s">
        <v>10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3"/>
      <c r="Y6" s="264" t="s">
        <v>19</v>
      </c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6"/>
      <c r="AK6" s="264" t="s">
        <v>21</v>
      </c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7"/>
    </row>
    <row r="7" spans="1:55" ht="13.5" customHeight="1" x14ac:dyDescent="0.15">
      <c r="C7" s="268" t="s">
        <v>24</v>
      </c>
      <c r="D7" s="269"/>
      <c r="E7" s="269"/>
      <c r="F7" s="269"/>
      <c r="G7" s="269"/>
      <c r="H7" s="269"/>
      <c r="I7" s="269"/>
      <c r="J7" s="269"/>
      <c r="K7" s="269"/>
      <c r="L7" s="270"/>
      <c r="M7" s="271" t="s">
        <v>1</v>
      </c>
      <c r="N7" s="269"/>
      <c r="O7" s="269"/>
      <c r="P7" s="270"/>
      <c r="Q7" s="271" t="s">
        <v>8</v>
      </c>
      <c r="R7" s="269"/>
      <c r="S7" s="269"/>
      <c r="T7" s="269"/>
      <c r="U7" s="269"/>
      <c r="V7" s="269"/>
      <c r="W7" s="269"/>
      <c r="X7" s="270"/>
      <c r="Y7" s="272" t="s">
        <v>14</v>
      </c>
      <c r="Z7" s="273"/>
      <c r="AA7" s="273"/>
      <c r="AB7" s="274"/>
      <c r="AC7" s="275" t="s">
        <v>9</v>
      </c>
      <c r="AD7" s="276"/>
      <c r="AE7" s="276"/>
      <c r="AF7" s="277"/>
      <c r="AG7" s="275" t="s">
        <v>17</v>
      </c>
      <c r="AH7" s="276"/>
      <c r="AI7" s="276"/>
      <c r="AJ7" s="277"/>
      <c r="AK7" s="275" t="s">
        <v>22</v>
      </c>
      <c r="AL7" s="276"/>
      <c r="AM7" s="276"/>
      <c r="AN7" s="277"/>
      <c r="AO7" s="275" t="s">
        <v>140</v>
      </c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8"/>
    </row>
    <row r="8" spans="1:55" s="31" customFormat="1" ht="13.5" customHeight="1" x14ac:dyDescent="0.15">
      <c r="C8" s="279" t="s">
        <v>136</v>
      </c>
      <c r="D8" s="280"/>
      <c r="E8" s="280"/>
      <c r="F8" s="280"/>
      <c r="G8" s="280"/>
      <c r="H8" s="280"/>
      <c r="I8" s="280"/>
      <c r="J8" s="280"/>
      <c r="K8" s="280"/>
      <c r="L8" s="281"/>
      <c r="M8" s="282"/>
      <c r="N8" s="283"/>
      <c r="O8" s="283"/>
      <c r="P8" s="284"/>
      <c r="Q8" s="285"/>
      <c r="R8" s="286"/>
      <c r="S8" s="286"/>
      <c r="T8" s="286"/>
      <c r="U8" s="286"/>
      <c r="V8" s="286"/>
      <c r="W8" s="286"/>
      <c r="X8" s="287"/>
      <c r="Y8" s="288"/>
      <c r="Z8" s="289"/>
      <c r="AA8" s="289"/>
      <c r="AB8" s="290"/>
      <c r="AC8" s="288"/>
      <c r="AD8" s="289"/>
      <c r="AE8" s="289"/>
      <c r="AF8" s="290"/>
      <c r="AG8" s="438"/>
      <c r="AH8" s="439"/>
      <c r="AI8" s="439"/>
      <c r="AJ8" s="440"/>
      <c r="AK8" s="288"/>
      <c r="AL8" s="289"/>
      <c r="AM8" s="289"/>
      <c r="AN8" s="290"/>
      <c r="AO8" s="291" t="s">
        <v>139</v>
      </c>
      <c r="AP8" s="292"/>
      <c r="AQ8" s="292"/>
      <c r="AR8" s="292"/>
      <c r="AS8" s="292"/>
      <c r="AT8" s="291" t="s">
        <v>94</v>
      </c>
      <c r="AU8" s="292"/>
      <c r="AV8" s="292"/>
      <c r="AW8" s="292"/>
      <c r="AX8" s="292"/>
      <c r="AY8" s="292"/>
      <c r="AZ8" s="292"/>
      <c r="BA8" s="292"/>
      <c r="BB8" s="293"/>
    </row>
    <row r="9" spans="1:55" s="31" customFormat="1" ht="13.5" customHeight="1" x14ac:dyDescent="0.15">
      <c r="C9" s="33"/>
      <c r="D9" s="294" t="s">
        <v>137</v>
      </c>
      <c r="E9" s="294"/>
      <c r="F9" s="294"/>
      <c r="G9" s="294"/>
      <c r="H9" s="294"/>
      <c r="I9" s="294"/>
      <c r="J9" s="294"/>
      <c r="K9" s="294"/>
      <c r="L9" s="295"/>
      <c r="M9" s="296"/>
      <c r="N9" s="297"/>
      <c r="O9" s="297"/>
      <c r="P9" s="298"/>
      <c r="Q9" s="299"/>
      <c r="R9" s="300"/>
      <c r="S9" s="300"/>
      <c r="T9" s="300"/>
      <c r="U9" s="300"/>
      <c r="V9" s="300"/>
      <c r="W9" s="300"/>
      <c r="X9" s="301"/>
      <c r="Y9" s="302"/>
      <c r="Z9" s="303"/>
      <c r="AA9" s="303"/>
      <c r="AB9" s="304"/>
      <c r="AC9" s="302"/>
      <c r="AD9" s="303"/>
      <c r="AE9" s="303"/>
      <c r="AF9" s="304"/>
      <c r="AG9" s="441"/>
      <c r="AH9" s="442"/>
      <c r="AI9" s="442"/>
      <c r="AJ9" s="443"/>
      <c r="AK9" s="302"/>
      <c r="AL9" s="303"/>
      <c r="AM9" s="303"/>
      <c r="AN9" s="304"/>
      <c r="AO9" s="305"/>
      <c r="AP9" s="306"/>
      <c r="AQ9" s="306"/>
      <c r="AR9" s="306"/>
      <c r="AS9" s="306"/>
      <c r="AT9" s="49"/>
      <c r="AU9" s="50"/>
      <c r="AV9" s="50"/>
      <c r="AW9" s="50"/>
      <c r="AX9" s="50"/>
      <c r="AY9" s="50"/>
      <c r="AZ9" s="51"/>
      <c r="BA9" s="51"/>
      <c r="BB9" s="52"/>
    </row>
    <row r="10" spans="1:55" s="31" customFormat="1" ht="13.5" customHeight="1" x14ac:dyDescent="0.15">
      <c r="A10" s="31">
        <v>1</v>
      </c>
      <c r="C10" s="33"/>
      <c r="D10" s="294" t="s">
        <v>159</v>
      </c>
      <c r="E10" s="294"/>
      <c r="F10" s="294"/>
      <c r="G10" s="294"/>
      <c r="H10" s="294"/>
      <c r="I10" s="294"/>
      <c r="J10" s="294"/>
      <c r="K10" s="294"/>
      <c r="L10" s="295"/>
      <c r="M10" s="296"/>
      <c r="N10" s="297"/>
      <c r="O10" s="297"/>
      <c r="P10" s="298"/>
      <c r="Q10" s="299"/>
      <c r="R10" s="300"/>
      <c r="S10" s="300"/>
      <c r="T10" s="300"/>
      <c r="U10" s="300"/>
      <c r="V10" s="300"/>
      <c r="W10" s="300"/>
      <c r="X10" s="301"/>
      <c r="Y10" s="302"/>
      <c r="Z10" s="303"/>
      <c r="AA10" s="303"/>
      <c r="AB10" s="304"/>
      <c r="AC10" s="302"/>
      <c r="AD10" s="303"/>
      <c r="AE10" s="303"/>
      <c r="AF10" s="304"/>
      <c r="AG10" s="441"/>
      <c r="AH10" s="442"/>
      <c r="AI10" s="442"/>
      <c r="AJ10" s="443"/>
      <c r="AK10" s="302"/>
      <c r="AL10" s="303"/>
      <c r="AM10" s="303"/>
      <c r="AN10" s="304"/>
      <c r="AO10" s="305"/>
      <c r="AP10" s="306"/>
      <c r="AQ10" s="306"/>
      <c r="AR10" s="306"/>
      <c r="AS10" s="306"/>
      <c r="AT10" s="49"/>
      <c r="AU10" s="50"/>
      <c r="AV10" s="50"/>
      <c r="AW10" s="50"/>
      <c r="AX10" s="50"/>
      <c r="AY10" s="50"/>
      <c r="AZ10" s="50"/>
      <c r="BA10" s="50"/>
      <c r="BB10" s="53"/>
    </row>
    <row r="11" spans="1:55" s="31" customFormat="1" ht="13.5" customHeight="1" x14ac:dyDescent="0.15">
      <c r="A11" s="31">
        <v>1</v>
      </c>
      <c r="C11" s="33"/>
      <c r="D11" s="294" t="str">
        <f>"　　"&amp;IF(ISNA(VLOOKUP(A11,入力シート!$B$46:$AQ$60,2,FALSE)),"",VLOOKUP(A11,入力シート!$B$46:$AQ$60,2,FALSE))</f>
        <v>　　短期入所協力施設研修</v>
      </c>
      <c r="E11" s="294"/>
      <c r="F11" s="294"/>
      <c r="G11" s="294"/>
      <c r="H11" s="294"/>
      <c r="I11" s="294"/>
      <c r="J11" s="294"/>
      <c r="K11" s="294"/>
      <c r="L11" s="295"/>
      <c r="M11" s="296"/>
      <c r="N11" s="297"/>
      <c r="O11" s="297"/>
      <c r="P11" s="298"/>
      <c r="Q11" s="40"/>
      <c r="R11" s="43"/>
      <c r="S11" s="43"/>
      <c r="T11" s="43"/>
      <c r="U11" s="43"/>
      <c r="V11" s="43"/>
      <c r="W11" s="43"/>
      <c r="X11" s="45"/>
      <c r="Y11" s="302"/>
      <c r="Z11" s="303"/>
      <c r="AA11" s="303"/>
      <c r="AB11" s="304"/>
      <c r="AC11" s="302"/>
      <c r="AD11" s="303"/>
      <c r="AE11" s="303"/>
      <c r="AF11" s="304"/>
      <c r="AG11" s="441"/>
      <c r="AH11" s="442"/>
      <c r="AI11" s="442"/>
      <c r="AJ11" s="443"/>
      <c r="AK11" s="307"/>
      <c r="AL11" s="308"/>
      <c r="AM11" s="308"/>
      <c r="AN11" s="309"/>
      <c r="AO11" s="310" t="str">
        <f>IF(ISNA(VLOOKUP(A11,入力シート!$B$46:$BC$60,47,FALSE)),"",VLOOKUP(A11,入力シート!$B$46:$BC$60,47,FALSE))</f>
        <v>岡山療護センター</v>
      </c>
      <c r="AP11" s="311"/>
      <c r="AQ11" s="311"/>
      <c r="AR11" s="311"/>
      <c r="AS11" s="311"/>
      <c r="AT11" s="312" t="str">
        <f>IF(ISNA(VLOOKUP(A11,入力シート!$B$46:$BC$60,51,FALSE)),"",VLOOKUP(A11,入力シート!$B$46:$BC$60,51,FALSE))</f>
        <v>岡山県岡山市北区西古松2-8-35</v>
      </c>
      <c r="AU11" s="313"/>
      <c r="AV11" s="313"/>
      <c r="AW11" s="313"/>
      <c r="AX11" s="313"/>
      <c r="AY11" s="313"/>
      <c r="AZ11" s="313"/>
      <c r="BA11" s="313"/>
      <c r="BB11" s="314"/>
    </row>
    <row r="12" spans="1:55" s="31" customFormat="1" ht="13.5" customHeight="1" x14ac:dyDescent="0.15">
      <c r="A12" s="31">
        <v>1</v>
      </c>
      <c r="C12" s="33"/>
      <c r="D12" s="294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生活支援員 国土　花子</v>
      </c>
      <c r="E12" s="294"/>
      <c r="F12" s="294"/>
      <c r="G12" s="294"/>
      <c r="H12" s="294"/>
      <c r="I12" s="294"/>
      <c r="J12" s="294"/>
      <c r="K12" s="294"/>
      <c r="L12" s="295"/>
      <c r="M12" s="296">
        <f>IF(D12="","",IF(ISNA(VLOOKUP(A12,入力シート!$B$46:$BC$60,35,FALSE)),"",VLOOKUP(A12,入力シート!$B$46:$BC$60,35,FALSE)))</f>
        <v>53000</v>
      </c>
      <c r="N12" s="297"/>
      <c r="O12" s="297"/>
      <c r="P12" s="298"/>
      <c r="Q12" s="315" t="str">
        <f>IF($M12="","","備考欄・別添報告書参照")</f>
        <v>備考欄・別添報告書参照</v>
      </c>
      <c r="R12" s="316"/>
      <c r="S12" s="316"/>
      <c r="T12" s="316"/>
      <c r="U12" s="316"/>
      <c r="V12" s="316"/>
      <c r="W12" s="316"/>
      <c r="X12" s="317"/>
      <c r="Y12" s="296">
        <f>IF($M12="","",IF(ISNA(VLOOKUP($A12,入力シート!$B$46:$BC$60,39,FALSE)),"",VLOOKUP($A12,入力シート!$B$46:$BC$60,39,FALSE)))</f>
        <v>51000</v>
      </c>
      <c r="Z12" s="297"/>
      <c r="AA12" s="297"/>
      <c r="AB12" s="298"/>
      <c r="AC12" s="296">
        <f>IF($Q12="","",IF(ISNA(VLOOKUP($A12,入力シート!$B$46:$BC$60,43,FALSE)),"",VLOOKUP($A12,入力シート!$B$46:$BC$60,43,FALSE)))</f>
        <v>2000</v>
      </c>
      <c r="AD12" s="297"/>
      <c r="AE12" s="297"/>
      <c r="AF12" s="298"/>
      <c r="AG12" s="441"/>
      <c r="AH12" s="442"/>
      <c r="AI12" s="442"/>
      <c r="AJ12" s="443"/>
      <c r="AK12" s="307">
        <f>IF($M12="","",IF(ISNA(VLOOKUP(A12,入力シート!B45:BC48,16,FALSE)),"",VLOOKUP(A12,入力シート!B45:BC48,16,FALSE)))</f>
        <v>44444</v>
      </c>
      <c r="AL12" s="308"/>
      <c r="AM12" s="308"/>
      <c r="AN12" s="309"/>
      <c r="AO12" s="305" t="str">
        <f>IF($M12="","","旅費")</f>
        <v>旅費</v>
      </c>
      <c r="AP12" s="306"/>
      <c r="AQ12" s="306"/>
      <c r="AR12" s="318">
        <f>IF($M12="","",IF(ISNA(VLOOKUP(別紙!A12,入力シート!$B$46:$BC$60,27,FALSE)),"",VLOOKUP(別紙!A12,入力シート!$B$46:$BC$60,27,FALSE)))</f>
        <v>50000</v>
      </c>
      <c r="AS12" s="318"/>
      <c r="AT12" s="318"/>
      <c r="AU12" s="318"/>
      <c r="AV12" s="306" t="str">
        <f>IF($M12="","","参加費等")</f>
        <v>参加費等</v>
      </c>
      <c r="AW12" s="306"/>
      <c r="AX12" s="306"/>
      <c r="AY12" s="318">
        <f>IF($M12="","",IF(ISNA(VLOOKUP(別紙!A12,入力シート!$B$46:$BC$60,31,FALSE)),"",VLOOKUP(別紙!A12,入力シート!$B$46:$BC$60,31,FALSE)))</f>
        <v>3000</v>
      </c>
      <c r="AZ12" s="318"/>
      <c r="BA12" s="318"/>
      <c r="BB12" s="319"/>
    </row>
    <row r="13" spans="1:55" s="31" customFormat="1" ht="13.5" customHeight="1" x14ac:dyDescent="0.15">
      <c r="A13" s="31">
        <v>2</v>
      </c>
      <c r="C13" s="33"/>
      <c r="D13" s="294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生活支援員 交通　太郎</v>
      </c>
      <c r="E13" s="294"/>
      <c r="F13" s="294"/>
      <c r="G13" s="294"/>
      <c r="H13" s="294"/>
      <c r="I13" s="294"/>
      <c r="J13" s="294"/>
      <c r="K13" s="294"/>
      <c r="L13" s="295"/>
      <c r="M13" s="296">
        <f>IF(D13="","",IF(ISNA(VLOOKUP(A13,入力シート!$B$46:$BC$60,39,FALSE)),"",VLOOKUP(A13,入力シート!$B$46:$BC$60,39,FALSE)))</f>
        <v>0</v>
      </c>
      <c r="N13" s="297"/>
      <c r="O13" s="297"/>
      <c r="P13" s="298"/>
      <c r="Q13" s="315" t="str">
        <f>IF($M13="","","備考欄・別添報告書参照")</f>
        <v>備考欄・別添報告書参照</v>
      </c>
      <c r="R13" s="316"/>
      <c r="S13" s="316"/>
      <c r="T13" s="316"/>
      <c r="U13" s="316"/>
      <c r="V13" s="316"/>
      <c r="W13" s="316"/>
      <c r="X13" s="317"/>
      <c r="Y13" s="296">
        <f>IF($M13="","",IF(ISNA(VLOOKUP($A13,入力シート!$B$46:$BC$60,39,FALSE)),"",VLOOKUP($A13,入力シート!$B$46:$BC$60,39,FALSE)))</f>
        <v>0</v>
      </c>
      <c r="Z13" s="297"/>
      <c r="AA13" s="297"/>
      <c r="AB13" s="298"/>
      <c r="AC13" s="296">
        <f>IF($Q13="","",IF(ISNA(VLOOKUP($A13,入力シート!$B$46:$BC$60,43,FALSE)),"",VLOOKUP($A13,入力シート!$B$46:$BC$60,43,FALSE)))</f>
        <v>0</v>
      </c>
      <c r="AD13" s="297"/>
      <c r="AE13" s="297"/>
      <c r="AF13" s="298"/>
      <c r="AG13" s="441"/>
      <c r="AH13" s="442"/>
      <c r="AI13" s="442"/>
      <c r="AJ13" s="443"/>
      <c r="AK13" s="307">
        <f>IF($M13="","",IF(ISNA(VLOOKUP(A13,入力シート!B46:BC49,16,FALSE)),"",VLOOKUP(A13,入力シート!B46:BC49,16,FALSE)))</f>
        <v>44444</v>
      </c>
      <c r="AL13" s="308"/>
      <c r="AM13" s="308"/>
      <c r="AN13" s="309"/>
      <c r="AO13" s="305" t="str">
        <f>IF($M13="","","旅費")</f>
        <v>旅費</v>
      </c>
      <c r="AP13" s="306"/>
      <c r="AQ13" s="306"/>
      <c r="AR13" s="318">
        <f>IF($M13="","",IF(ISNA(VLOOKUP(別紙!A13,入力シート!$B$46:$BC$60,27,FALSE)),"",VLOOKUP(別紙!A13,入力シート!$B$46:$BC$60,27,FALSE)))</f>
        <v>0</v>
      </c>
      <c r="AS13" s="318"/>
      <c r="AT13" s="318"/>
      <c r="AU13" s="318"/>
      <c r="AV13" s="306" t="str">
        <f>IF($M13="","","参加費等")</f>
        <v>参加費等</v>
      </c>
      <c r="AW13" s="306"/>
      <c r="AX13" s="306"/>
      <c r="AY13" s="318">
        <f>IF($M13="","",IF(ISNA(VLOOKUP(別紙!A13,入力シート!$B$46:$BC$60,31,FALSE)),"",VLOOKUP(別紙!A13,入力シート!$B$46:$BC$60,31,FALSE)))</f>
        <v>0</v>
      </c>
      <c r="AZ13" s="318"/>
      <c r="BA13" s="318"/>
      <c r="BB13" s="319"/>
    </row>
    <row r="14" spans="1:55" s="31" customFormat="1" ht="13.5" customHeight="1" x14ac:dyDescent="0.15">
      <c r="A14" s="31">
        <v>3</v>
      </c>
      <c r="C14" s="33"/>
      <c r="D14" s="294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94"/>
      <c r="F14" s="294"/>
      <c r="G14" s="294"/>
      <c r="H14" s="294"/>
      <c r="I14" s="294"/>
      <c r="J14" s="294"/>
      <c r="K14" s="294"/>
      <c r="L14" s="295"/>
      <c r="M14" s="296">
        <f>IF(D14="","",IF(ISNA(VLOOKUP(A14,入力シート!$B$46:$BC$60,39,FALSE)),"",VLOOKUP(A14,入力シート!$B$46:$BC$60,39,FALSE)))</f>
        <v>0</v>
      </c>
      <c r="N14" s="297"/>
      <c r="O14" s="297"/>
      <c r="P14" s="298"/>
      <c r="Q14" s="315" t="str">
        <f>IF($M14="","","備考欄・別添報告書参照")</f>
        <v>備考欄・別添報告書参照</v>
      </c>
      <c r="R14" s="316"/>
      <c r="S14" s="316"/>
      <c r="T14" s="316"/>
      <c r="U14" s="316"/>
      <c r="V14" s="316"/>
      <c r="W14" s="316"/>
      <c r="X14" s="317"/>
      <c r="Y14" s="296">
        <f>IF($M14="","",IF(ISNA(VLOOKUP($A14,入力シート!$B$46:$BC$60,39,FALSE)),"",VLOOKUP($A14,入力シート!$B$46:$BC$60,39,FALSE)))</f>
        <v>0</v>
      </c>
      <c r="Z14" s="297"/>
      <c r="AA14" s="297"/>
      <c r="AB14" s="298"/>
      <c r="AC14" s="296">
        <f>IF($Q14="","",IF(ISNA(VLOOKUP($A14,入力シート!$B$46:$BC$60,43,FALSE)),"",VLOOKUP($A14,入力シート!$B$46:$BC$60,43,FALSE)))</f>
        <v>0</v>
      </c>
      <c r="AD14" s="297"/>
      <c r="AE14" s="297"/>
      <c r="AF14" s="298"/>
      <c r="AG14" s="441"/>
      <c r="AH14" s="442"/>
      <c r="AI14" s="442"/>
      <c r="AJ14" s="443"/>
      <c r="AK14" s="307">
        <f>IF($M14="","",IF(ISNA(VLOOKUP(A14,入力シート!B47:BC50,16,FALSE)),"",VLOOKUP(A14,入力シート!B47:BC50,16,FALSE)))</f>
        <v>44444</v>
      </c>
      <c r="AL14" s="308"/>
      <c r="AM14" s="308"/>
      <c r="AN14" s="309"/>
      <c r="AO14" s="305" t="str">
        <f>IF($M14="","","旅費")</f>
        <v>旅費</v>
      </c>
      <c r="AP14" s="306"/>
      <c r="AQ14" s="306"/>
      <c r="AR14" s="318">
        <f>IF($M14="","",IF(ISNA(VLOOKUP(別紙!A14,入力シート!$B$46:$BC$60,27,FALSE)),"",VLOOKUP(別紙!A14,入力シート!$B$46:$BC$60,27,FALSE)))</f>
        <v>0</v>
      </c>
      <c r="AS14" s="318"/>
      <c r="AT14" s="318"/>
      <c r="AU14" s="318"/>
      <c r="AV14" s="306" t="str">
        <f>IF($M14="","","参加費等")</f>
        <v>参加費等</v>
      </c>
      <c r="AW14" s="306"/>
      <c r="AX14" s="306"/>
      <c r="AY14" s="318">
        <f>IF($M14="","",IF(ISNA(VLOOKUP(別紙!A14,入力シート!$B$46:$BC$60,31,FALSE)),"",VLOOKUP(別紙!A14,入力シート!$B$46:$BC$60,31,FALSE)))</f>
        <v>0</v>
      </c>
      <c r="AZ14" s="318"/>
      <c r="BA14" s="318"/>
      <c r="BB14" s="319"/>
    </row>
    <row r="15" spans="1:55" s="31" customFormat="1" ht="13.5" customHeight="1" x14ac:dyDescent="0.15">
      <c r="A15" s="31">
        <v>4</v>
      </c>
      <c r="C15" s="33"/>
      <c r="D15" s="294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94"/>
      <c r="F15" s="294"/>
      <c r="G15" s="294"/>
      <c r="H15" s="294"/>
      <c r="I15" s="294"/>
      <c r="J15" s="294"/>
      <c r="K15" s="294"/>
      <c r="L15" s="295"/>
      <c r="M15" s="296" t="str">
        <f>IF(D15="","",VLOOKUP(A15,入力シート!$B$46:$BC$60,39,FALSE))</f>
        <v/>
      </c>
      <c r="N15" s="297"/>
      <c r="O15" s="297"/>
      <c r="P15" s="298"/>
      <c r="Q15" s="315" t="str">
        <f>IF($M15="","","備考欄参照")</f>
        <v/>
      </c>
      <c r="R15" s="316"/>
      <c r="S15" s="316"/>
      <c r="T15" s="316"/>
      <c r="U15" s="316"/>
      <c r="V15" s="316"/>
      <c r="W15" s="316"/>
      <c r="X15" s="317"/>
      <c r="Y15" s="296" t="str">
        <f>IF($M15="","",IF(ISNA(VLOOKUP($A15,入力シート!$B$46:$BC$60,39,FALSE)),"",VLOOKUP($A15,入力シート!$B$46:$BC$60,39,FALSE)))</f>
        <v/>
      </c>
      <c r="Z15" s="297"/>
      <c r="AA15" s="297"/>
      <c r="AB15" s="298"/>
      <c r="AC15" s="296" t="str">
        <f>IF($Q15="","",IF(ISNA(VLOOKUP($A15,入力シート!$B$46:$BC$60,43,FALSE)),"",VLOOKUP($A15,入力シート!$B$46:$BC$60,43,FALSE)))</f>
        <v/>
      </c>
      <c r="AD15" s="297"/>
      <c r="AE15" s="297"/>
      <c r="AF15" s="298"/>
      <c r="AG15" s="441"/>
      <c r="AH15" s="442"/>
      <c r="AI15" s="442"/>
      <c r="AJ15" s="443"/>
      <c r="AK15" s="307" t="str">
        <f>IF($M15="","",IF(ISNA(VLOOKUP(A15,入力シート!B48:BC51,16,FALSE)),"",VLOOKUP(A15,入力シート!B48:BC51,16,FALSE)))</f>
        <v/>
      </c>
      <c r="AL15" s="308"/>
      <c r="AM15" s="308"/>
      <c r="AN15" s="309"/>
      <c r="AO15" s="305" t="str">
        <f>IF($M15="","","旅費")</f>
        <v/>
      </c>
      <c r="AP15" s="306"/>
      <c r="AQ15" s="306"/>
      <c r="AR15" s="318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18"/>
      <c r="AT15" s="318"/>
      <c r="AU15" s="318"/>
      <c r="AV15" s="306" t="str">
        <f>IF($M15="","","参加費等")</f>
        <v/>
      </c>
      <c r="AW15" s="306"/>
      <c r="AX15" s="306"/>
      <c r="AY15" s="318" t="str">
        <f>IF($M15="","",IF(ISNA(VLOOKUP(別紙!A15,入力シート!$B$46:$BC$60,31,FALSE)),"",VLOOKUP(別紙!A15,入力シート!$B$46:$BC$60,31,FALSE)))</f>
        <v/>
      </c>
      <c r="AZ15" s="318"/>
      <c r="BA15" s="318"/>
      <c r="BB15" s="319"/>
    </row>
    <row r="16" spans="1:55" s="31" customFormat="1" ht="13.5" customHeight="1" x14ac:dyDescent="0.15">
      <c r="C16" s="33"/>
      <c r="D16" s="294" t="s">
        <v>185</v>
      </c>
      <c r="E16" s="294"/>
      <c r="F16" s="294"/>
      <c r="G16" s="294"/>
      <c r="H16" s="294"/>
      <c r="I16" s="294"/>
      <c r="J16" s="294"/>
      <c r="K16" s="294"/>
      <c r="L16" s="295"/>
      <c r="M16" s="296"/>
      <c r="N16" s="297"/>
      <c r="O16" s="297"/>
      <c r="P16" s="298"/>
      <c r="Q16" s="299"/>
      <c r="R16" s="300"/>
      <c r="S16" s="300"/>
      <c r="T16" s="300"/>
      <c r="U16" s="300"/>
      <c r="V16" s="300"/>
      <c r="W16" s="300"/>
      <c r="X16" s="301"/>
      <c r="Y16" s="296"/>
      <c r="Z16" s="297"/>
      <c r="AA16" s="297"/>
      <c r="AB16" s="298"/>
      <c r="AC16" s="302"/>
      <c r="AD16" s="303"/>
      <c r="AE16" s="303"/>
      <c r="AF16" s="304"/>
      <c r="AG16" s="441"/>
      <c r="AH16" s="442"/>
      <c r="AI16" s="442"/>
      <c r="AJ16" s="443"/>
      <c r="AK16" s="307" t="str">
        <f>IF($M16="","",IF(ISNA(VLOOKUP(A16,入力シート!B49:BC52,16,FALSE)),"",VLOOKUP(A16,入力シート!B49:BC52,16,FALSE)))</f>
        <v/>
      </c>
      <c r="AL16" s="308"/>
      <c r="AM16" s="308"/>
      <c r="AN16" s="309"/>
      <c r="AO16" s="305" t="str">
        <f>IF($M$15="","","旅費")</f>
        <v/>
      </c>
      <c r="AP16" s="306"/>
      <c r="AQ16" s="306"/>
      <c r="AR16" s="318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18"/>
      <c r="AT16" s="318"/>
      <c r="AU16" s="318"/>
      <c r="AV16" s="306" t="str">
        <f>IF($M$15="","","参加費等")</f>
        <v/>
      </c>
      <c r="AW16" s="306"/>
      <c r="AX16" s="306"/>
      <c r="AY16" s="318" t="str">
        <f>IF($M16="","",IF(ISNA(VLOOKUP(別紙!A16,入力シート!$B$46:$BC$60,31,FALSE)),"",VLOOKUP(別紙!A16,入力シート!$B$46:$BC$60,31,FALSE)))</f>
        <v/>
      </c>
      <c r="AZ16" s="318"/>
      <c r="BA16" s="318"/>
      <c r="BB16" s="319"/>
    </row>
    <row r="17" spans="1:55" s="31" customFormat="1" ht="13.5" customHeight="1" x14ac:dyDescent="0.15">
      <c r="A17" s="31">
        <v>5</v>
      </c>
      <c r="C17" s="33"/>
      <c r="D17" s="294" t="str">
        <f>"　　"&amp;IF(ISNA(VLOOKUP(A17,入力シート!$B$46:$AQ$60,2,FALSE)),"",VLOOKUP(A17,入力シート!$B$46:$AQ$60,2,FALSE))</f>
        <v>　　意思決定研修</v>
      </c>
      <c r="E17" s="294"/>
      <c r="F17" s="294"/>
      <c r="G17" s="294"/>
      <c r="H17" s="294"/>
      <c r="I17" s="294"/>
      <c r="J17" s="294"/>
      <c r="K17" s="294"/>
      <c r="L17" s="295"/>
      <c r="M17" s="296"/>
      <c r="N17" s="297"/>
      <c r="O17" s="297"/>
      <c r="P17" s="298"/>
      <c r="Q17" s="299"/>
      <c r="R17" s="300"/>
      <c r="S17" s="300"/>
      <c r="T17" s="300"/>
      <c r="U17" s="300"/>
      <c r="V17" s="300"/>
      <c r="W17" s="300"/>
      <c r="X17" s="301"/>
      <c r="Y17" s="296"/>
      <c r="Z17" s="297"/>
      <c r="AA17" s="297"/>
      <c r="AB17" s="298"/>
      <c r="AC17" s="302"/>
      <c r="AD17" s="303"/>
      <c r="AE17" s="303"/>
      <c r="AF17" s="304"/>
      <c r="AG17" s="441"/>
      <c r="AH17" s="442"/>
      <c r="AI17" s="442"/>
      <c r="AJ17" s="443"/>
      <c r="AK17" s="307" t="str">
        <f>IF($M17="","",IF(ISNA(VLOOKUP(A17,入力シート!B50:BC53,16,FALSE)),"",VLOOKUP(A17,入力シート!B50:BC53,16,FALSE)))</f>
        <v/>
      </c>
      <c r="AL17" s="308"/>
      <c r="AM17" s="308"/>
      <c r="AN17" s="309"/>
      <c r="AO17" s="305" t="str">
        <f>IF($M$15="","","旅費")</f>
        <v/>
      </c>
      <c r="AP17" s="306"/>
      <c r="AQ17" s="306"/>
      <c r="AR17" s="318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18"/>
      <c r="AT17" s="318"/>
      <c r="AU17" s="318"/>
      <c r="AV17" s="306" t="str">
        <f>IF($M$15="","","参加費等")</f>
        <v/>
      </c>
      <c r="AW17" s="306"/>
      <c r="AX17" s="306"/>
      <c r="AY17" s="318" t="str">
        <f>IF($M17="","",IF(ISNA(VLOOKUP(別紙!A17,入力シート!$B$46:$BC$60,31,FALSE)),"",VLOOKUP(別紙!A17,入力シート!$B$46:$BC$60,31,FALSE)))</f>
        <v/>
      </c>
      <c r="AZ17" s="318"/>
      <c r="BA17" s="318"/>
      <c r="BB17" s="319"/>
    </row>
    <row r="18" spans="1:55" s="31" customFormat="1" ht="13.5" customHeight="1" x14ac:dyDescent="0.15">
      <c r="C18" s="33"/>
      <c r="D18" s="294" t="s">
        <v>166</v>
      </c>
      <c r="E18" s="294"/>
      <c r="F18" s="294"/>
      <c r="G18" s="294"/>
      <c r="H18" s="294"/>
      <c r="I18" s="294"/>
      <c r="J18" s="294"/>
      <c r="K18" s="294"/>
      <c r="L18" s="295"/>
      <c r="M18" s="296"/>
      <c r="N18" s="297"/>
      <c r="O18" s="297"/>
      <c r="P18" s="298"/>
      <c r="Q18" s="299"/>
      <c r="R18" s="300"/>
      <c r="S18" s="300"/>
      <c r="T18" s="300"/>
      <c r="U18" s="300"/>
      <c r="V18" s="300"/>
      <c r="W18" s="300"/>
      <c r="X18" s="301"/>
      <c r="Y18" s="302"/>
      <c r="Z18" s="303"/>
      <c r="AA18" s="303"/>
      <c r="AB18" s="304"/>
      <c r="AC18" s="302"/>
      <c r="AD18" s="303"/>
      <c r="AE18" s="303"/>
      <c r="AF18" s="304"/>
      <c r="AG18" s="441"/>
      <c r="AH18" s="442"/>
      <c r="AI18" s="442"/>
      <c r="AJ18" s="443"/>
      <c r="AK18" s="307" t="str">
        <f>IF($M18="","",IF(ISNA(VLOOKUP(A18,入力シート!B51:BC54,16,FALSE)),"",VLOOKUP(A18,入力シート!B51:BC54,16,FALSE)))</f>
        <v/>
      </c>
      <c r="AL18" s="308"/>
      <c r="AM18" s="308"/>
      <c r="AN18" s="309"/>
      <c r="AO18" s="305"/>
      <c r="AP18" s="306"/>
      <c r="AQ18" s="306"/>
      <c r="AR18" s="306"/>
      <c r="AS18" s="306"/>
      <c r="AT18" s="50"/>
      <c r="AU18" s="50"/>
      <c r="AV18" s="50"/>
      <c r="AW18" s="50"/>
      <c r="AX18" s="50"/>
      <c r="AY18" s="50"/>
      <c r="AZ18" s="50"/>
      <c r="BA18" s="50"/>
      <c r="BB18" s="53"/>
    </row>
    <row r="19" spans="1:55" s="31" customFormat="1" ht="13.5" customHeight="1" x14ac:dyDescent="0.15">
      <c r="A19" s="31">
        <v>5</v>
      </c>
      <c r="C19" s="33"/>
      <c r="D19" s="294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94"/>
      <c r="F19" s="294"/>
      <c r="G19" s="294"/>
      <c r="H19" s="294"/>
      <c r="I19" s="294"/>
      <c r="J19" s="294"/>
      <c r="K19" s="294"/>
      <c r="L19" s="295"/>
      <c r="M19" s="296">
        <f>IF(D19="","",IF(ISNA(VLOOKUP(A19,入力シート!$B$46:$BC$60,35,FALSE)),"",VLOOKUP(A19,入力シート!$B$46:$BC$60,35,FALSE)))</f>
        <v>50000</v>
      </c>
      <c r="N19" s="297"/>
      <c r="O19" s="297"/>
      <c r="P19" s="298"/>
      <c r="Q19" s="315" t="str">
        <f>IF($M19="","","備考欄・別添報告書参照")</f>
        <v>備考欄・別添報告書参照</v>
      </c>
      <c r="R19" s="316"/>
      <c r="S19" s="316"/>
      <c r="T19" s="316"/>
      <c r="U19" s="316"/>
      <c r="V19" s="316"/>
      <c r="W19" s="316"/>
      <c r="X19" s="317"/>
      <c r="Y19" s="296">
        <f>IF($M19="","",IF(ISNA(VLOOKUP($A19,入力シート!$B$46:$BC$60,39,FALSE)),"",VLOOKUP($A19,入力シート!$B$46:$BC$60,39,FALSE)))</f>
        <v>48000</v>
      </c>
      <c r="Z19" s="297"/>
      <c r="AA19" s="297"/>
      <c r="AB19" s="298"/>
      <c r="AC19" s="296">
        <f>IF($Q19="","",IF(ISNA(VLOOKUP($A19,入力シート!$B$46:$BC$60,43,FALSE)),"",VLOOKUP($A19,入力シート!$B$46:$BC$60,43,FALSE)))</f>
        <v>2000</v>
      </c>
      <c r="AD19" s="297"/>
      <c r="AE19" s="297"/>
      <c r="AF19" s="298"/>
      <c r="AG19" s="441"/>
      <c r="AH19" s="442"/>
      <c r="AI19" s="442"/>
      <c r="AJ19" s="443"/>
      <c r="AK19" s="307">
        <f>IF($M19="","",IF(ISNA(VLOOKUP(A19,入力シート!B52:BC55,16,FALSE)),"",VLOOKUP(A19,入力シート!B52:BC55,16,FALSE)))</f>
        <v>44474</v>
      </c>
      <c r="AL19" s="308"/>
      <c r="AM19" s="308"/>
      <c r="AN19" s="309"/>
      <c r="AO19" s="305" t="str">
        <f>IF($M19="","","旅費")</f>
        <v>旅費</v>
      </c>
      <c r="AP19" s="306"/>
      <c r="AQ19" s="306"/>
      <c r="AR19" s="318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18"/>
      <c r="AT19" s="318"/>
      <c r="AU19" s="318"/>
      <c r="AV19" s="306" t="str">
        <f>IF($M19="","","参加費等")</f>
        <v>参加費等</v>
      </c>
      <c r="AW19" s="306"/>
      <c r="AX19" s="306"/>
      <c r="AY19" s="318">
        <f>IF($M19="","",IF(ISNA(VLOOKUP(別紙!A19,入力シート!$B$46:$BC$60,31,FALSE)),"",VLOOKUP(別紙!A19,入力シート!$B$46:$BC$60,31,FALSE)))</f>
        <v>10000</v>
      </c>
      <c r="AZ19" s="318"/>
      <c r="BA19" s="318"/>
      <c r="BB19" s="319"/>
    </row>
    <row r="20" spans="1:55" s="31" customFormat="1" ht="13.5" customHeight="1" x14ac:dyDescent="0.15">
      <c r="A20" s="31">
        <v>6</v>
      </c>
      <c r="C20" s="33"/>
      <c r="D20" s="294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94"/>
      <c r="F20" s="294"/>
      <c r="G20" s="294"/>
      <c r="H20" s="294"/>
      <c r="I20" s="294"/>
      <c r="J20" s="294"/>
      <c r="K20" s="294"/>
      <c r="L20" s="295"/>
      <c r="M20" s="296">
        <f>IF(D20="","",IF(ISNA(VLOOKUP(A20,入力シート!$B$46:$BC$60,35,FALSE)),"",VLOOKUP(A20,入力シート!$B$46:$BC$60,35,FALSE)))</f>
        <v>44000</v>
      </c>
      <c r="N20" s="297"/>
      <c r="O20" s="297"/>
      <c r="P20" s="298"/>
      <c r="Q20" s="315" t="str">
        <f>IF($M20="","","備考欄・別添報告書参照")</f>
        <v>備考欄・別添報告書参照</v>
      </c>
      <c r="R20" s="316"/>
      <c r="S20" s="316"/>
      <c r="T20" s="316"/>
      <c r="U20" s="316"/>
      <c r="V20" s="316"/>
      <c r="W20" s="316"/>
      <c r="X20" s="317"/>
      <c r="Y20" s="296">
        <f>IF($M20="","",IF(ISNA(VLOOKUP($A20,入力シート!$B$46:$BC$60,39,FALSE)),"",VLOOKUP($A20,入力シート!$B$46:$BC$60,39,FALSE)))</f>
        <v>42000</v>
      </c>
      <c r="Z20" s="297"/>
      <c r="AA20" s="297"/>
      <c r="AB20" s="298"/>
      <c r="AC20" s="296">
        <f>IF($Q20="","",IF(ISNA(VLOOKUP($A20,入力シート!$B$46:$BC$60,43,FALSE)),"",VLOOKUP($A20,入力シート!$B$46:$BC$60,43,FALSE)))</f>
        <v>2000</v>
      </c>
      <c r="AD20" s="297"/>
      <c r="AE20" s="297"/>
      <c r="AF20" s="298"/>
      <c r="AG20" s="441"/>
      <c r="AH20" s="442"/>
      <c r="AI20" s="442"/>
      <c r="AJ20" s="443"/>
      <c r="AK20" s="307">
        <f>IF($M20="","",IF(ISNA(VLOOKUP(A20,入力シート!B53:BC56,16,FALSE)),"",VLOOKUP(A20,入力シート!B53:BC56,16,FALSE)))</f>
        <v>44474</v>
      </c>
      <c r="AL20" s="308"/>
      <c r="AM20" s="308"/>
      <c r="AN20" s="309"/>
      <c r="AO20" s="305" t="str">
        <f>IF($M20="","","旅費")</f>
        <v>旅費</v>
      </c>
      <c r="AP20" s="306"/>
      <c r="AQ20" s="306"/>
      <c r="AR20" s="318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18"/>
      <c r="AT20" s="318"/>
      <c r="AU20" s="318"/>
      <c r="AV20" s="306" t="str">
        <f>IF($M20="","","参加費等")</f>
        <v>参加費等</v>
      </c>
      <c r="AW20" s="306"/>
      <c r="AX20" s="306"/>
      <c r="AY20" s="318">
        <f>IF($M20="","",IF(ISNA(VLOOKUP(別紙!A20,入力シート!$B$46:$BC$60,31,FALSE)),"",VLOOKUP(別紙!A20,入力シート!$B$46:$BC$60,31,FALSE)))</f>
        <v>10000</v>
      </c>
      <c r="AZ20" s="318"/>
      <c r="BA20" s="318"/>
      <c r="BB20" s="319"/>
    </row>
    <row r="21" spans="1:55" s="31" customFormat="1" ht="13.5" customHeight="1" x14ac:dyDescent="0.15">
      <c r="A21" s="31">
        <v>7</v>
      </c>
      <c r="C21" s="33"/>
      <c r="D21" s="294" t="str">
        <f>"　　"&amp;IF(ISNA(VLOOKUP(A21,入力シート!$B$46:$AQ$60,2,FALSE)),"",VLOOKUP(A21,入力シート!$B$46:$AQ$60,2,FALSE))</f>
        <v>　　意思決定研修</v>
      </c>
      <c r="E21" s="294"/>
      <c r="F21" s="294"/>
      <c r="G21" s="294"/>
      <c r="H21" s="294"/>
      <c r="I21" s="294"/>
      <c r="J21" s="294"/>
      <c r="K21" s="294"/>
      <c r="L21" s="295"/>
      <c r="M21" s="296"/>
      <c r="N21" s="297"/>
      <c r="O21" s="297"/>
      <c r="P21" s="298"/>
      <c r="Q21" s="299"/>
      <c r="R21" s="300"/>
      <c r="S21" s="300"/>
      <c r="T21" s="300"/>
      <c r="U21" s="300"/>
      <c r="V21" s="300"/>
      <c r="W21" s="300"/>
      <c r="X21" s="301"/>
      <c r="Y21" s="296"/>
      <c r="Z21" s="297"/>
      <c r="AA21" s="297"/>
      <c r="AB21" s="298"/>
      <c r="AC21" s="302"/>
      <c r="AD21" s="303"/>
      <c r="AE21" s="303"/>
      <c r="AF21" s="304"/>
      <c r="AG21" s="441"/>
      <c r="AH21" s="442"/>
      <c r="AI21" s="442"/>
      <c r="AJ21" s="443"/>
      <c r="AK21" s="307" t="str">
        <f>IF($M21="","",IF(ISNA(VLOOKUP(A21,入力シート!B54:BC57,16,FALSE)),"",VLOOKUP(A21,入力シート!B54:BC57,16,FALSE)))</f>
        <v/>
      </c>
      <c r="AL21" s="308"/>
      <c r="AM21" s="308"/>
      <c r="AN21" s="309"/>
      <c r="AO21" s="305" t="str">
        <f>IF($M$15="","","旅費")</f>
        <v/>
      </c>
      <c r="AP21" s="306"/>
      <c r="AQ21" s="306"/>
      <c r="AR21" s="318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18"/>
      <c r="AT21" s="318"/>
      <c r="AU21" s="318"/>
      <c r="AV21" s="306" t="str">
        <f>IF($M$15="","","参加費等")</f>
        <v/>
      </c>
      <c r="AW21" s="306"/>
      <c r="AX21" s="306"/>
      <c r="AY21" s="318" t="str">
        <f>IF($M21="","",IF(ISNA(VLOOKUP(別紙!A21,入力シート!$B$46:$BC$60,31,FALSE)),"",VLOOKUP(別紙!A21,入力シート!$B$46:$BC$60,31,FALSE)))</f>
        <v/>
      </c>
      <c r="AZ21" s="318"/>
      <c r="BA21" s="318"/>
      <c r="BB21" s="319"/>
    </row>
    <row r="22" spans="1:55" s="31" customFormat="1" ht="13.5" customHeight="1" x14ac:dyDescent="0.15">
      <c r="C22" s="33"/>
      <c r="D22" s="294" t="s">
        <v>167</v>
      </c>
      <c r="E22" s="294"/>
      <c r="F22" s="294"/>
      <c r="G22" s="294"/>
      <c r="H22" s="294"/>
      <c r="I22" s="294"/>
      <c r="J22" s="294"/>
      <c r="K22" s="294"/>
      <c r="L22" s="295"/>
      <c r="M22" s="296"/>
      <c r="N22" s="297"/>
      <c r="O22" s="297"/>
      <c r="P22" s="298"/>
      <c r="Q22" s="299"/>
      <c r="R22" s="300"/>
      <c r="S22" s="300"/>
      <c r="T22" s="300"/>
      <c r="U22" s="300"/>
      <c r="V22" s="300"/>
      <c r="W22" s="300"/>
      <c r="X22" s="301"/>
      <c r="Y22" s="302"/>
      <c r="Z22" s="303"/>
      <c r="AA22" s="303"/>
      <c r="AB22" s="304"/>
      <c r="AC22" s="302"/>
      <c r="AD22" s="303"/>
      <c r="AE22" s="303"/>
      <c r="AF22" s="304"/>
      <c r="AG22" s="441"/>
      <c r="AH22" s="442"/>
      <c r="AI22" s="442"/>
      <c r="AJ22" s="443"/>
      <c r="AK22" s="307" t="str">
        <f>IF($M22="","",IF(ISNA(VLOOKUP(A22,入力シート!B54:BC57,16,FALSE)),"",VLOOKUP(A22,入力シート!B54:BC57,16,FALSE)))</f>
        <v/>
      </c>
      <c r="AL22" s="308"/>
      <c r="AM22" s="308"/>
      <c r="AN22" s="309"/>
      <c r="AO22" s="305"/>
      <c r="AP22" s="306"/>
      <c r="AQ22" s="306"/>
      <c r="AR22" s="306"/>
      <c r="AS22" s="306"/>
      <c r="AT22" s="50"/>
      <c r="AU22" s="50"/>
      <c r="AV22" s="50"/>
      <c r="AW22" s="50"/>
      <c r="AX22" s="50"/>
      <c r="AY22" s="50"/>
      <c r="AZ22" s="50"/>
      <c r="BA22" s="50"/>
      <c r="BB22" s="53"/>
    </row>
    <row r="23" spans="1:55" s="31" customFormat="1" ht="13.5" customHeight="1" x14ac:dyDescent="0.15">
      <c r="A23" s="31">
        <v>7</v>
      </c>
      <c r="C23" s="33"/>
      <c r="D23" s="294" t="str">
        <f>"　 　　"&amp;IF(ISNA(VLOOKUP(A23,入力シート!$B$46:$AQ$60,19,FALSE)),"","会議費")</f>
        <v>　 　　会議費</v>
      </c>
      <c r="E23" s="294"/>
      <c r="F23" s="294"/>
      <c r="G23" s="294"/>
      <c r="H23" s="294"/>
      <c r="I23" s="294"/>
      <c r="J23" s="294"/>
      <c r="K23" s="294"/>
      <c r="L23" s="295"/>
      <c r="M23" s="296">
        <f>IF(D23="","",IF(ISNA(VLOOKUP(A23,入力シート!$B$59:$BC$60,27,FALSE)),"",VLOOKUP(A23,入力シート!$B$46:$BC$60,27,FALSE)))</f>
        <v>20500</v>
      </c>
      <c r="N23" s="297"/>
      <c r="O23" s="297"/>
      <c r="P23" s="298"/>
      <c r="Q23" s="299"/>
      <c r="R23" s="300"/>
      <c r="S23" s="300"/>
      <c r="T23" s="300"/>
      <c r="U23" s="300"/>
      <c r="V23" s="300"/>
      <c r="W23" s="300"/>
      <c r="X23" s="301"/>
      <c r="Y23" s="296">
        <f>IF($M23="","",IF(ISNA(VLOOKUP($A23,入力シート!$B$46:$BC$60,31,FALSE)),"",VLOOKUP($A23,入力シート!$B$46:$BC$60,31,FALSE)))</f>
        <v>20500</v>
      </c>
      <c r="Z23" s="297"/>
      <c r="AA23" s="297"/>
      <c r="AB23" s="298"/>
      <c r="AC23" s="296">
        <f>IF($M23="","",IF(ISNA(VLOOKUP($A23,入力シート!$B$46:$BC$60,35,FALSE)),"",VLOOKUP($A23,入力シート!$B$46:$BC$60,35,FALSE)))</f>
        <v>0</v>
      </c>
      <c r="AD23" s="297"/>
      <c r="AE23" s="297"/>
      <c r="AF23" s="298"/>
      <c r="AG23" s="441"/>
      <c r="AH23" s="442"/>
      <c r="AI23" s="442"/>
      <c r="AJ23" s="443"/>
      <c r="AK23" s="307" t="str">
        <f>IF($M23="","",IF(ISNA(VLOOKUP(A23,入力シート!B55:BC58,16,FALSE)),"",VLOOKUP(A23,入力シート!B55:BC58,16,FALSE)))</f>
        <v/>
      </c>
      <c r="AL23" s="308"/>
      <c r="AM23" s="308"/>
      <c r="AN23" s="309"/>
      <c r="AO23" s="305"/>
      <c r="AP23" s="306"/>
      <c r="AQ23" s="306"/>
      <c r="AR23" s="306"/>
      <c r="AS23" s="306"/>
      <c r="AT23" s="50"/>
      <c r="AU23" s="50"/>
      <c r="AV23" s="50"/>
      <c r="AW23" s="50"/>
      <c r="AX23" s="50"/>
      <c r="AY23" s="50"/>
      <c r="AZ23" s="50"/>
      <c r="BA23" s="50"/>
      <c r="BB23" s="53"/>
    </row>
    <row r="24" spans="1:55" s="31" customFormat="1" ht="13.5" customHeight="1" x14ac:dyDescent="0.15">
      <c r="A24" s="31">
        <v>8</v>
      </c>
      <c r="C24" s="33"/>
      <c r="D24" s="294" t="str">
        <f>"　 　　"&amp;IF(ISNA(VLOOKUP(A24,入力シート!$B$46:$AQ$60,19,FALSE)),"","会議費")</f>
        <v>　 　　会議費</v>
      </c>
      <c r="E24" s="294"/>
      <c r="F24" s="294"/>
      <c r="G24" s="294"/>
      <c r="H24" s="294"/>
      <c r="I24" s="294"/>
      <c r="J24" s="294"/>
      <c r="K24" s="294"/>
      <c r="L24" s="295"/>
      <c r="M24" s="296" t="str">
        <f>IF(D24="","",IF(ISNA(VLOOKUP(A24,入力シート!$B$59:$BC$60,27,FALSE)),"",VLOOKUP(A24,入力シート!$B$46:$BC$60,27,FALSE)))</f>
        <v/>
      </c>
      <c r="N24" s="297"/>
      <c r="O24" s="297"/>
      <c r="P24" s="298"/>
      <c r="Q24" s="299"/>
      <c r="R24" s="300"/>
      <c r="S24" s="300"/>
      <c r="T24" s="300"/>
      <c r="U24" s="300"/>
      <c r="V24" s="300"/>
      <c r="W24" s="300"/>
      <c r="X24" s="301"/>
      <c r="Y24" s="296" t="str">
        <f>IF($M24="","",IF(ISNA(VLOOKUP($A24,入力シート!$B$46:$BC$60,31,FALSE)),"",VLOOKUP($A24,入力シート!$B$46:$BC$60,31,FALSE)))</f>
        <v/>
      </c>
      <c r="Z24" s="297"/>
      <c r="AA24" s="297"/>
      <c r="AB24" s="298"/>
      <c r="AC24" s="296" t="str">
        <f>IF($M24="","",IF(ISNA(VLOOKUP($A24,入力シート!$B$46:$BC$60,35,FALSE)),"",VLOOKUP($A24,入力シート!$B$46:$BC$60,35,FALSE)))</f>
        <v/>
      </c>
      <c r="AD24" s="297"/>
      <c r="AE24" s="297"/>
      <c r="AF24" s="298"/>
      <c r="AG24" s="441"/>
      <c r="AH24" s="442"/>
      <c r="AI24" s="442"/>
      <c r="AJ24" s="443"/>
      <c r="AK24" s="307" t="str">
        <f>IF($M24="","",IF(ISNA(VLOOKUP(A24,入力シート!B56:BC59,16,FALSE)),"",VLOOKUP(A24,入力シート!B56:BC59,16,FALSE)))</f>
        <v/>
      </c>
      <c r="AL24" s="308"/>
      <c r="AM24" s="308"/>
      <c r="AN24" s="309"/>
      <c r="AO24" s="305"/>
      <c r="AP24" s="306"/>
      <c r="AQ24" s="306"/>
      <c r="AR24" s="306"/>
      <c r="AS24" s="306"/>
      <c r="AT24" s="50"/>
      <c r="AU24" s="50"/>
      <c r="AV24" s="50"/>
      <c r="AW24" s="50"/>
      <c r="AX24" s="50"/>
      <c r="AY24" s="50"/>
      <c r="AZ24" s="50"/>
      <c r="BA24" s="50"/>
      <c r="BB24" s="53"/>
    </row>
    <row r="25" spans="1:55" s="31" customFormat="1" ht="13.5" customHeight="1" x14ac:dyDescent="0.15">
      <c r="A25" s="31">
        <v>7</v>
      </c>
      <c r="C25" s="33"/>
      <c r="D25" s="294"/>
      <c r="E25" s="294"/>
      <c r="F25" s="294"/>
      <c r="G25" s="294"/>
      <c r="H25" s="294"/>
      <c r="I25" s="294"/>
      <c r="J25" s="294"/>
      <c r="K25" s="294"/>
      <c r="L25" s="295"/>
      <c r="M25" s="296"/>
      <c r="N25" s="297"/>
      <c r="O25" s="297"/>
      <c r="P25" s="298"/>
      <c r="Q25" s="299"/>
      <c r="R25" s="300"/>
      <c r="S25" s="300"/>
      <c r="T25" s="300"/>
      <c r="U25" s="300"/>
      <c r="V25" s="300"/>
      <c r="W25" s="300"/>
      <c r="X25" s="301"/>
      <c r="Y25" s="296"/>
      <c r="Z25" s="297"/>
      <c r="AA25" s="297"/>
      <c r="AB25" s="298"/>
      <c r="AC25" s="302"/>
      <c r="AD25" s="303"/>
      <c r="AE25" s="303"/>
      <c r="AF25" s="304"/>
      <c r="AG25" s="444"/>
      <c r="AH25" s="445"/>
      <c r="AI25" s="445"/>
      <c r="AJ25" s="446"/>
      <c r="AK25" s="302"/>
      <c r="AL25" s="303"/>
      <c r="AM25" s="303"/>
      <c r="AN25" s="304"/>
      <c r="AO25" s="320" t="str">
        <f>IF($M25="","","旅費")</f>
        <v/>
      </c>
      <c r="AP25" s="321"/>
      <c r="AQ25" s="321"/>
      <c r="AR25" s="322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22"/>
      <c r="AT25" s="322"/>
      <c r="AU25" s="322"/>
      <c r="AV25" s="321" t="str">
        <f>IF($M25="","","旅費")</f>
        <v/>
      </c>
      <c r="AW25" s="321"/>
      <c r="AX25" s="321"/>
      <c r="AY25" s="322" t="str">
        <f>IF($M25="","",IF(ISNA(VLOOKUP(別紙!A25,入力シート!$B$46:$BC$60,31,FALSE)),"",VLOOKUP(別紙!A25,入力シート!$B$46:$BC$60,31,FALSE)))</f>
        <v/>
      </c>
      <c r="AZ25" s="322"/>
      <c r="BA25" s="322"/>
      <c r="BB25" s="323"/>
    </row>
    <row r="26" spans="1:55" s="31" customFormat="1" ht="13.5" customHeight="1" x14ac:dyDescent="0.15">
      <c r="C26" s="324" t="s">
        <v>27</v>
      </c>
      <c r="D26" s="325"/>
      <c r="E26" s="325"/>
      <c r="F26" s="325"/>
      <c r="G26" s="325"/>
      <c r="H26" s="325"/>
      <c r="I26" s="325"/>
      <c r="J26" s="325"/>
      <c r="K26" s="325"/>
      <c r="L26" s="326"/>
      <c r="M26" s="327">
        <f>SUM(M8:P25)</f>
        <v>167500</v>
      </c>
      <c r="N26" s="328"/>
      <c r="O26" s="328"/>
      <c r="P26" s="329"/>
      <c r="Q26" s="330"/>
      <c r="R26" s="331"/>
      <c r="S26" s="331"/>
      <c r="T26" s="331"/>
      <c r="U26" s="331"/>
      <c r="V26" s="331"/>
      <c r="W26" s="331"/>
      <c r="X26" s="332"/>
      <c r="Y26" s="333">
        <f>SUM(Y12:AB25)</f>
        <v>161500</v>
      </c>
      <c r="Z26" s="334"/>
      <c r="AA26" s="334"/>
      <c r="AB26" s="335"/>
      <c r="AC26" s="336">
        <f>SUM(AC12:AF25)</f>
        <v>6000</v>
      </c>
      <c r="AD26" s="337"/>
      <c r="AE26" s="337"/>
      <c r="AF26" s="338"/>
      <c r="AG26" s="336">
        <f>入力シート!T13</f>
        <v>0</v>
      </c>
      <c r="AH26" s="337"/>
      <c r="AI26" s="337"/>
      <c r="AJ26" s="338"/>
      <c r="AK26" s="339"/>
      <c r="AL26" s="340"/>
      <c r="AM26" s="340"/>
      <c r="AN26" s="341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54"/>
    </row>
    <row r="27" spans="1:55" s="31" customFormat="1" ht="4.5" customHeight="1" x14ac:dyDescent="0.15">
      <c r="C27" s="34"/>
      <c r="D27" s="34"/>
      <c r="E27" s="34"/>
      <c r="F27" s="34"/>
      <c r="G27" s="34"/>
      <c r="H27" s="34"/>
      <c r="I27" s="34"/>
      <c r="J27" s="34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1:55" s="30" customFormat="1" ht="15" customHeight="1" x14ac:dyDescent="0.15">
      <c r="B28" s="32" t="s">
        <v>181</v>
      </c>
    </row>
    <row r="29" spans="1:55" s="30" customFormat="1" ht="4.5" customHeight="1" x14ac:dyDescent="0.15">
      <c r="B29" s="29"/>
    </row>
    <row r="30" spans="1:55" ht="15" customHeight="1" x14ac:dyDescent="0.15">
      <c r="C30" s="342" t="s">
        <v>182</v>
      </c>
      <c r="D30" s="343"/>
      <c r="E30" s="343"/>
      <c r="F30" s="343"/>
      <c r="G30" s="343"/>
      <c r="H30" s="343"/>
      <c r="I30" s="343"/>
      <c r="J30" s="343"/>
      <c r="K30" s="343"/>
      <c r="L30" s="344"/>
      <c r="M30" s="345" t="s">
        <v>153</v>
      </c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7"/>
      <c r="Y30" s="345" t="s">
        <v>189</v>
      </c>
      <c r="Z30" s="346"/>
      <c r="AA30" s="346"/>
      <c r="AB30" s="346"/>
      <c r="AC30" s="346"/>
      <c r="AD30" s="346"/>
      <c r="AE30" s="346"/>
      <c r="AF30" s="346"/>
      <c r="AG30" s="346"/>
      <c r="AH30" s="346"/>
      <c r="AI30" s="347"/>
      <c r="AJ30" s="345" t="s">
        <v>21</v>
      </c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8"/>
      <c r="BC30" s="44"/>
    </row>
    <row r="31" spans="1:55" ht="15" customHeight="1" x14ac:dyDescent="0.15">
      <c r="C31" s="349">
        <v>44652</v>
      </c>
      <c r="D31" s="350"/>
      <c r="E31" s="350"/>
      <c r="F31" s="350"/>
      <c r="G31" s="350"/>
      <c r="H31" s="351" t="s">
        <v>79</v>
      </c>
      <c r="I31" s="351"/>
      <c r="J31" s="351"/>
      <c r="K31" s="351"/>
      <c r="L31" s="352"/>
      <c r="M31" s="353" t="s">
        <v>150</v>
      </c>
      <c r="N31" s="351"/>
      <c r="O31" s="351"/>
      <c r="P31" s="38">
        <f>入力シート!C38</f>
        <v>9</v>
      </c>
      <c r="Q31" s="41" t="s">
        <v>149</v>
      </c>
      <c r="R31" s="41"/>
      <c r="S31" s="41"/>
      <c r="T31" s="44"/>
      <c r="U31" s="44"/>
      <c r="V31" s="41"/>
      <c r="W31" s="41"/>
      <c r="X31" s="46"/>
      <c r="Y31" s="353" t="s">
        <v>150</v>
      </c>
      <c r="Z31" s="351"/>
      <c r="AA31" s="351"/>
      <c r="AB31" s="38">
        <f>入力シート!N38</f>
        <v>86</v>
      </c>
      <c r="AC31" s="41" t="s">
        <v>155</v>
      </c>
      <c r="AD31" s="41"/>
      <c r="AE31" s="41"/>
      <c r="AF31" s="44"/>
      <c r="AG31" s="41"/>
      <c r="AH31" s="41"/>
      <c r="AI31" s="46"/>
      <c r="AJ31" s="354" t="s">
        <v>190</v>
      </c>
      <c r="AK31" s="355"/>
      <c r="AL31" s="355"/>
      <c r="AM31" s="355"/>
      <c r="AN31" s="355"/>
      <c r="AO31" s="355"/>
      <c r="AP31" s="355"/>
      <c r="AQ31" s="351" t="s">
        <v>150</v>
      </c>
      <c r="AR31" s="351"/>
      <c r="AS31" s="351"/>
      <c r="AT31" s="356">
        <f>入力シート!AF35</f>
        <v>0</v>
      </c>
      <c r="AU31" s="356"/>
      <c r="AV31" s="356"/>
      <c r="AW31" s="44" t="s">
        <v>157</v>
      </c>
      <c r="AX31" s="44"/>
      <c r="AY31" s="44"/>
      <c r="AZ31" s="44"/>
      <c r="BA31" s="44"/>
      <c r="BB31" s="55"/>
      <c r="BC31" s="44"/>
    </row>
    <row r="32" spans="1:55" ht="15" customHeight="1" x14ac:dyDescent="0.15">
      <c r="C32" s="35"/>
      <c r="D32" s="357">
        <f>入力シート!F4</f>
        <v>44773</v>
      </c>
      <c r="E32" s="357"/>
      <c r="F32" s="357"/>
      <c r="G32" s="357"/>
      <c r="H32" s="357"/>
      <c r="I32" s="358" t="s">
        <v>148</v>
      </c>
      <c r="J32" s="358"/>
      <c r="K32" s="358"/>
      <c r="L32" s="359"/>
      <c r="M32" s="360" t="s">
        <v>152</v>
      </c>
      <c r="N32" s="361"/>
      <c r="O32" s="361"/>
      <c r="P32" s="39">
        <f>入力シート!X31</f>
        <v>5</v>
      </c>
      <c r="Q32" s="42" t="s">
        <v>149</v>
      </c>
      <c r="R32" s="361" t="s">
        <v>134</v>
      </c>
      <c r="S32" s="361"/>
      <c r="T32" s="361"/>
      <c r="U32" s="361"/>
      <c r="V32" s="39">
        <f>入力シート!X32</f>
        <v>4</v>
      </c>
      <c r="W32" s="42" t="s">
        <v>149</v>
      </c>
      <c r="X32" s="47" t="s">
        <v>55</v>
      </c>
      <c r="Y32" s="360" t="s">
        <v>152</v>
      </c>
      <c r="Z32" s="361"/>
      <c r="AA32" s="361"/>
      <c r="AB32" s="39">
        <f>入力シート!AA31</f>
        <v>60</v>
      </c>
      <c r="AC32" s="42" t="s">
        <v>155</v>
      </c>
      <c r="AD32" s="361" t="s">
        <v>134</v>
      </c>
      <c r="AE32" s="361"/>
      <c r="AF32" s="361"/>
      <c r="AG32" s="39">
        <f>入力シート!AA32</f>
        <v>26</v>
      </c>
      <c r="AH32" s="42" t="s">
        <v>155</v>
      </c>
      <c r="AI32" s="47" t="s">
        <v>55</v>
      </c>
      <c r="AJ32" s="362" t="s">
        <v>158</v>
      </c>
      <c r="AK32" s="363"/>
      <c r="AL32" s="363"/>
      <c r="AM32" s="363"/>
      <c r="AN32" s="361" t="s">
        <v>151</v>
      </c>
      <c r="AO32" s="361"/>
      <c r="AP32" s="361"/>
      <c r="AQ32" s="39">
        <f>入力シート!AE36</f>
        <v>0</v>
      </c>
      <c r="AR32" s="42" t="s">
        <v>149</v>
      </c>
      <c r="AS32" s="361" t="s">
        <v>70</v>
      </c>
      <c r="AT32" s="361"/>
      <c r="AU32" s="361"/>
      <c r="AV32" s="39">
        <f>入力シート!AE37</f>
        <v>0</v>
      </c>
      <c r="AW32" s="42" t="s">
        <v>149</v>
      </c>
      <c r="AX32" s="361" t="s">
        <v>38</v>
      </c>
      <c r="AY32" s="361"/>
      <c r="AZ32" s="361"/>
      <c r="BA32" s="39">
        <f>入力シート!AE38</f>
        <v>0</v>
      </c>
      <c r="BB32" s="56" t="s">
        <v>149</v>
      </c>
      <c r="BC32" s="44"/>
    </row>
    <row r="33" spans="2:54" s="31" customFormat="1" ht="5.25" customHeight="1" x14ac:dyDescent="0.15"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2:54" s="30" customFormat="1" ht="15" customHeight="1" x14ac:dyDescent="0.15">
      <c r="B34" s="32" t="s">
        <v>85</v>
      </c>
    </row>
    <row r="35" spans="2:54" s="30" customFormat="1" ht="4.5" customHeight="1" x14ac:dyDescent="0.15">
      <c r="B35" s="29"/>
    </row>
    <row r="36" spans="2:54" ht="15" customHeight="1" x14ac:dyDescent="0.15">
      <c r="C36" s="364" t="s">
        <v>25</v>
      </c>
      <c r="D36" s="365"/>
      <c r="E36" s="365"/>
      <c r="F36" s="365"/>
      <c r="G36" s="365"/>
      <c r="H36" s="365"/>
      <c r="I36" s="365"/>
      <c r="J36" s="365"/>
      <c r="K36" s="365"/>
      <c r="L36" s="366"/>
      <c r="M36" s="367" t="s">
        <v>141</v>
      </c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9"/>
    </row>
    <row r="37" spans="2:54" ht="15" customHeight="1" x14ac:dyDescent="0.15">
      <c r="C37" s="420"/>
      <c r="D37" s="421"/>
      <c r="E37" s="421"/>
      <c r="F37" s="421"/>
      <c r="G37" s="421"/>
      <c r="H37" s="421"/>
      <c r="I37" s="421"/>
      <c r="J37" s="421"/>
      <c r="K37" s="421"/>
      <c r="L37" s="422"/>
      <c r="M37" s="426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427"/>
      <c r="AP37" s="427"/>
      <c r="AQ37" s="427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8"/>
    </row>
    <row r="38" spans="2:54" ht="15" customHeight="1" x14ac:dyDescent="0.15">
      <c r="C38" s="423"/>
      <c r="D38" s="424"/>
      <c r="E38" s="424"/>
      <c r="F38" s="424"/>
      <c r="G38" s="424"/>
      <c r="H38" s="424"/>
      <c r="I38" s="424"/>
      <c r="J38" s="424"/>
      <c r="K38" s="424"/>
      <c r="L38" s="425"/>
      <c r="M38" s="429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0"/>
      <c r="BA38" s="430"/>
      <c r="BB38" s="431"/>
    </row>
    <row r="39" spans="2:54" ht="15" customHeight="1" x14ac:dyDescent="0.15">
      <c r="C39" s="420"/>
      <c r="D39" s="421"/>
      <c r="E39" s="421"/>
      <c r="F39" s="421"/>
      <c r="G39" s="421"/>
      <c r="H39" s="421"/>
      <c r="I39" s="421"/>
      <c r="J39" s="421"/>
      <c r="K39" s="421"/>
      <c r="L39" s="422"/>
      <c r="M39" s="426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7"/>
      <c r="Y39" s="427"/>
      <c r="Z39" s="427"/>
      <c r="AA39" s="427"/>
      <c r="AB39" s="427"/>
      <c r="AC39" s="427"/>
      <c r="AD39" s="427"/>
      <c r="AE39" s="427"/>
      <c r="AF39" s="427"/>
      <c r="AG39" s="427"/>
      <c r="AH39" s="427"/>
      <c r="AI39" s="427"/>
      <c r="AJ39" s="427"/>
      <c r="AK39" s="427"/>
      <c r="AL39" s="427"/>
      <c r="AM39" s="427"/>
      <c r="AN39" s="427"/>
      <c r="AO39" s="427"/>
      <c r="AP39" s="427"/>
      <c r="AQ39" s="427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8"/>
    </row>
    <row r="40" spans="2:54" ht="15" customHeight="1" x14ac:dyDescent="0.15">
      <c r="C40" s="423"/>
      <c r="D40" s="424"/>
      <c r="E40" s="424"/>
      <c r="F40" s="424"/>
      <c r="G40" s="424"/>
      <c r="H40" s="424"/>
      <c r="I40" s="424"/>
      <c r="J40" s="424"/>
      <c r="K40" s="424"/>
      <c r="L40" s="425"/>
      <c r="M40" s="429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  <c r="AO40" s="430"/>
      <c r="AP40" s="430"/>
      <c r="AQ40" s="430"/>
      <c r="AR40" s="430"/>
      <c r="AS40" s="430"/>
      <c r="AT40" s="430"/>
      <c r="AU40" s="430"/>
      <c r="AV40" s="430"/>
      <c r="AW40" s="430"/>
      <c r="AX40" s="430"/>
      <c r="AY40" s="430"/>
      <c r="AZ40" s="430"/>
      <c r="BA40" s="430"/>
      <c r="BB40" s="431"/>
    </row>
    <row r="41" spans="2:54" ht="15" customHeight="1" x14ac:dyDescent="0.15">
      <c r="C41" s="420"/>
      <c r="D41" s="421"/>
      <c r="E41" s="421"/>
      <c r="F41" s="421"/>
      <c r="G41" s="421"/>
      <c r="H41" s="421"/>
      <c r="I41" s="421"/>
      <c r="J41" s="421"/>
      <c r="K41" s="421"/>
      <c r="L41" s="422"/>
      <c r="M41" s="426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8"/>
    </row>
    <row r="42" spans="2:54" ht="15" customHeight="1" x14ac:dyDescent="0.15">
      <c r="C42" s="432"/>
      <c r="D42" s="433"/>
      <c r="E42" s="433"/>
      <c r="F42" s="433"/>
      <c r="G42" s="433"/>
      <c r="H42" s="433"/>
      <c r="I42" s="433"/>
      <c r="J42" s="433"/>
      <c r="K42" s="433"/>
      <c r="L42" s="434"/>
      <c r="M42" s="435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7"/>
    </row>
    <row r="43" spans="2:54" s="31" customFormat="1" ht="5.25" customHeight="1" x14ac:dyDescent="0.15">
      <c r="C43" s="34"/>
      <c r="D43" s="34"/>
      <c r="E43" s="34"/>
      <c r="F43" s="34"/>
      <c r="G43" s="34"/>
      <c r="H43" s="34"/>
      <c r="I43" s="34"/>
      <c r="J43" s="34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2:54" s="30" customFormat="1" ht="15" customHeight="1" x14ac:dyDescent="0.15">
      <c r="B44" s="32" t="s">
        <v>174</v>
      </c>
    </row>
    <row r="45" spans="2:54" s="30" customFormat="1" ht="4.5" customHeight="1" x14ac:dyDescent="0.15">
      <c r="B45" s="29"/>
    </row>
    <row r="46" spans="2:54" s="32" customFormat="1" ht="15" customHeight="1" x14ac:dyDescent="0.15">
      <c r="C46" s="370" t="s">
        <v>13</v>
      </c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2"/>
      <c r="Y46" s="370" t="s">
        <v>26</v>
      </c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2"/>
      <c r="AT46" s="370" t="s">
        <v>18</v>
      </c>
      <c r="AU46" s="371"/>
      <c r="AV46" s="371"/>
      <c r="AW46" s="371"/>
      <c r="AX46" s="371"/>
      <c r="AY46" s="371"/>
      <c r="AZ46" s="371"/>
      <c r="BA46" s="371"/>
      <c r="BB46" s="372"/>
    </row>
    <row r="47" spans="2:54" s="32" customFormat="1" ht="15" customHeight="1" x14ac:dyDescent="0.15">
      <c r="C47" s="373" t="s">
        <v>32</v>
      </c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5"/>
      <c r="Q47" s="374" t="s">
        <v>3</v>
      </c>
      <c r="R47" s="374"/>
      <c r="S47" s="374"/>
      <c r="T47" s="374"/>
      <c r="U47" s="374"/>
      <c r="V47" s="374"/>
      <c r="W47" s="374"/>
      <c r="X47" s="376"/>
      <c r="Y47" s="373" t="s">
        <v>32</v>
      </c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5"/>
      <c r="AM47" s="374" t="s">
        <v>3</v>
      </c>
      <c r="AN47" s="374"/>
      <c r="AO47" s="374"/>
      <c r="AP47" s="374"/>
      <c r="AQ47" s="374"/>
      <c r="AR47" s="374"/>
      <c r="AS47" s="376"/>
      <c r="AT47" s="447"/>
      <c r="AU47" s="448"/>
      <c r="AV47" s="448"/>
      <c r="AW47" s="448"/>
      <c r="AX47" s="448"/>
      <c r="AY47" s="448"/>
      <c r="AZ47" s="448"/>
      <c r="BA47" s="448"/>
      <c r="BB47" s="449"/>
    </row>
    <row r="48" spans="2:54" s="32" customFormat="1" ht="15" customHeight="1" x14ac:dyDescent="0.15">
      <c r="C48" s="377" t="s">
        <v>33</v>
      </c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9"/>
      <c r="Q48" s="380">
        <f>Y26</f>
        <v>161500</v>
      </c>
      <c r="R48" s="381"/>
      <c r="S48" s="381"/>
      <c r="T48" s="381"/>
      <c r="U48" s="381"/>
      <c r="V48" s="381"/>
      <c r="W48" s="381"/>
      <c r="X48" s="382"/>
      <c r="Y48" s="377" t="s">
        <v>143</v>
      </c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9"/>
      <c r="AM48" s="381"/>
      <c r="AN48" s="381"/>
      <c r="AO48" s="381"/>
      <c r="AP48" s="381"/>
      <c r="AQ48" s="381"/>
      <c r="AR48" s="381"/>
      <c r="AS48" s="382"/>
      <c r="AT48" s="450"/>
      <c r="AU48" s="451"/>
      <c r="AV48" s="451"/>
      <c r="AW48" s="451"/>
      <c r="AX48" s="451"/>
      <c r="AY48" s="451"/>
      <c r="AZ48" s="451"/>
      <c r="BA48" s="451"/>
      <c r="BB48" s="452"/>
    </row>
    <row r="49" spans="2:54" ht="15" customHeight="1" x14ac:dyDescent="0.15">
      <c r="C49" s="377" t="s">
        <v>34</v>
      </c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9"/>
      <c r="Q49" s="380">
        <f>AC26</f>
        <v>6000</v>
      </c>
      <c r="R49" s="381"/>
      <c r="S49" s="381"/>
      <c r="T49" s="381"/>
      <c r="U49" s="381"/>
      <c r="V49" s="381"/>
      <c r="W49" s="381"/>
      <c r="X49" s="382"/>
      <c r="Y49" s="377" t="s">
        <v>144</v>
      </c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9"/>
      <c r="AM49" s="380">
        <f>M26</f>
        <v>167500</v>
      </c>
      <c r="AN49" s="381"/>
      <c r="AO49" s="381"/>
      <c r="AP49" s="381"/>
      <c r="AQ49" s="381"/>
      <c r="AR49" s="381"/>
      <c r="AS49" s="382"/>
      <c r="AT49" s="450"/>
      <c r="AU49" s="451"/>
      <c r="AV49" s="451"/>
      <c r="AW49" s="451"/>
      <c r="AX49" s="451"/>
      <c r="AY49" s="451"/>
      <c r="AZ49" s="451"/>
      <c r="BA49" s="451"/>
      <c r="BB49" s="452"/>
    </row>
    <row r="50" spans="2:54" ht="15" customHeight="1" x14ac:dyDescent="0.15">
      <c r="C50" s="377" t="s">
        <v>38</v>
      </c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380">
        <f>AG26</f>
        <v>0</v>
      </c>
      <c r="R50" s="381"/>
      <c r="S50" s="381"/>
      <c r="T50" s="381"/>
      <c r="U50" s="381"/>
      <c r="V50" s="381"/>
      <c r="W50" s="381"/>
      <c r="X50" s="382"/>
      <c r="Y50" s="377" t="s">
        <v>142</v>
      </c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9"/>
      <c r="AM50" s="381"/>
      <c r="AN50" s="381"/>
      <c r="AO50" s="381"/>
      <c r="AP50" s="381"/>
      <c r="AQ50" s="381"/>
      <c r="AR50" s="381"/>
      <c r="AS50" s="382"/>
      <c r="AT50" s="450"/>
      <c r="AU50" s="451"/>
      <c r="AV50" s="451"/>
      <c r="AW50" s="451"/>
      <c r="AX50" s="451"/>
      <c r="AY50" s="451"/>
      <c r="AZ50" s="451"/>
      <c r="BA50" s="451"/>
      <c r="BB50" s="452"/>
    </row>
    <row r="51" spans="2:54" ht="15" customHeight="1" x14ac:dyDescent="0.15"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9"/>
      <c r="Q51" s="381"/>
      <c r="R51" s="381"/>
      <c r="S51" s="381"/>
      <c r="T51" s="381"/>
      <c r="U51" s="381"/>
      <c r="V51" s="381"/>
      <c r="W51" s="381"/>
      <c r="X51" s="382"/>
      <c r="Y51" s="377" t="s">
        <v>145</v>
      </c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9"/>
      <c r="AM51" s="381"/>
      <c r="AN51" s="381"/>
      <c r="AO51" s="381"/>
      <c r="AP51" s="381"/>
      <c r="AQ51" s="381"/>
      <c r="AR51" s="381"/>
      <c r="AS51" s="382"/>
      <c r="AT51" s="450"/>
      <c r="AU51" s="451"/>
      <c r="AV51" s="451"/>
      <c r="AW51" s="451"/>
      <c r="AX51" s="451"/>
      <c r="AY51" s="451"/>
      <c r="AZ51" s="451"/>
      <c r="BA51" s="451"/>
      <c r="BB51" s="452"/>
    </row>
    <row r="52" spans="2:54" ht="15" customHeight="1" x14ac:dyDescent="0.15"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9"/>
      <c r="Q52" s="381"/>
      <c r="R52" s="381"/>
      <c r="S52" s="381"/>
      <c r="T52" s="381"/>
      <c r="U52" s="381"/>
      <c r="V52" s="381"/>
      <c r="W52" s="381"/>
      <c r="X52" s="382"/>
      <c r="Y52" s="377" t="s">
        <v>75</v>
      </c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9"/>
      <c r="AM52" s="381"/>
      <c r="AN52" s="381"/>
      <c r="AO52" s="381"/>
      <c r="AP52" s="381"/>
      <c r="AQ52" s="381"/>
      <c r="AR52" s="381"/>
      <c r="AS52" s="382"/>
      <c r="AT52" s="450"/>
      <c r="AU52" s="451"/>
      <c r="AV52" s="451"/>
      <c r="AW52" s="451"/>
      <c r="AX52" s="451"/>
      <c r="AY52" s="451"/>
      <c r="AZ52" s="451"/>
      <c r="BA52" s="451"/>
      <c r="BB52" s="452"/>
    </row>
    <row r="53" spans="2:54" ht="15" customHeight="1" x14ac:dyDescent="0.15"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5"/>
      <c r="Q53" s="386"/>
      <c r="R53" s="386"/>
      <c r="S53" s="386"/>
      <c r="T53" s="386"/>
      <c r="U53" s="386"/>
      <c r="V53" s="386"/>
      <c r="W53" s="386"/>
      <c r="X53" s="387"/>
      <c r="Y53" s="383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5"/>
      <c r="AM53" s="386"/>
      <c r="AN53" s="386"/>
      <c r="AO53" s="386"/>
      <c r="AP53" s="386"/>
      <c r="AQ53" s="386"/>
      <c r="AR53" s="386"/>
      <c r="AS53" s="387"/>
      <c r="AT53" s="453"/>
      <c r="AU53" s="454"/>
      <c r="AV53" s="454"/>
      <c r="AW53" s="454"/>
      <c r="AX53" s="454"/>
      <c r="AY53" s="454"/>
      <c r="AZ53" s="454"/>
      <c r="BA53" s="454"/>
      <c r="BB53" s="455"/>
    </row>
    <row r="54" spans="2:54" ht="15" customHeight="1" x14ac:dyDescent="0.15">
      <c r="C54" s="388" t="s">
        <v>40</v>
      </c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391">
        <f>SUM(Q48:X53)</f>
        <v>167500</v>
      </c>
      <c r="R54" s="392"/>
      <c r="S54" s="392"/>
      <c r="T54" s="392"/>
      <c r="U54" s="392"/>
      <c r="V54" s="392"/>
      <c r="W54" s="392"/>
      <c r="X54" s="393"/>
      <c r="Y54" s="388" t="s">
        <v>37</v>
      </c>
      <c r="Z54" s="389"/>
      <c r="AA54" s="389"/>
      <c r="AB54" s="389"/>
      <c r="AC54" s="389"/>
      <c r="AD54" s="389"/>
      <c r="AE54" s="389"/>
      <c r="AF54" s="389"/>
      <c r="AG54" s="389"/>
      <c r="AH54" s="389"/>
      <c r="AI54" s="389"/>
      <c r="AJ54" s="389"/>
      <c r="AK54" s="389"/>
      <c r="AL54" s="390"/>
      <c r="AM54" s="391">
        <f>SUM(AM49:AS53)</f>
        <v>167500</v>
      </c>
      <c r="AN54" s="392"/>
      <c r="AO54" s="392"/>
      <c r="AP54" s="392"/>
      <c r="AQ54" s="392"/>
      <c r="AR54" s="392"/>
      <c r="AS54" s="393"/>
      <c r="AT54" s="392">
        <f>Q54-AM54</f>
        <v>0</v>
      </c>
      <c r="AU54" s="392"/>
      <c r="AV54" s="392"/>
      <c r="AW54" s="392"/>
      <c r="AX54" s="392"/>
      <c r="AY54" s="392"/>
      <c r="AZ54" s="392"/>
      <c r="BA54" s="392"/>
      <c r="BB54" s="393"/>
    </row>
    <row r="55" spans="2:54" s="31" customFormat="1" ht="5.25" customHeight="1" x14ac:dyDescent="0.15">
      <c r="C55" s="34"/>
      <c r="D55" s="34"/>
      <c r="E55" s="34"/>
      <c r="F55" s="34"/>
      <c r="G55" s="34"/>
      <c r="H55" s="34"/>
      <c r="I55" s="34"/>
      <c r="J55" s="34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</row>
    <row r="56" spans="2:54" ht="15" customHeight="1" x14ac:dyDescent="0.15">
      <c r="B56" s="32" t="s">
        <v>175</v>
      </c>
    </row>
    <row r="57" spans="2:54" s="30" customFormat="1" ht="4.5" customHeight="1" x14ac:dyDescent="0.15">
      <c r="B57" s="29"/>
    </row>
    <row r="58" spans="2:54" ht="15" customHeight="1" x14ac:dyDescent="0.15">
      <c r="C58" s="394" t="s">
        <v>42</v>
      </c>
      <c r="D58" s="395"/>
      <c r="E58" s="395"/>
      <c r="F58" s="395"/>
      <c r="G58" s="395"/>
      <c r="H58" s="395"/>
      <c r="I58" s="395"/>
      <c r="J58" s="396"/>
      <c r="K58" s="397" t="str">
        <f>入力シート!K64&amp;""</f>
        <v/>
      </c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397"/>
      <c r="AR58" s="397"/>
      <c r="AS58" s="397"/>
      <c r="AT58" s="397"/>
      <c r="AU58" s="397"/>
      <c r="AV58" s="397"/>
      <c r="AW58" s="397"/>
      <c r="AX58" s="397"/>
      <c r="AY58" s="397"/>
      <c r="AZ58" s="397"/>
      <c r="BA58" s="397"/>
      <c r="BB58" s="398"/>
    </row>
    <row r="59" spans="2:54" ht="15" customHeight="1" x14ac:dyDescent="0.15">
      <c r="C59" s="399" t="s">
        <v>43</v>
      </c>
      <c r="D59" s="400"/>
      <c r="E59" s="400"/>
      <c r="F59" s="400"/>
      <c r="G59" s="400"/>
      <c r="H59" s="400"/>
      <c r="I59" s="400"/>
      <c r="J59" s="401"/>
      <c r="K59" s="402" t="str">
        <f>入力シート!K65&amp;""</f>
        <v>〒   -</v>
      </c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2"/>
      <c r="AU59" s="402"/>
      <c r="AV59" s="402"/>
      <c r="AW59" s="402"/>
      <c r="AX59" s="402"/>
      <c r="AY59" s="402"/>
      <c r="AZ59" s="402"/>
      <c r="BA59" s="402"/>
      <c r="BB59" s="403"/>
    </row>
    <row r="60" spans="2:54" ht="15" customHeight="1" x14ac:dyDescent="0.15">
      <c r="C60" s="404"/>
      <c r="D60" s="405"/>
      <c r="E60" s="405"/>
      <c r="F60" s="405"/>
      <c r="G60" s="405"/>
      <c r="H60" s="405"/>
      <c r="I60" s="405"/>
      <c r="J60" s="406"/>
      <c r="K60" s="394" t="s">
        <v>51</v>
      </c>
      <c r="L60" s="395"/>
      <c r="M60" s="395"/>
      <c r="N60" s="395"/>
      <c r="O60" s="395"/>
      <c r="P60" s="395"/>
      <c r="Q60" s="395"/>
      <c r="R60" s="407"/>
      <c r="S60" s="408" t="s">
        <v>15</v>
      </c>
      <c r="T60" s="395"/>
      <c r="U60" s="395"/>
      <c r="V60" s="395"/>
      <c r="W60" s="395"/>
      <c r="X60" s="407"/>
      <c r="Y60" s="408" t="s">
        <v>52</v>
      </c>
      <c r="Z60" s="395"/>
      <c r="AA60" s="395"/>
      <c r="AB60" s="395"/>
      <c r="AC60" s="407"/>
      <c r="AD60" s="408" t="s">
        <v>44</v>
      </c>
      <c r="AE60" s="395"/>
      <c r="AF60" s="395"/>
      <c r="AG60" s="395"/>
      <c r="AH60" s="395"/>
      <c r="AI60" s="395"/>
      <c r="AJ60" s="395"/>
      <c r="AK60" s="407"/>
      <c r="AL60" s="408" t="s">
        <v>46</v>
      </c>
      <c r="AM60" s="395"/>
      <c r="AN60" s="395"/>
      <c r="AO60" s="395"/>
      <c r="AP60" s="407"/>
      <c r="AQ60" s="408" t="s">
        <v>7</v>
      </c>
      <c r="AR60" s="395"/>
      <c r="AS60" s="395"/>
      <c r="AT60" s="395"/>
      <c r="AU60" s="407"/>
      <c r="AV60" s="395" t="s">
        <v>50</v>
      </c>
      <c r="AW60" s="395"/>
      <c r="AX60" s="395"/>
      <c r="AY60" s="395"/>
      <c r="AZ60" s="395"/>
      <c r="BA60" s="395"/>
      <c r="BB60" s="396"/>
    </row>
    <row r="61" spans="2:54" ht="15" customHeight="1" x14ac:dyDescent="0.15">
      <c r="C61" s="409" t="s">
        <v>45</v>
      </c>
      <c r="D61" s="410"/>
      <c r="E61" s="410"/>
      <c r="F61" s="410"/>
      <c r="G61" s="410"/>
      <c r="H61" s="410"/>
      <c r="I61" s="410"/>
      <c r="J61" s="411"/>
      <c r="K61" s="409" t="str">
        <f>入力シート!K67&amp;""</f>
        <v/>
      </c>
      <c r="L61" s="410"/>
      <c r="M61" s="410"/>
      <c r="N61" s="410"/>
      <c r="O61" s="410"/>
      <c r="P61" s="410"/>
      <c r="Q61" s="410"/>
      <c r="R61" s="412"/>
      <c r="S61" s="413" t="str">
        <f>入力シート!S67&amp;""</f>
        <v/>
      </c>
      <c r="T61" s="410"/>
      <c r="U61" s="410"/>
      <c r="V61" s="410"/>
      <c r="W61" s="410"/>
      <c r="X61" s="412"/>
      <c r="Y61" s="413" t="str">
        <f>入力シート!X67&amp;""</f>
        <v/>
      </c>
      <c r="Z61" s="410"/>
      <c r="AA61" s="410"/>
      <c r="AB61" s="410"/>
      <c r="AC61" s="412"/>
      <c r="AD61" s="413" t="str">
        <f>入力シート!AC67&amp;""</f>
        <v/>
      </c>
      <c r="AE61" s="410"/>
      <c r="AF61" s="410"/>
      <c r="AG61" s="410"/>
      <c r="AH61" s="410"/>
      <c r="AI61" s="410"/>
      <c r="AJ61" s="410"/>
      <c r="AK61" s="412"/>
      <c r="AL61" s="413" t="str">
        <f>入力シート!AK67&amp;""</f>
        <v/>
      </c>
      <c r="AM61" s="410"/>
      <c r="AN61" s="410"/>
      <c r="AO61" s="410"/>
      <c r="AP61" s="412"/>
      <c r="AQ61" s="413" t="str">
        <f>入力シート!AP67&amp;""</f>
        <v/>
      </c>
      <c r="AR61" s="410"/>
      <c r="AS61" s="410"/>
      <c r="AT61" s="410"/>
      <c r="AU61" s="412"/>
      <c r="AV61" s="414" t="str">
        <f>入力シート!AU67&amp;""</f>
        <v/>
      </c>
      <c r="AW61" s="414"/>
      <c r="AX61" s="414"/>
      <c r="AY61" s="414"/>
      <c r="AZ61" s="414"/>
      <c r="BA61" s="414"/>
      <c r="BB61" s="415"/>
    </row>
    <row r="62" spans="2:54" ht="15" customHeight="1" x14ac:dyDescent="0.15">
      <c r="C62" s="399" t="s">
        <v>47</v>
      </c>
      <c r="D62" s="400"/>
      <c r="E62" s="400"/>
      <c r="F62" s="400"/>
      <c r="G62" s="400"/>
      <c r="H62" s="400"/>
      <c r="I62" s="400"/>
      <c r="J62" s="401"/>
      <c r="K62" s="399" t="str">
        <f>入力シート!K68&amp;""</f>
        <v/>
      </c>
      <c r="L62" s="400"/>
      <c r="M62" s="400"/>
      <c r="N62" s="400"/>
      <c r="O62" s="400"/>
      <c r="P62" s="400"/>
      <c r="Q62" s="400"/>
      <c r="R62" s="416"/>
      <c r="S62" s="417" t="str">
        <f>入力シート!S68&amp;""</f>
        <v/>
      </c>
      <c r="T62" s="400"/>
      <c r="U62" s="400"/>
      <c r="V62" s="400"/>
      <c r="W62" s="400"/>
      <c r="X62" s="416"/>
      <c r="Y62" s="417" t="str">
        <f>入力シート!X68&amp;""</f>
        <v/>
      </c>
      <c r="Z62" s="400"/>
      <c r="AA62" s="400"/>
      <c r="AB62" s="400"/>
      <c r="AC62" s="416"/>
      <c r="AD62" s="417" t="str">
        <f>入力シート!AC68&amp;""</f>
        <v/>
      </c>
      <c r="AE62" s="400"/>
      <c r="AF62" s="400"/>
      <c r="AG62" s="400"/>
      <c r="AH62" s="400"/>
      <c r="AI62" s="400"/>
      <c r="AJ62" s="400"/>
      <c r="AK62" s="416"/>
      <c r="AL62" s="417" t="str">
        <f>入力シート!AK68&amp;""</f>
        <v/>
      </c>
      <c r="AM62" s="400"/>
      <c r="AN62" s="400"/>
      <c r="AO62" s="400"/>
      <c r="AP62" s="416"/>
      <c r="AQ62" s="417" t="str">
        <f>入力シート!AP68&amp;""</f>
        <v/>
      </c>
      <c r="AR62" s="400"/>
      <c r="AS62" s="400"/>
      <c r="AT62" s="400"/>
      <c r="AU62" s="416"/>
      <c r="AV62" s="418" t="str">
        <f>入力シート!AU68&amp;""</f>
        <v/>
      </c>
      <c r="AW62" s="418"/>
      <c r="AX62" s="418"/>
      <c r="AY62" s="418"/>
      <c r="AZ62" s="418"/>
      <c r="BA62" s="418"/>
      <c r="BB62" s="419"/>
    </row>
  </sheetData>
  <mergeCells count="273">
    <mergeCell ref="C62:J62"/>
    <mergeCell ref="K62:R62"/>
    <mergeCell ref="S62:X62"/>
    <mergeCell ref="Y62:AC62"/>
    <mergeCell ref="AD62:AK62"/>
    <mergeCell ref="AL62:AP62"/>
    <mergeCell ref="AQ62:AU62"/>
    <mergeCell ref="AV62:BB62"/>
    <mergeCell ref="C37:L38"/>
    <mergeCell ref="M37:BB38"/>
    <mergeCell ref="C39:L40"/>
    <mergeCell ref="M39:BB40"/>
    <mergeCell ref="C41:L42"/>
    <mergeCell ref="M41:BB42"/>
    <mergeCell ref="AT47:BB53"/>
    <mergeCell ref="C60:J60"/>
    <mergeCell ref="K60:R60"/>
    <mergeCell ref="S60:X60"/>
    <mergeCell ref="Y60:AC60"/>
    <mergeCell ref="AD60:AK60"/>
    <mergeCell ref="AL60:AP60"/>
    <mergeCell ref="AQ60:AU60"/>
    <mergeCell ref="AV60:BB60"/>
    <mergeCell ref="C61:J61"/>
    <mergeCell ref="K61:R61"/>
    <mergeCell ref="S61:X61"/>
    <mergeCell ref="Y61:AC61"/>
    <mergeCell ref="AD61:AK61"/>
    <mergeCell ref="AL61:AP61"/>
    <mergeCell ref="AQ61:AU61"/>
    <mergeCell ref="AV61:BB61"/>
    <mergeCell ref="C54:P54"/>
    <mergeCell ref="Q54:X54"/>
    <mergeCell ref="Y54:AL54"/>
    <mergeCell ref="AM54:AS54"/>
    <mergeCell ref="AT54:BB54"/>
    <mergeCell ref="C58:J58"/>
    <mergeCell ref="K58:BB58"/>
    <mergeCell ref="C59:J59"/>
    <mergeCell ref="K59:BB59"/>
    <mergeCell ref="C51:P51"/>
    <mergeCell ref="Q51:X51"/>
    <mergeCell ref="Y51:AL51"/>
    <mergeCell ref="AM51:AS51"/>
    <mergeCell ref="C52:P52"/>
    <mergeCell ref="Q52:X52"/>
    <mergeCell ref="Y52:AL52"/>
    <mergeCell ref="AM52:AS52"/>
    <mergeCell ref="C53:P53"/>
    <mergeCell ref="Q53:X53"/>
    <mergeCell ref="Y53:AL53"/>
    <mergeCell ref="AM53:AS53"/>
    <mergeCell ref="C48:P48"/>
    <mergeCell ref="Q48:X48"/>
    <mergeCell ref="Y48:AL48"/>
    <mergeCell ref="AM48:AS48"/>
    <mergeCell ref="C49:P49"/>
    <mergeCell ref="Q49:X49"/>
    <mergeCell ref="Y49:AL49"/>
    <mergeCell ref="AM49:AS49"/>
    <mergeCell ref="C50:P50"/>
    <mergeCell ref="Q50:X50"/>
    <mergeCell ref="Y50:AL50"/>
    <mergeCell ref="AM50:AS50"/>
    <mergeCell ref="AX32:AZ32"/>
    <mergeCell ref="C36:L36"/>
    <mergeCell ref="M36:BB36"/>
    <mergeCell ref="C46:X46"/>
    <mergeCell ref="Y46:AS46"/>
    <mergeCell ref="AT46:BB46"/>
    <mergeCell ref="C47:P47"/>
    <mergeCell ref="Q47:X47"/>
    <mergeCell ref="Y47:AL47"/>
    <mergeCell ref="AM47:AS47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Y20:BB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AY17:BB17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43" min="1" max="5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activeCell="AZ8" sqref="AZ8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56" t="s">
        <v>65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242"/>
      <c r="AF1" s="242"/>
      <c r="AG1" s="242"/>
      <c r="AH1" s="242"/>
      <c r="AI1" s="64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57"/>
      <c r="AA2" s="457"/>
      <c r="AB2" s="457"/>
      <c r="AC2" s="457"/>
      <c r="AD2" s="457"/>
      <c r="AE2" s="457"/>
      <c r="AF2" s="457"/>
      <c r="AG2" s="457"/>
      <c r="AH2" s="457"/>
      <c r="AI2" s="15"/>
    </row>
    <row r="3" spans="1:35" ht="18.75" customHeight="1" x14ac:dyDescent="0.15">
      <c r="X3" s="23"/>
      <c r="Y3" s="23"/>
      <c r="Z3" s="458" t="s">
        <v>66</v>
      </c>
      <c r="AA3" s="458"/>
      <c r="AB3" s="458"/>
      <c r="AC3" s="458"/>
      <c r="AD3" s="458"/>
      <c r="AE3" s="458"/>
      <c r="AF3" s="458"/>
      <c r="AG3" s="458"/>
      <c r="AH3" s="458"/>
    </row>
    <row r="4" spans="1:35" ht="18.75" customHeight="1" x14ac:dyDescent="0.15">
      <c r="X4" s="23"/>
      <c r="Y4" s="23"/>
      <c r="Z4" s="23"/>
      <c r="AA4" s="61"/>
      <c r="AB4" s="61"/>
      <c r="AC4" s="61"/>
      <c r="AD4" s="61"/>
      <c r="AE4" s="61"/>
      <c r="AF4" s="61"/>
      <c r="AG4" s="61"/>
      <c r="AH4" s="61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46" t="s">
        <v>67</v>
      </c>
      <c r="C6" s="246"/>
      <c r="D6" s="24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45" t="s">
        <v>68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</row>
    <row r="10" spans="1:35" ht="18.75" customHeight="1" x14ac:dyDescent="0.15">
      <c r="A10" s="16"/>
    </row>
    <row r="11" spans="1:35" ht="18.75" customHeight="1" x14ac:dyDescent="0.15">
      <c r="R11" s="246" t="s">
        <v>20</v>
      </c>
      <c r="S11" s="246"/>
      <c r="T11" s="246"/>
      <c r="U11" s="247" t="str">
        <f>交付申請書!U11</f>
        <v>東京都千代田区霞が関2-1-3</v>
      </c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</row>
    <row r="12" spans="1:35" ht="18.75" customHeight="1" x14ac:dyDescent="0.15">
      <c r="A12" s="16"/>
      <c r="U12" s="467" t="str">
        <f>交付申請書!U12</f>
        <v>社会福祉法人国交会 自動車苑</v>
      </c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</row>
    <row r="13" spans="1:35" ht="18.75" customHeight="1" x14ac:dyDescent="0.15">
      <c r="A13" s="16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</row>
    <row r="14" spans="1:35" ht="18.75" customHeight="1" x14ac:dyDescent="0.15">
      <c r="A14" s="16"/>
      <c r="U14" s="247" t="str">
        <f>交付申請書!U14</f>
        <v>理事長　国土　太郎</v>
      </c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62"/>
      <c r="AG14" s="62"/>
      <c r="AH14" s="62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49" t="s">
        <v>39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68" t="s">
        <v>160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</row>
    <row r="21" spans="1:34" ht="17.25" customHeight="1" x14ac:dyDescent="0.15"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</row>
    <row r="22" spans="1:34" ht="18.75" customHeight="1" x14ac:dyDescent="0.15"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</row>
    <row r="23" spans="1:34" ht="18.75" customHeight="1" x14ac:dyDescent="0.1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</row>
    <row r="24" spans="1:34" ht="18.75" customHeight="1" x14ac:dyDescent="0.15">
      <c r="C24" s="246" t="s">
        <v>23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</row>
    <row r="25" spans="1:34" ht="18.75" customHeight="1" x14ac:dyDescent="0.15">
      <c r="A25" s="16"/>
    </row>
    <row r="26" spans="1:34" ht="18.75" customHeight="1" x14ac:dyDescent="0.15">
      <c r="C26" s="251" t="s">
        <v>69</v>
      </c>
      <c r="D26" s="251"/>
      <c r="E26" s="251"/>
      <c r="F26" s="251"/>
      <c r="G26" s="251"/>
      <c r="H26" s="251"/>
      <c r="I26" s="251"/>
      <c r="J26" s="251"/>
      <c r="K26" s="251"/>
      <c r="L26" s="251"/>
      <c r="M26" s="58"/>
      <c r="N26" s="459" t="s">
        <v>62</v>
      </c>
      <c r="O26" s="459"/>
      <c r="P26" s="459"/>
      <c r="Q26" s="460">
        <f>別紙!Y26</f>
        <v>161500</v>
      </c>
      <c r="R26" s="460"/>
      <c r="S26" s="460"/>
      <c r="T26" s="460"/>
      <c r="U26" s="460"/>
      <c r="V26" s="460"/>
      <c r="W26" s="460"/>
      <c r="X26" s="460"/>
      <c r="Y26" s="60"/>
      <c r="Z26" s="60"/>
      <c r="AA26" s="60"/>
      <c r="AB26" s="60"/>
      <c r="AC26" s="60"/>
      <c r="AD26" s="60"/>
      <c r="AE26" s="60"/>
      <c r="AF26" s="60"/>
      <c r="AG26" s="60"/>
      <c r="AH26" s="58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8"/>
      <c r="N27" s="19"/>
      <c r="O27" s="461"/>
      <c r="P27" s="462"/>
      <c r="Q27" s="462"/>
      <c r="R27" s="462"/>
      <c r="S27" s="462"/>
      <c r="T27" s="462"/>
      <c r="U27" s="462"/>
      <c r="V27" s="462"/>
      <c r="W27" s="462"/>
      <c r="X27" s="462"/>
      <c r="Y27" s="462"/>
      <c r="Z27" s="462"/>
      <c r="AA27" s="462"/>
      <c r="AB27" s="462"/>
      <c r="AC27" s="462"/>
      <c r="AD27" s="462"/>
      <c r="AE27" s="462"/>
      <c r="AF27" s="462"/>
      <c r="AG27" s="462"/>
      <c r="AH27" s="58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8"/>
      <c r="N28" s="252" t="s">
        <v>71</v>
      </c>
      <c r="O28" s="252"/>
      <c r="P28" s="252"/>
      <c r="Q28" s="247" t="str">
        <f>入力シート!AG4</f>
        <v>ﾄｳｷｮｳﾄﾁﾖﾀﾞｸｶｽﾐｶﾞｾｷ</v>
      </c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58"/>
    </row>
    <row r="29" spans="1:34" ht="18.75" customHeight="1" x14ac:dyDescent="0.15">
      <c r="C29" s="251" t="s">
        <v>59</v>
      </c>
      <c r="D29" s="251"/>
      <c r="E29" s="251"/>
      <c r="F29" s="251"/>
      <c r="G29" s="251"/>
      <c r="H29" s="251"/>
      <c r="I29" s="251"/>
      <c r="J29" s="251"/>
      <c r="K29" s="251"/>
      <c r="L29" s="251"/>
      <c r="M29" s="58"/>
      <c r="N29" s="252" t="s">
        <v>0</v>
      </c>
      <c r="O29" s="252"/>
      <c r="P29" s="252"/>
      <c r="Q29" s="251" t="str">
        <f>入力シート!AG3</f>
        <v>東京都千代田区霞が関2-1-3</v>
      </c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58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8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8"/>
      <c r="N31" s="252" t="s">
        <v>71</v>
      </c>
      <c r="O31" s="252"/>
      <c r="P31" s="252"/>
      <c r="Q31" s="247" t="str">
        <f>入力シート!AG6</f>
        <v>ｼｬｶｲﾌｸｼﾎｳｼﾞﾝｺｯｺｳｶｲ ｼﾞﾄﾞｳｼｬｴﾝ ﾘｼﾞﾁｮｳ ｺｸﾄﾞ ﾀﾛｳ</v>
      </c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58"/>
    </row>
    <row r="32" spans="1:34" ht="18.75" customHeight="1" x14ac:dyDescent="0.15">
      <c r="C32" s="251" t="s">
        <v>72</v>
      </c>
      <c r="D32" s="251"/>
      <c r="E32" s="251"/>
      <c r="F32" s="251"/>
      <c r="G32" s="251"/>
      <c r="H32" s="251"/>
      <c r="I32" s="251"/>
      <c r="J32" s="251"/>
      <c r="K32" s="251"/>
      <c r="L32" s="251"/>
      <c r="M32" s="58"/>
      <c r="N32" s="252" t="s">
        <v>2</v>
      </c>
      <c r="O32" s="252"/>
      <c r="P32" s="252"/>
      <c r="Q32" s="247" t="str">
        <f>入力シート!AG5</f>
        <v>社会福祉法人国交会 自動車苑 理事長 国土 太郎</v>
      </c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58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8"/>
    </row>
    <row r="34" spans="1:34" ht="18.75" customHeight="1" x14ac:dyDescent="0.15">
      <c r="C34" s="251" t="s">
        <v>73</v>
      </c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 t="str">
        <f>入力シート!AG7</f>
        <v>国土交通銀行</v>
      </c>
      <c r="S34" s="251"/>
      <c r="T34" s="251"/>
      <c r="U34" s="251"/>
      <c r="V34" s="251"/>
      <c r="W34" s="251"/>
      <c r="X34" s="251"/>
      <c r="Y34" s="251"/>
      <c r="Z34" s="251" t="str">
        <f>入力シート!AG8</f>
        <v>霞ヶ関支店</v>
      </c>
      <c r="AA34" s="251"/>
      <c r="AB34" s="251"/>
      <c r="AC34" s="251"/>
      <c r="AD34" s="251"/>
      <c r="AE34" s="251"/>
      <c r="AF34" s="251"/>
      <c r="AG34" s="251"/>
      <c r="AH34" s="251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8.75" customHeight="1" x14ac:dyDescent="0.15">
      <c r="C36" s="251" t="s">
        <v>76</v>
      </c>
      <c r="D36" s="251"/>
      <c r="E36" s="251"/>
      <c r="F36" s="251"/>
      <c r="G36" s="251"/>
      <c r="H36" s="251"/>
      <c r="I36" s="251"/>
      <c r="J36" s="251"/>
      <c r="K36" s="251"/>
      <c r="L36" s="251"/>
      <c r="M36" s="58"/>
      <c r="N36" s="58"/>
      <c r="O36" s="58"/>
      <c r="P36" s="58"/>
      <c r="Q36" s="252" t="str">
        <f>入力シート!AG9</f>
        <v>普通預金</v>
      </c>
      <c r="R36" s="252"/>
      <c r="S36" s="252"/>
      <c r="T36" s="252"/>
      <c r="U36" s="252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8"/>
      <c r="N37" s="58"/>
      <c r="O37" s="58"/>
      <c r="P37" s="58"/>
      <c r="Q37" s="19"/>
      <c r="R37" s="19"/>
      <c r="S37" s="19"/>
      <c r="T37" s="19"/>
      <c r="U37" s="19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8.75" customHeight="1" x14ac:dyDescent="0.15">
      <c r="C38" s="251" t="s">
        <v>31</v>
      </c>
      <c r="D38" s="251"/>
      <c r="E38" s="251"/>
      <c r="F38" s="251"/>
      <c r="G38" s="251"/>
      <c r="H38" s="251"/>
      <c r="I38" s="251"/>
      <c r="J38" s="251"/>
      <c r="K38" s="251"/>
      <c r="L38" s="251"/>
      <c r="M38" s="58"/>
      <c r="N38" s="58"/>
      <c r="O38" s="58"/>
      <c r="P38" s="58"/>
      <c r="Q38" s="251">
        <f>入力シート!AG10</f>
        <v>123456</v>
      </c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58"/>
      <c r="AC38" s="58"/>
      <c r="AD38" s="58"/>
      <c r="AE38" s="58"/>
      <c r="AF38" s="58"/>
      <c r="AG38" s="58"/>
      <c r="AH38" s="58"/>
    </row>
    <row r="39" spans="1:34" ht="18.75" customHeight="1" x14ac:dyDescent="0.15">
      <c r="A39" s="16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59"/>
      <c r="L40" s="463" t="s">
        <v>98</v>
      </c>
      <c r="M40" s="463"/>
      <c r="N40" s="463"/>
      <c r="O40" s="463"/>
      <c r="P40" s="463"/>
      <c r="Q40" s="464">
        <f>入力シート!G72</f>
        <v>0</v>
      </c>
      <c r="R40" s="464"/>
      <c r="S40" s="464"/>
      <c r="T40" s="464"/>
      <c r="U40" s="464"/>
      <c r="V40" s="464"/>
      <c r="W40" s="464"/>
      <c r="X40" s="463" t="s">
        <v>92</v>
      </c>
      <c r="Y40" s="463"/>
      <c r="Z40" s="463"/>
      <c r="AA40" s="463"/>
      <c r="AB40" s="464">
        <f>入力シート!R72</f>
        <v>0</v>
      </c>
      <c r="AC40" s="464"/>
      <c r="AD40" s="464"/>
      <c r="AE40" s="464"/>
      <c r="AF40" s="464"/>
      <c r="AG40" s="464"/>
      <c r="AH40" s="464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65" t="s">
        <v>186</v>
      </c>
      <c r="N41" s="465"/>
      <c r="O41" s="465"/>
      <c r="P41" s="465"/>
      <c r="Q41" s="466">
        <f>入力シート!G73</f>
        <v>0</v>
      </c>
      <c r="R41" s="466"/>
      <c r="S41" s="466"/>
      <c r="T41" s="466"/>
      <c r="U41" s="466"/>
      <c r="V41" s="466"/>
      <c r="W41" s="466"/>
      <c r="X41" s="463" t="s">
        <v>92</v>
      </c>
      <c r="Y41" s="463"/>
      <c r="Z41" s="463"/>
      <c r="AA41" s="463"/>
      <c r="AB41" s="466">
        <f>入力シート!R73</f>
        <v>0</v>
      </c>
      <c r="AC41" s="466"/>
      <c r="AD41" s="466"/>
      <c r="AE41" s="466"/>
      <c r="AF41" s="466"/>
      <c r="AG41" s="466"/>
      <c r="AH41" s="466"/>
    </row>
    <row r="42" spans="1:34" ht="18.75" customHeight="1" x14ac:dyDescent="0.15">
      <c r="A42" s="16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3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3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3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3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B20:AH22"/>
    <mergeCell ref="AB40:AH40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5" customWidth="1"/>
    <col min="2" max="2" width="3.125" style="65" customWidth="1"/>
    <col min="3" max="5" width="6.125" style="65" customWidth="1"/>
    <col min="6" max="6" width="3.125" style="65" customWidth="1"/>
    <col min="7" max="7" width="2.625" style="65" customWidth="1"/>
    <col min="8" max="13" width="6.125" style="65" customWidth="1"/>
    <col min="14" max="15" width="2.625" style="65" customWidth="1"/>
    <col min="16" max="18" width="5.625" style="65" customWidth="1"/>
    <col min="19" max="19" width="2.625" style="65" customWidth="1"/>
    <col min="20" max="26" width="5.625" style="65" customWidth="1"/>
    <col min="27" max="27" width="3.625" style="65" customWidth="1"/>
    <col min="28" max="38" width="6.125" style="65" customWidth="1"/>
    <col min="39" max="256" width="9" style="65" customWidth="1"/>
    <col min="257" max="257" width="3.625" style="65" customWidth="1"/>
    <col min="258" max="258" width="3.125" style="65" customWidth="1"/>
    <col min="259" max="261" width="6.125" style="65" customWidth="1"/>
    <col min="262" max="262" width="3.125" style="65" customWidth="1"/>
    <col min="263" max="263" width="2.625" style="65" customWidth="1"/>
    <col min="264" max="269" width="6.125" style="65" customWidth="1"/>
    <col min="270" max="271" width="2.625" style="65" customWidth="1"/>
    <col min="272" max="274" width="5.625" style="65" customWidth="1"/>
    <col min="275" max="275" width="2.625" style="65" customWidth="1"/>
    <col min="276" max="282" width="5.625" style="65" customWidth="1"/>
    <col min="283" max="283" width="3.625" style="65" customWidth="1"/>
    <col min="284" max="294" width="6.125" style="65" customWidth="1"/>
    <col min="295" max="512" width="9" style="65" customWidth="1"/>
    <col min="513" max="513" width="3.625" style="65" customWidth="1"/>
    <col min="514" max="514" width="3.125" style="65" customWidth="1"/>
    <col min="515" max="517" width="6.125" style="65" customWidth="1"/>
    <col min="518" max="518" width="3.125" style="65" customWidth="1"/>
    <col min="519" max="519" width="2.625" style="65" customWidth="1"/>
    <col min="520" max="525" width="6.125" style="65" customWidth="1"/>
    <col min="526" max="527" width="2.625" style="65" customWidth="1"/>
    <col min="528" max="530" width="5.625" style="65" customWidth="1"/>
    <col min="531" max="531" width="2.625" style="65" customWidth="1"/>
    <col min="532" max="538" width="5.625" style="65" customWidth="1"/>
    <col min="539" max="539" width="3.625" style="65" customWidth="1"/>
    <col min="540" max="550" width="6.125" style="65" customWidth="1"/>
    <col min="551" max="768" width="9" style="65" customWidth="1"/>
    <col min="769" max="769" width="3.625" style="65" customWidth="1"/>
    <col min="770" max="770" width="3.125" style="65" customWidth="1"/>
    <col min="771" max="773" width="6.125" style="65" customWidth="1"/>
    <col min="774" max="774" width="3.125" style="65" customWidth="1"/>
    <col min="775" max="775" width="2.625" style="65" customWidth="1"/>
    <col min="776" max="781" width="6.125" style="65" customWidth="1"/>
    <col min="782" max="783" width="2.625" style="65" customWidth="1"/>
    <col min="784" max="786" width="5.625" style="65" customWidth="1"/>
    <col min="787" max="787" width="2.625" style="65" customWidth="1"/>
    <col min="788" max="794" width="5.625" style="65" customWidth="1"/>
    <col min="795" max="795" width="3.625" style="65" customWidth="1"/>
    <col min="796" max="806" width="6.125" style="65" customWidth="1"/>
    <col min="807" max="1024" width="9" style="65" customWidth="1"/>
    <col min="1025" max="1025" width="3.625" style="65" customWidth="1"/>
    <col min="1026" max="1026" width="3.125" style="65" customWidth="1"/>
    <col min="1027" max="1029" width="6.125" style="65" customWidth="1"/>
    <col min="1030" max="1030" width="3.125" style="65" customWidth="1"/>
    <col min="1031" max="1031" width="2.625" style="65" customWidth="1"/>
    <col min="1032" max="1037" width="6.125" style="65" customWidth="1"/>
    <col min="1038" max="1039" width="2.625" style="65" customWidth="1"/>
    <col min="1040" max="1042" width="5.625" style="65" customWidth="1"/>
    <col min="1043" max="1043" width="2.625" style="65" customWidth="1"/>
    <col min="1044" max="1050" width="5.625" style="65" customWidth="1"/>
    <col min="1051" max="1051" width="3.625" style="65" customWidth="1"/>
    <col min="1052" max="1062" width="6.125" style="65" customWidth="1"/>
    <col min="1063" max="1280" width="9" style="65" customWidth="1"/>
    <col min="1281" max="1281" width="3.625" style="65" customWidth="1"/>
    <col min="1282" max="1282" width="3.125" style="65" customWidth="1"/>
    <col min="1283" max="1285" width="6.125" style="65" customWidth="1"/>
    <col min="1286" max="1286" width="3.125" style="65" customWidth="1"/>
    <col min="1287" max="1287" width="2.625" style="65" customWidth="1"/>
    <col min="1288" max="1293" width="6.125" style="65" customWidth="1"/>
    <col min="1294" max="1295" width="2.625" style="65" customWidth="1"/>
    <col min="1296" max="1298" width="5.625" style="65" customWidth="1"/>
    <col min="1299" max="1299" width="2.625" style="65" customWidth="1"/>
    <col min="1300" max="1306" width="5.625" style="65" customWidth="1"/>
    <col min="1307" max="1307" width="3.625" style="65" customWidth="1"/>
    <col min="1308" max="1318" width="6.125" style="65" customWidth="1"/>
    <col min="1319" max="1536" width="9" style="65" customWidth="1"/>
    <col min="1537" max="1537" width="3.625" style="65" customWidth="1"/>
    <col min="1538" max="1538" width="3.125" style="65" customWidth="1"/>
    <col min="1539" max="1541" width="6.125" style="65" customWidth="1"/>
    <col min="1542" max="1542" width="3.125" style="65" customWidth="1"/>
    <col min="1543" max="1543" width="2.625" style="65" customWidth="1"/>
    <col min="1544" max="1549" width="6.125" style="65" customWidth="1"/>
    <col min="1550" max="1551" width="2.625" style="65" customWidth="1"/>
    <col min="1552" max="1554" width="5.625" style="65" customWidth="1"/>
    <col min="1555" max="1555" width="2.625" style="65" customWidth="1"/>
    <col min="1556" max="1562" width="5.625" style="65" customWidth="1"/>
    <col min="1563" max="1563" width="3.625" style="65" customWidth="1"/>
    <col min="1564" max="1574" width="6.125" style="65" customWidth="1"/>
    <col min="1575" max="1792" width="9" style="65" customWidth="1"/>
    <col min="1793" max="1793" width="3.625" style="65" customWidth="1"/>
    <col min="1794" max="1794" width="3.125" style="65" customWidth="1"/>
    <col min="1795" max="1797" width="6.125" style="65" customWidth="1"/>
    <col min="1798" max="1798" width="3.125" style="65" customWidth="1"/>
    <col min="1799" max="1799" width="2.625" style="65" customWidth="1"/>
    <col min="1800" max="1805" width="6.125" style="65" customWidth="1"/>
    <col min="1806" max="1807" width="2.625" style="65" customWidth="1"/>
    <col min="1808" max="1810" width="5.625" style="65" customWidth="1"/>
    <col min="1811" max="1811" width="2.625" style="65" customWidth="1"/>
    <col min="1812" max="1818" width="5.625" style="65" customWidth="1"/>
    <col min="1819" max="1819" width="3.625" style="65" customWidth="1"/>
    <col min="1820" max="1830" width="6.125" style="65" customWidth="1"/>
    <col min="1831" max="2048" width="9" style="65" customWidth="1"/>
    <col min="2049" max="2049" width="3.625" style="65" customWidth="1"/>
    <col min="2050" max="2050" width="3.125" style="65" customWidth="1"/>
    <col min="2051" max="2053" width="6.125" style="65" customWidth="1"/>
    <col min="2054" max="2054" width="3.125" style="65" customWidth="1"/>
    <col min="2055" max="2055" width="2.625" style="65" customWidth="1"/>
    <col min="2056" max="2061" width="6.125" style="65" customWidth="1"/>
    <col min="2062" max="2063" width="2.625" style="65" customWidth="1"/>
    <col min="2064" max="2066" width="5.625" style="65" customWidth="1"/>
    <col min="2067" max="2067" width="2.625" style="65" customWidth="1"/>
    <col min="2068" max="2074" width="5.625" style="65" customWidth="1"/>
    <col min="2075" max="2075" width="3.625" style="65" customWidth="1"/>
    <col min="2076" max="2086" width="6.125" style="65" customWidth="1"/>
    <col min="2087" max="2304" width="9" style="65" customWidth="1"/>
    <col min="2305" max="2305" width="3.625" style="65" customWidth="1"/>
    <col min="2306" max="2306" width="3.125" style="65" customWidth="1"/>
    <col min="2307" max="2309" width="6.125" style="65" customWidth="1"/>
    <col min="2310" max="2310" width="3.125" style="65" customWidth="1"/>
    <col min="2311" max="2311" width="2.625" style="65" customWidth="1"/>
    <col min="2312" max="2317" width="6.125" style="65" customWidth="1"/>
    <col min="2318" max="2319" width="2.625" style="65" customWidth="1"/>
    <col min="2320" max="2322" width="5.625" style="65" customWidth="1"/>
    <col min="2323" max="2323" width="2.625" style="65" customWidth="1"/>
    <col min="2324" max="2330" width="5.625" style="65" customWidth="1"/>
    <col min="2331" max="2331" width="3.625" style="65" customWidth="1"/>
    <col min="2332" max="2342" width="6.125" style="65" customWidth="1"/>
    <col min="2343" max="2560" width="9" style="65" customWidth="1"/>
    <col min="2561" max="2561" width="3.625" style="65" customWidth="1"/>
    <col min="2562" max="2562" width="3.125" style="65" customWidth="1"/>
    <col min="2563" max="2565" width="6.125" style="65" customWidth="1"/>
    <col min="2566" max="2566" width="3.125" style="65" customWidth="1"/>
    <col min="2567" max="2567" width="2.625" style="65" customWidth="1"/>
    <col min="2568" max="2573" width="6.125" style="65" customWidth="1"/>
    <col min="2574" max="2575" width="2.625" style="65" customWidth="1"/>
    <col min="2576" max="2578" width="5.625" style="65" customWidth="1"/>
    <col min="2579" max="2579" width="2.625" style="65" customWidth="1"/>
    <col min="2580" max="2586" width="5.625" style="65" customWidth="1"/>
    <col min="2587" max="2587" width="3.625" style="65" customWidth="1"/>
    <col min="2588" max="2598" width="6.125" style="65" customWidth="1"/>
    <col min="2599" max="2816" width="9" style="65" customWidth="1"/>
    <col min="2817" max="2817" width="3.625" style="65" customWidth="1"/>
    <col min="2818" max="2818" width="3.125" style="65" customWidth="1"/>
    <col min="2819" max="2821" width="6.125" style="65" customWidth="1"/>
    <col min="2822" max="2822" width="3.125" style="65" customWidth="1"/>
    <col min="2823" max="2823" width="2.625" style="65" customWidth="1"/>
    <col min="2824" max="2829" width="6.125" style="65" customWidth="1"/>
    <col min="2830" max="2831" width="2.625" style="65" customWidth="1"/>
    <col min="2832" max="2834" width="5.625" style="65" customWidth="1"/>
    <col min="2835" max="2835" width="2.625" style="65" customWidth="1"/>
    <col min="2836" max="2842" width="5.625" style="65" customWidth="1"/>
    <col min="2843" max="2843" width="3.625" style="65" customWidth="1"/>
    <col min="2844" max="2854" width="6.125" style="65" customWidth="1"/>
    <col min="2855" max="3072" width="9" style="65" customWidth="1"/>
    <col min="3073" max="3073" width="3.625" style="65" customWidth="1"/>
    <col min="3074" max="3074" width="3.125" style="65" customWidth="1"/>
    <col min="3075" max="3077" width="6.125" style="65" customWidth="1"/>
    <col min="3078" max="3078" width="3.125" style="65" customWidth="1"/>
    <col min="3079" max="3079" width="2.625" style="65" customWidth="1"/>
    <col min="3080" max="3085" width="6.125" style="65" customWidth="1"/>
    <col min="3086" max="3087" width="2.625" style="65" customWidth="1"/>
    <col min="3088" max="3090" width="5.625" style="65" customWidth="1"/>
    <col min="3091" max="3091" width="2.625" style="65" customWidth="1"/>
    <col min="3092" max="3098" width="5.625" style="65" customWidth="1"/>
    <col min="3099" max="3099" width="3.625" style="65" customWidth="1"/>
    <col min="3100" max="3110" width="6.125" style="65" customWidth="1"/>
    <col min="3111" max="3328" width="9" style="65" customWidth="1"/>
    <col min="3329" max="3329" width="3.625" style="65" customWidth="1"/>
    <col min="3330" max="3330" width="3.125" style="65" customWidth="1"/>
    <col min="3331" max="3333" width="6.125" style="65" customWidth="1"/>
    <col min="3334" max="3334" width="3.125" style="65" customWidth="1"/>
    <col min="3335" max="3335" width="2.625" style="65" customWidth="1"/>
    <col min="3336" max="3341" width="6.125" style="65" customWidth="1"/>
    <col min="3342" max="3343" width="2.625" style="65" customWidth="1"/>
    <col min="3344" max="3346" width="5.625" style="65" customWidth="1"/>
    <col min="3347" max="3347" width="2.625" style="65" customWidth="1"/>
    <col min="3348" max="3354" width="5.625" style="65" customWidth="1"/>
    <col min="3355" max="3355" width="3.625" style="65" customWidth="1"/>
    <col min="3356" max="3366" width="6.125" style="65" customWidth="1"/>
    <col min="3367" max="3584" width="9" style="65" customWidth="1"/>
    <col min="3585" max="3585" width="3.625" style="65" customWidth="1"/>
    <col min="3586" max="3586" width="3.125" style="65" customWidth="1"/>
    <col min="3587" max="3589" width="6.125" style="65" customWidth="1"/>
    <col min="3590" max="3590" width="3.125" style="65" customWidth="1"/>
    <col min="3591" max="3591" width="2.625" style="65" customWidth="1"/>
    <col min="3592" max="3597" width="6.125" style="65" customWidth="1"/>
    <col min="3598" max="3599" width="2.625" style="65" customWidth="1"/>
    <col min="3600" max="3602" width="5.625" style="65" customWidth="1"/>
    <col min="3603" max="3603" width="2.625" style="65" customWidth="1"/>
    <col min="3604" max="3610" width="5.625" style="65" customWidth="1"/>
    <col min="3611" max="3611" width="3.625" style="65" customWidth="1"/>
    <col min="3612" max="3622" width="6.125" style="65" customWidth="1"/>
    <col min="3623" max="3840" width="9" style="65" customWidth="1"/>
    <col min="3841" max="3841" width="3.625" style="65" customWidth="1"/>
    <col min="3842" max="3842" width="3.125" style="65" customWidth="1"/>
    <col min="3843" max="3845" width="6.125" style="65" customWidth="1"/>
    <col min="3846" max="3846" width="3.125" style="65" customWidth="1"/>
    <col min="3847" max="3847" width="2.625" style="65" customWidth="1"/>
    <col min="3848" max="3853" width="6.125" style="65" customWidth="1"/>
    <col min="3854" max="3855" width="2.625" style="65" customWidth="1"/>
    <col min="3856" max="3858" width="5.625" style="65" customWidth="1"/>
    <col min="3859" max="3859" width="2.625" style="65" customWidth="1"/>
    <col min="3860" max="3866" width="5.625" style="65" customWidth="1"/>
    <col min="3867" max="3867" width="3.625" style="65" customWidth="1"/>
    <col min="3868" max="3878" width="6.125" style="65" customWidth="1"/>
    <col min="3879" max="4096" width="9" style="65" customWidth="1"/>
    <col min="4097" max="4097" width="3.625" style="65" customWidth="1"/>
    <col min="4098" max="4098" width="3.125" style="65" customWidth="1"/>
    <col min="4099" max="4101" width="6.125" style="65" customWidth="1"/>
    <col min="4102" max="4102" width="3.125" style="65" customWidth="1"/>
    <col min="4103" max="4103" width="2.625" style="65" customWidth="1"/>
    <col min="4104" max="4109" width="6.125" style="65" customWidth="1"/>
    <col min="4110" max="4111" width="2.625" style="65" customWidth="1"/>
    <col min="4112" max="4114" width="5.625" style="65" customWidth="1"/>
    <col min="4115" max="4115" width="2.625" style="65" customWidth="1"/>
    <col min="4116" max="4122" width="5.625" style="65" customWidth="1"/>
    <col min="4123" max="4123" width="3.625" style="65" customWidth="1"/>
    <col min="4124" max="4134" width="6.125" style="65" customWidth="1"/>
    <col min="4135" max="4352" width="9" style="65" customWidth="1"/>
    <col min="4353" max="4353" width="3.625" style="65" customWidth="1"/>
    <col min="4354" max="4354" width="3.125" style="65" customWidth="1"/>
    <col min="4355" max="4357" width="6.125" style="65" customWidth="1"/>
    <col min="4358" max="4358" width="3.125" style="65" customWidth="1"/>
    <col min="4359" max="4359" width="2.625" style="65" customWidth="1"/>
    <col min="4360" max="4365" width="6.125" style="65" customWidth="1"/>
    <col min="4366" max="4367" width="2.625" style="65" customWidth="1"/>
    <col min="4368" max="4370" width="5.625" style="65" customWidth="1"/>
    <col min="4371" max="4371" width="2.625" style="65" customWidth="1"/>
    <col min="4372" max="4378" width="5.625" style="65" customWidth="1"/>
    <col min="4379" max="4379" width="3.625" style="65" customWidth="1"/>
    <col min="4380" max="4390" width="6.125" style="65" customWidth="1"/>
    <col min="4391" max="4608" width="9" style="65" customWidth="1"/>
    <col min="4609" max="4609" width="3.625" style="65" customWidth="1"/>
    <col min="4610" max="4610" width="3.125" style="65" customWidth="1"/>
    <col min="4611" max="4613" width="6.125" style="65" customWidth="1"/>
    <col min="4614" max="4614" width="3.125" style="65" customWidth="1"/>
    <col min="4615" max="4615" width="2.625" style="65" customWidth="1"/>
    <col min="4616" max="4621" width="6.125" style="65" customWidth="1"/>
    <col min="4622" max="4623" width="2.625" style="65" customWidth="1"/>
    <col min="4624" max="4626" width="5.625" style="65" customWidth="1"/>
    <col min="4627" max="4627" width="2.625" style="65" customWidth="1"/>
    <col min="4628" max="4634" width="5.625" style="65" customWidth="1"/>
    <col min="4635" max="4635" width="3.625" style="65" customWidth="1"/>
    <col min="4636" max="4646" width="6.125" style="65" customWidth="1"/>
    <col min="4647" max="4864" width="9" style="65" customWidth="1"/>
    <col min="4865" max="4865" width="3.625" style="65" customWidth="1"/>
    <col min="4866" max="4866" width="3.125" style="65" customWidth="1"/>
    <col min="4867" max="4869" width="6.125" style="65" customWidth="1"/>
    <col min="4870" max="4870" width="3.125" style="65" customWidth="1"/>
    <col min="4871" max="4871" width="2.625" style="65" customWidth="1"/>
    <col min="4872" max="4877" width="6.125" style="65" customWidth="1"/>
    <col min="4878" max="4879" width="2.625" style="65" customWidth="1"/>
    <col min="4880" max="4882" width="5.625" style="65" customWidth="1"/>
    <col min="4883" max="4883" width="2.625" style="65" customWidth="1"/>
    <col min="4884" max="4890" width="5.625" style="65" customWidth="1"/>
    <col min="4891" max="4891" width="3.625" style="65" customWidth="1"/>
    <col min="4892" max="4902" width="6.125" style="65" customWidth="1"/>
    <col min="4903" max="5120" width="9" style="65" customWidth="1"/>
    <col min="5121" max="5121" width="3.625" style="65" customWidth="1"/>
    <col min="5122" max="5122" width="3.125" style="65" customWidth="1"/>
    <col min="5123" max="5125" width="6.125" style="65" customWidth="1"/>
    <col min="5126" max="5126" width="3.125" style="65" customWidth="1"/>
    <col min="5127" max="5127" width="2.625" style="65" customWidth="1"/>
    <col min="5128" max="5133" width="6.125" style="65" customWidth="1"/>
    <col min="5134" max="5135" width="2.625" style="65" customWidth="1"/>
    <col min="5136" max="5138" width="5.625" style="65" customWidth="1"/>
    <col min="5139" max="5139" width="2.625" style="65" customWidth="1"/>
    <col min="5140" max="5146" width="5.625" style="65" customWidth="1"/>
    <col min="5147" max="5147" width="3.625" style="65" customWidth="1"/>
    <col min="5148" max="5158" width="6.125" style="65" customWidth="1"/>
    <col min="5159" max="5376" width="9" style="65" customWidth="1"/>
    <col min="5377" max="5377" width="3.625" style="65" customWidth="1"/>
    <col min="5378" max="5378" width="3.125" style="65" customWidth="1"/>
    <col min="5379" max="5381" width="6.125" style="65" customWidth="1"/>
    <col min="5382" max="5382" width="3.125" style="65" customWidth="1"/>
    <col min="5383" max="5383" width="2.625" style="65" customWidth="1"/>
    <col min="5384" max="5389" width="6.125" style="65" customWidth="1"/>
    <col min="5390" max="5391" width="2.625" style="65" customWidth="1"/>
    <col min="5392" max="5394" width="5.625" style="65" customWidth="1"/>
    <col min="5395" max="5395" width="2.625" style="65" customWidth="1"/>
    <col min="5396" max="5402" width="5.625" style="65" customWidth="1"/>
    <col min="5403" max="5403" width="3.625" style="65" customWidth="1"/>
    <col min="5404" max="5414" width="6.125" style="65" customWidth="1"/>
    <col min="5415" max="5632" width="9" style="65" customWidth="1"/>
    <col min="5633" max="5633" width="3.625" style="65" customWidth="1"/>
    <col min="5634" max="5634" width="3.125" style="65" customWidth="1"/>
    <col min="5635" max="5637" width="6.125" style="65" customWidth="1"/>
    <col min="5638" max="5638" width="3.125" style="65" customWidth="1"/>
    <col min="5639" max="5639" width="2.625" style="65" customWidth="1"/>
    <col min="5640" max="5645" width="6.125" style="65" customWidth="1"/>
    <col min="5646" max="5647" width="2.625" style="65" customWidth="1"/>
    <col min="5648" max="5650" width="5.625" style="65" customWidth="1"/>
    <col min="5651" max="5651" width="2.625" style="65" customWidth="1"/>
    <col min="5652" max="5658" width="5.625" style="65" customWidth="1"/>
    <col min="5659" max="5659" width="3.625" style="65" customWidth="1"/>
    <col min="5660" max="5670" width="6.125" style="65" customWidth="1"/>
    <col min="5671" max="5888" width="9" style="65" customWidth="1"/>
    <col min="5889" max="5889" width="3.625" style="65" customWidth="1"/>
    <col min="5890" max="5890" width="3.125" style="65" customWidth="1"/>
    <col min="5891" max="5893" width="6.125" style="65" customWidth="1"/>
    <col min="5894" max="5894" width="3.125" style="65" customWidth="1"/>
    <col min="5895" max="5895" width="2.625" style="65" customWidth="1"/>
    <col min="5896" max="5901" width="6.125" style="65" customWidth="1"/>
    <col min="5902" max="5903" width="2.625" style="65" customWidth="1"/>
    <col min="5904" max="5906" width="5.625" style="65" customWidth="1"/>
    <col min="5907" max="5907" width="2.625" style="65" customWidth="1"/>
    <col min="5908" max="5914" width="5.625" style="65" customWidth="1"/>
    <col min="5915" max="5915" width="3.625" style="65" customWidth="1"/>
    <col min="5916" max="5926" width="6.125" style="65" customWidth="1"/>
    <col min="5927" max="6144" width="9" style="65" customWidth="1"/>
    <col min="6145" max="6145" width="3.625" style="65" customWidth="1"/>
    <col min="6146" max="6146" width="3.125" style="65" customWidth="1"/>
    <col min="6147" max="6149" width="6.125" style="65" customWidth="1"/>
    <col min="6150" max="6150" width="3.125" style="65" customWidth="1"/>
    <col min="6151" max="6151" width="2.625" style="65" customWidth="1"/>
    <col min="6152" max="6157" width="6.125" style="65" customWidth="1"/>
    <col min="6158" max="6159" width="2.625" style="65" customWidth="1"/>
    <col min="6160" max="6162" width="5.625" style="65" customWidth="1"/>
    <col min="6163" max="6163" width="2.625" style="65" customWidth="1"/>
    <col min="6164" max="6170" width="5.625" style="65" customWidth="1"/>
    <col min="6171" max="6171" width="3.625" style="65" customWidth="1"/>
    <col min="6172" max="6182" width="6.125" style="65" customWidth="1"/>
    <col min="6183" max="6400" width="9" style="65" customWidth="1"/>
    <col min="6401" max="6401" width="3.625" style="65" customWidth="1"/>
    <col min="6402" max="6402" width="3.125" style="65" customWidth="1"/>
    <col min="6403" max="6405" width="6.125" style="65" customWidth="1"/>
    <col min="6406" max="6406" width="3.125" style="65" customWidth="1"/>
    <col min="6407" max="6407" width="2.625" style="65" customWidth="1"/>
    <col min="6408" max="6413" width="6.125" style="65" customWidth="1"/>
    <col min="6414" max="6415" width="2.625" style="65" customWidth="1"/>
    <col min="6416" max="6418" width="5.625" style="65" customWidth="1"/>
    <col min="6419" max="6419" width="2.625" style="65" customWidth="1"/>
    <col min="6420" max="6426" width="5.625" style="65" customWidth="1"/>
    <col min="6427" max="6427" width="3.625" style="65" customWidth="1"/>
    <col min="6428" max="6438" width="6.125" style="65" customWidth="1"/>
    <col min="6439" max="6656" width="9" style="65" customWidth="1"/>
    <col min="6657" max="6657" width="3.625" style="65" customWidth="1"/>
    <col min="6658" max="6658" width="3.125" style="65" customWidth="1"/>
    <col min="6659" max="6661" width="6.125" style="65" customWidth="1"/>
    <col min="6662" max="6662" width="3.125" style="65" customWidth="1"/>
    <col min="6663" max="6663" width="2.625" style="65" customWidth="1"/>
    <col min="6664" max="6669" width="6.125" style="65" customWidth="1"/>
    <col min="6670" max="6671" width="2.625" style="65" customWidth="1"/>
    <col min="6672" max="6674" width="5.625" style="65" customWidth="1"/>
    <col min="6675" max="6675" width="2.625" style="65" customWidth="1"/>
    <col min="6676" max="6682" width="5.625" style="65" customWidth="1"/>
    <col min="6683" max="6683" width="3.625" style="65" customWidth="1"/>
    <col min="6684" max="6694" width="6.125" style="65" customWidth="1"/>
    <col min="6695" max="6912" width="9" style="65" customWidth="1"/>
    <col min="6913" max="6913" width="3.625" style="65" customWidth="1"/>
    <col min="6914" max="6914" width="3.125" style="65" customWidth="1"/>
    <col min="6915" max="6917" width="6.125" style="65" customWidth="1"/>
    <col min="6918" max="6918" width="3.125" style="65" customWidth="1"/>
    <col min="6919" max="6919" width="2.625" style="65" customWidth="1"/>
    <col min="6920" max="6925" width="6.125" style="65" customWidth="1"/>
    <col min="6926" max="6927" width="2.625" style="65" customWidth="1"/>
    <col min="6928" max="6930" width="5.625" style="65" customWidth="1"/>
    <col min="6931" max="6931" width="2.625" style="65" customWidth="1"/>
    <col min="6932" max="6938" width="5.625" style="65" customWidth="1"/>
    <col min="6939" max="6939" width="3.625" style="65" customWidth="1"/>
    <col min="6940" max="6950" width="6.125" style="65" customWidth="1"/>
    <col min="6951" max="7168" width="9" style="65" customWidth="1"/>
    <col min="7169" max="7169" width="3.625" style="65" customWidth="1"/>
    <col min="7170" max="7170" width="3.125" style="65" customWidth="1"/>
    <col min="7171" max="7173" width="6.125" style="65" customWidth="1"/>
    <col min="7174" max="7174" width="3.125" style="65" customWidth="1"/>
    <col min="7175" max="7175" width="2.625" style="65" customWidth="1"/>
    <col min="7176" max="7181" width="6.125" style="65" customWidth="1"/>
    <col min="7182" max="7183" width="2.625" style="65" customWidth="1"/>
    <col min="7184" max="7186" width="5.625" style="65" customWidth="1"/>
    <col min="7187" max="7187" width="2.625" style="65" customWidth="1"/>
    <col min="7188" max="7194" width="5.625" style="65" customWidth="1"/>
    <col min="7195" max="7195" width="3.625" style="65" customWidth="1"/>
    <col min="7196" max="7206" width="6.125" style="65" customWidth="1"/>
    <col min="7207" max="7424" width="9" style="65" customWidth="1"/>
    <col min="7425" max="7425" width="3.625" style="65" customWidth="1"/>
    <col min="7426" max="7426" width="3.125" style="65" customWidth="1"/>
    <col min="7427" max="7429" width="6.125" style="65" customWidth="1"/>
    <col min="7430" max="7430" width="3.125" style="65" customWidth="1"/>
    <col min="7431" max="7431" width="2.625" style="65" customWidth="1"/>
    <col min="7432" max="7437" width="6.125" style="65" customWidth="1"/>
    <col min="7438" max="7439" width="2.625" style="65" customWidth="1"/>
    <col min="7440" max="7442" width="5.625" style="65" customWidth="1"/>
    <col min="7443" max="7443" width="2.625" style="65" customWidth="1"/>
    <col min="7444" max="7450" width="5.625" style="65" customWidth="1"/>
    <col min="7451" max="7451" width="3.625" style="65" customWidth="1"/>
    <col min="7452" max="7462" width="6.125" style="65" customWidth="1"/>
    <col min="7463" max="7680" width="9" style="65" customWidth="1"/>
    <col min="7681" max="7681" width="3.625" style="65" customWidth="1"/>
    <col min="7682" max="7682" width="3.125" style="65" customWidth="1"/>
    <col min="7683" max="7685" width="6.125" style="65" customWidth="1"/>
    <col min="7686" max="7686" width="3.125" style="65" customWidth="1"/>
    <col min="7687" max="7687" width="2.625" style="65" customWidth="1"/>
    <col min="7688" max="7693" width="6.125" style="65" customWidth="1"/>
    <col min="7694" max="7695" width="2.625" style="65" customWidth="1"/>
    <col min="7696" max="7698" width="5.625" style="65" customWidth="1"/>
    <col min="7699" max="7699" width="2.625" style="65" customWidth="1"/>
    <col min="7700" max="7706" width="5.625" style="65" customWidth="1"/>
    <col min="7707" max="7707" width="3.625" style="65" customWidth="1"/>
    <col min="7708" max="7718" width="6.125" style="65" customWidth="1"/>
    <col min="7719" max="7936" width="9" style="65" customWidth="1"/>
    <col min="7937" max="7937" width="3.625" style="65" customWidth="1"/>
    <col min="7938" max="7938" width="3.125" style="65" customWidth="1"/>
    <col min="7939" max="7941" width="6.125" style="65" customWidth="1"/>
    <col min="7942" max="7942" width="3.125" style="65" customWidth="1"/>
    <col min="7943" max="7943" width="2.625" style="65" customWidth="1"/>
    <col min="7944" max="7949" width="6.125" style="65" customWidth="1"/>
    <col min="7950" max="7951" width="2.625" style="65" customWidth="1"/>
    <col min="7952" max="7954" width="5.625" style="65" customWidth="1"/>
    <col min="7955" max="7955" width="2.625" style="65" customWidth="1"/>
    <col min="7956" max="7962" width="5.625" style="65" customWidth="1"/>
    <col min="7963" max="7963" width="3.625" style="65" customWidth="1"/>
    <col min="7964" max="7974" width="6.125" style="65" customWidth="1"/>
    <col min="7975" max="8192" width="9" style="65" customWidth="1"/>
    <col min="8193" max="8193" width="3.625" style="65" customWidth="1"/>
    <col min="8194" max="8194" width="3.125" style="65" customWidth="1"/>
    <col min="8195" max="8197" width="6.125" style="65" customWidth="1"/>
    <col min="8198" max="8198" width="3.125" style="65" customWidth="1"/>
    <col min="8199" max="8199" width="2.625" style="65" customWidth="1"/>
    <col min="8200" max="8205" width="6.125" style="65" customWidth="1"/>
    <col min="8206" max="8207" width="2.625" style="65" customWidth="1"/>
    <col min="8208" max="8210" width="5.625" style="65" customWidth="1"/>
    <col min="8211" max="8211" width="2.625" style="65" customWidth="1"/>
    <col min="8212" max="8218" width="5.625" style="65" customWidth="1"/>
    <col min="8219" max="8219" width="3.625" style="65" customWidth="1"/>
    <col min="8220" max="8230" width="6.125" style="65" customWidth="1"/>
    <col min="8231" max="8448" width="9" style="65" customWidth="1"/>
    <col min="8449" max="8449" width="3.625" style="65" customWidth="1"/>
    <col min="8450" max="8450" width="3.125" style="65" customWidth="1"/>
    <col min="8451" max="8453" width="6.125" style="65" customWidth="1"/>
    <col min="8454" max="8454" width="3.125" style="65" customWidth="1"/>
    <col min="8455" max="8455" width="2.625" style="65" customWidth="1"/>
    <col min="8456" max="8461" width="6.125" style="65" customWidth="1"/>
    <col min="8462" max="8463" width="2.625" style="65" customWidth="1"/>
    <col min="8464" max="8466" width="5.625" style="65" customWidth="1"/>
    <col min="8467" max="8467" width="2.625" style="65" customWidth="1"/>
    <col min="8468" max="8474" width="5.625" style="65" customWidth="1"/>
    <col min="8475" max="8475" width="3.625" style="65" customWidth="1"/>
    <col min="8476" max="8486" width="6.125" style="65" customWidth="1"/>
    <col min="8487" max="8704" width="9" style="65" customWidth="1"/>
    <col min="8705" max="8705" width="3.625" style="65" customWidth="1"/>
    <col min="8706" max="8706" width="3.125" style="65" customWidth="1"/>
    <col min="8707" max="8709" width="6.125" style="65" customWidth="1"/>
    <col min="8710" max="8710" width="3.125" style="65" customWidth="1"/>
    <col min="8711" max="8711" width="2.625" style="65" customWidth="1"/>
    <col min="8712" max="8717" width="6.125" style="65" customWidth="1"/>
    <col min="8718" max="8719" width="2.625" style="65" customWidth="1"/>
    <col min="8720" max="8722" width="5.625" style="65" customWidth="1"/>
    <col min="8723" max="8723" width="2.625" style="65" customWidth="1"/>
    <col min="8724" max="8730" width="5.625" style="65" customWidth="1"/>
    <col min="8731" max="8731" width="3.625" style="65" customWidth="1"/>
    <col min="8732" max="8742" width="6.125" style="65" customWidth="1"/>
    <col min="8743" max="8960" width="9" style="65" customWidth="1"/>
    <col min="8961" max="8961" width="3.625" style="65" customWidth="1"/>
    <col min="8962" max="8962" width="3.125" style="65" customWidth="1"/>
    <col min="8963" max="8965" width="6.125" style="65" customWidth="1"/>
    <col min="8966" max="8966" width="3.125" style="65" customWidth="1"/>
    <col min="8967" max="8967" width="2.625" style="65" customWidth="1"/>
    <col min="8968" max="8973" width="6.125" style="65" customWidth="1"/>
    <col min="8974" max="8975" width="2.625" style="65" customWidth="1"/>
    <col min="8976" max="8978" width="5.625" style="65" customWidth="1"/>
    <col min="8979" max="8979" width="2.625" style="65" customWidth="1"/>
    <col min="8980" max="8986" width="5.625" style="65" customWidth="1"/>
    <col min="8987" max="8987" width="3.625" style="65" customWidth="1"/>
    <col min="8988" max="8998" width="6.125" style="65" customWidth="1"/>
    <col min="8999" max="9216" width="9" style="65" customWidth="1"/>
    <col min="9217" max="9217" width="3.625" style="65" customWidth="1"/>
    <col min="9218" max="9218" width="3.125" style="65" customWidth="1"/>
    <col min="9219" max="9221" width="6.125" style="65" customWidth="1"/>
    <col min="9222" max="9222" width="3.125" style="65" customWidth="1"/>
    <col min="9223" max="9223" width="2.625" style="65" customWidth="1"/>
    <col min="9224" max="9229" width="6.125" style="65" customWidth="1"/>
    <col min="9230" max="9231" width="2.625" style="65" customWidth="1"/>
    <col min="9232" max="9234" width="5.625" style="65" customWidth="1"/>
    <col min="9235" max="9235" width="2.625" style="65" customWidth="1"/>
    <col min="9236" max="9242" width="5.625" style="65" customWidth="1"/>
    <col min="9243" max="9243" width="3.625" style="65" customWidth="1"/>
    <col min="9244" max="9254" width="6.125" style="65" customWidth="1"/>
    <col min="9255" max="9472" width="9" style="65" customWidth="1"/>
    <col min="9473" max="9473" width="3.625" style="65" customWidth="1"/>
    <col min="9474" max="9474" width="3.125" style="65" customWidth="1"/>
    <col min="9475" max="9477" width="6.125" style="65" customWidth="1"/>
    <col min="9478" max="9478" width="3.125" style="65" customWidth="1"/>
    <col min="9479" max="9479" width="2.625" style="65" customWidth="1"/>
    <col min="9480" max="9485" width="6.125" style="65" customWidth="1"/>
    <col min="9486" max="9487" width="2.625" style="65" customWidth="1"/>
    <col min="9488" max="9490" width="5.625" style="65" customWidth="1"/>
    <col min="9491" max="9491" width="2.625" style="65" customWidth="1"/>
    <col min="9492" max="9498" width="5.625" style="65" customWidth="1"/>
    <col min="9499" max="9499" width="3.625" style="65" customWidth="1"/>
    <col min="9500" max="9510" width="6.125" style="65" customWidth="1"/>
    <col min="9511" max="9728" width="9" style="65" customWidth="1"/>
    <col min="9729" max="9729" width="3.625" style="65" customWidth="1"/>
    <col min="9730" max="9730" width="3.125" style="65" customWidth="1"/>
    <col min="9731" max="9733" width="6.125" style="65" customWidth="1"/>
    <col min="9734" max="9734" width="3.125" style="65" customWidth="1"/>
    <col min="9735" max="9735" width="2.625" style="65" customWidth="1"/>
    <col min="9736" max="9741" width="6.125" style="65" customWidth="1"/>
    <col min="9742" max="9743" width="2.625" style="65" customWidth="1"/>
    <col min="9744" max="9746" width="5.625" style="65" customWidth="1"/>
    <col min="9747" max="9747" width="2.625" style="65" customWidth="1"/>
    <col min="9748" max="9754" width="5.625" style="65" customWidth="1"/>
    <col min="9755" max="9755" width="3.625" style="65" customWidth="1"/>
    <col min="9756" max="9766" width="6.125" style="65" customWidth="1"/>
    <col min="9767" max="9984" width="9" style="65" customWidth="1"/>
    <col min="9985" max="9985" width="3.625" style="65" customWidth="1"/>
    <col min="9986" max="9986" width="3.125" style="65" customWidth="1"/>
    <col min="9987" max="9989" width="6.125" style="65" customWidth="1"/>
    <col min="9990" max="9990" width="3.125" style="65" customWidth="1"/>
    <col min="9991" max="9991" width="2.625" style="65" customWidth="1"/>
    <col min="9992" max="9997" width="6.125" style="65" customWidth="1"/>
    <col min="9998" max="9999" width="2.625" style="65" customWidth="1"/>
    <col min="10000" max="10002" width="5.625" style="65" customWidth="1"/>
    <col min="10003" max="10003" width="2.625" style="65" customWidth="1"/>
    <col min="10004" max="10010" width="5.625" style="65" customWidth="1"/>
    <col min="10011" max="10011" width="3.625" style="65" customWidth="1"/>
    <col min="10012" max="10022" width="6.125" style="65" customWidth="1"/>
    <col min="10023" max="10240" width="9" style="65" customWidth="1"/>
    <col min="10241" max="10241" width="3.625" style="65" customWidth="1"/>
    <col min="10242" max="10242" width="3.125" style="65" customWidth="1"/>
    <col min="10243" max="10245" width="6.125" style="65" customWidth="1"/>
    <col min="10246" max="10246" width="3.125" style="65" customWidth="1"/>
    <col min="10247" max="10247" width="2.625" style="65" customWidth="1"/>
    <col min="10248" max="10253" width="6.125" style="65" customWidth="1"/>
    <col min="10254" max="10255" width="2.625" style="65" customWidth="1"/>
    <col min="10256" max="10258" width="5.625" style="65" customWidth="1"/>
    <col min="10259" max="10259" width="2.625" style="65" customWidth="1"/>
    <col min="10260" max="10266" width="5.625" style="65" customWidth="1"/>
    <col min="10267" max="10267" width="3.625" style="65" customWidth="1"/>
    <col min="10268" max="10278" width="6.125" style="65" customWidth="1"/>
    <col min="10279" max="10496" width="9" style="65" customWidth="1"/>
    <col min="10497" max="10497" width="3.625" style="65" customWidth="1"/>
    <col min="10498" max="10498" width="3.125" style="65" customWidth="1"/>
    <col min="10499" max="10501" width="6.125" style="65" customWidth="1"/>
    <col min="10502" max="10502" width="3.125" style="65" customWidth="1"/>
    <col min="10503" max="10503" width="2.625" style="65" customWidth="1"/>
    <col min="10504" max="10509" width="6.125" style="65" customWidth="1"/>
    <col min="10510" max="10511" width="2.625" style="65" customWidth="1"/>
    <col min="10512" max="10514" width="5.625" style="65" customWidth="1"/>
    <col min="10515" max="10515" width="2.625" style="65" customWidth="1"/>
    <col min="10516" max="10522" width="5.625" style="65" customWidth="1"/>
    <col min="10523" max="10523" width="3.625" style="65" customWidth="1"/>
    <col min="10524" max="10534" width="6.125" style="65" customWidth="1"/>
    <col min="10535" max="10752" width="9" style="65" customWidth="1"/>
    <col min="10753" max="10753" width="3.625" style="65" customWidth="1"/>
    <col min="10754" max="10754" width="3.125" style="65" customWidth="1"/>
    <col min="10755" max="10757" width="6.125" style="65" customWidth="1"/>
    <col min="10758" max="10758" width="3.125" style="65" customWidth="1"/>
    <col min="10759" max="10759" width="2.625" style="65" customWidth="1"/>
    <col min="10760" max="10765" width="6.125" style="65" customWidth="1"/>
    <col min="10766" max="10767" width="2.625" style="65" customWidth="1"/>
    <col min="10768" max="10770" width="5.625" style="65" customWidth="1"/>
    <col min="10771" max="10771" width="2.625" style="65" customWidth="1"/>
    <col min="10772" max="10778" width="5.625" style="65" customWidth="1"/>
    <col min="10779" max="10779" width="3.625" style="65" customWidth="1"/>
    <col min="10780" max="10790" width="6.125" style="65" customWidth="1"/>
    <col min="10791" max="11008" width="9" style="65" customWidth="1"/>
    <col min="11009" max="11009" width="3.625" style="65" customWidth="1"/>
    <col min="11010" max="11010" width="3.125" style="65" customWidth="1"/>
    <col min="11011" max="11013" width="6.125" style="65" customWidth="1"/>
    <col min="11014" max="11014" width="3.125" style="65" customWidth="1"/>
    <col min="11015" max="11015" width="2.625" style="65" customWidth="1"/>
    <col min="11016" max="11021" width="6.125" style="65" customWidth="1"/>
    <col min="11022" max="11023" width="2.625" style="65" customWidth="1"/>
    <col min="11024" max="11026" width="5.625" style="65" customWidth="1"/>
    <col min="11027" max="11027" width="2.625" style="65" customWidth="1"/>
    <col min="11028" max="11034" width="5.625" style="65" customWidth="1"/>
    <col min="11035" max="11035" width="3.625" style="65" customWidth="1"/>
    <col min="11036" max="11046" width="6.125" style="65" customWidth="1"/>
    <col min="11047" max="11264" width="9" style="65" customWidth="1"/>
    <col min="11265" max="11265" width="3.625" style="65" customWidth="1"/>
    <col min="11266" max="11266" width="3.125" style="65" customWidth="1"/>
    <col min="11267" max="11269" width="6.125" style="65" customWidth="1"/>
    <col min="11270" max="11270" width="3.125" style="65" customWidth="1"/>
    <col min="11271" max="11271" width="2.625" style="65" customWidth="1"/>
    <col min="11272" max="11277" width="6.125" style="65" customWidth="1"/>
    <col min="11278" max="11279" width="2.625" style="65" customWidth="1"/>
    <col min="11280" max="11282" width="5.625" style="65" customWidth="1"/>
    <col min="11283" max="11283" width="2.625" style="65" customWidth="1"/>
    <col min="11284" max="11290" width="5.625" style="65" customWidth="1"/>
    <col min="11291" max="11291" width="3.625" style="65" customWidth="1"/>
    <col min="11292" max="11302" width="6.125" style="65" customWidth="1"/>
    <col min="11303" max="11520" width="9" style="65" customWidth="1"/>
    <col min="11521" max="11521" width="3.625" style="65" customWidth="1"/>
    <col min="11522" max="11522" width="3.125" style="65" customWidth="1"/>
    <col min="11523" max="11525" width="6.125" style="65" customWidth="1"/>
    <col min="11526" max="11526" width="3.125" style="65" customWidth="1"/>
    <col min="11527" max="11527" width="2.625" style="65" customWidth="1"/>
    <col min="11528" max="11533" width="6.125" style="65" customWidth="1"/>
    <col min="11534" max="11535" width="2.625" style="65" customWidth="1"/>
    <col min="11536" max="11538" width="5.625" style="65" customWidth="1"/>
    <col min="11539" max="11539" width="2.625" style="65" customWidth="1"/>
    <col min="11540" max="11546" width="5.625" style="65" customWidth="1"/>
    <col min="11547" max="11547" width="3.625" style="65" customWidth="1"/>
    <col min="11548" max="11558" width="6.125" style="65" customWidth="1"/>
    <col min="11559" max="11776" width="9" style="65" customWidth="1"/>
    <col min="11777" max="11777" width="3.625" style="65" customWidth="1"/>
    <col min="11778" max="11778" width="3.125" style="65" customWidth="1"/>
    <col min="11779" max="11781" width="6.125" style="65" customWidth="1"/>
    <col min="11782" max="11782" width="3.125" style="65" customWidth="1"/>
    <col min="11783" max="11783" width="2.625" style="65" customWidth="1"/>
    <col min="11784" max="11789" width="6.125" style="65" customWidth="1"/>
    <col min="11790" max="11791" width="2.625" style="65" customWidth="1"/>
    <col min="11792" max="11794" width="5.625" style="65" customWidth="1"/>
    <col min="11795" max="11795" width="2.625" style="65" customWidth="1"/>
    <col min="11796" max="11802" width="5.625" style="65" customWidth="1"/>
    <col min="11803" max="11803" width="3.625" style="65" customWidth="1"/>
    <col min="11804" max="11814" width="6.125" style="65" customWidth="1"/>
    <col min="11815" max="12032" width="9" style="65" customWidth="1"/>
    <col min="12033" max="12033" width="3.625" style="65" customWidth="1"/>
    <col min="12034" max="12034" width="3.125" style="65" customWidth="1"/>
    <col min="12035" max="12037" width="6.125" style="65" customWidth="1"/>
    <col min="12038" max="12038" width="3.125" style="65" customWidth="1"/>
    <col min="12039" max="12039" width="2.625" style="65" customWidth="1"/>
    <col min="12040" max="12045" width="6.125" style="65" customWidth="1"/>
    <col min="12046" max="12047" width="2.625" style="65" customWidth="1"/>
    <col min="12048" max="12050" width="5.625" style="65" customWidth="1"/>
    <col min="12051" max="12051" width="2.625" style="65" customWidth="1"/>
    <col min="12052" max="12058" width="5.625" style="65" customWidth="1"/>
    <col min="12059" max="12059" width="3.625" style="65" customWidth="1"/>
    <col min="12060" max="12070" width="6.125" style="65" customWidth="1"/>
    <col min="12071" max="12288" width="9" style="65" customWidth="1"/>
    <col min="12289" max="12289" width="3.625" style="65" customWidth="1"/>
    <col min="12290" max="12290" width="3.125" style="65" customWidth="1"/>
    <col min="12291" max="12293" width="6.125" style="65" customWidth="1"/>
    <col min="12294" max="12294" width="3.125" style="65" customWidth="1"/>
    <col min="12295" max="12295" width="2.625" style="65" customWidth="1"/>
    <col min="12296" max="12301" width="6.125" style="65" customWidth="1"/>
    <col min="12302" max="12303" width="2.625" style="65" customWidth="1"/>
    <col min="12304" max="12306" width="5.625" style="65" customWidth="1"/>
    <col min="12307" max="12307" width="2.625" style="65" customWidth="1"/>
    <col min="12308" max="12314" width="5.625" style="65" customWidth="1"/>
    <col min="12315" max="12315" width="3.625" style="65" customWidth="1"/>
    <col min="12316" max="12326" width="6.125" style="65" customWidth="1"/>
    <col min="12327" max="12544" width="9" style="65" customWidth="1"/>
    <col min="12545" max="12545" width="3.625" style="65" customWidth="1"/>
    <col min="12546" max="12546" width="3.125" style="65" customWidth="1"/>
    <col min="12547" max="12549" width="6.125" style="65" customWidth="1"/>
    <col min="12550" max="12550" width="3.125" style="65" customWidth="1"/>
    <col min="12551" max="12551" width="2.625" style="65" customWidth="1"/>
    <col min="12552" max="12557" width="6.125" style="65" customWidth="1"/>
    <col min="12558" max="12559" width="2.625" style="65" customWidth="1"/>
    <col min="12560" max="12562" width="5.625" style="65" customWidth="1"/>
    <col min="12563" max="12563" width="2.625" style="65" customWidth="1"/>
    <col min="12564" max="12570" width="5.625" style="65" customWidth="1"/>
    <col min="12571" max="12571" width="3.625" style="65" customWidth="1"/>
    <col min="12572" max="12582" width="6.125" style="65" customWidth="1"/>
    <col min="12583" max="12800" width="9" style="65" customWidth="1"/>
    <col min="12801" max="12801" width="3.625" style="65" customWidth="1"/>
    <col min="12802" max="12802" width="3.125" style="65" customWidth="1"/>
    <col min="12803" max="12805" width="6.125" style="65" customWidth="1"/>
    <col min="12806" max="12806" width="3.125" style="65" customWidth="1"/>
    <col min="12807" max="12807" width="2.625" style="65" customWidth="1"/>
    <col min="12808" max="12813" width="6.125" style="65" customWidth="1"/>
    <col min="12814" max="12815" width="2.625" style="65" customWidth="1"/>
    <col min="12816" max="12818" width="5.625" style="65" customWidth="1"/>
    <col min="12819" max="12819" width="2.625" style="65" customWidth="1"/>
    <col min="12820" max="12826" width="5.625" style="65" customWidth="1"/>
    <col min="12827" max="12827" width="3.625" style="65" customWidth="1"/>
    <col min="12828" max="12838" width="6.125" style="65" customWidth="1"/>
    <col min="12839" max="13056" width="9" style="65" customWidth="1"/>
    <col min="13057" max="13057" width="3.625" style="65" customWidth="1"/>
    <col min="13058" max="13058" width="3.125" style="65" customWidth="1"/>
    <col min="13059" max="13061" width="6.125" style="65" customWidth="1"/>
    <col min="13062" max="13062" width="3.125" style="65" customWidth="1"/>
    <col min="13063" max="13063" width="2.625" style="65" customWidth="1"/>
    <col min="13064" max="13069" width="6.125" style="65" customWidth="1"/>
    <col min="13070" max="13071" width="2.625" style="65" customWidth="1"/>
    <col min="13072" max="13074" width="5.625" style="65" customWidth="1"/>
    <col min="13075" max="13075" width="2.625" style="65" customWidth="1"/>
    <col min="13076" max="13082" width="5.625" style="65" customWidth="1"/>
    <col min="13083" max="13083" width="3.625" style="65" customWidth="1"/>
    <col min="13084" max="13094" width="6.125" style="65" customWidth="1"/>
    <col min="13095" max="13312" width="9" style="65" customWidth="1"/>
    <col min="13313" max="13313" width="3.625" style="65" customWidth="1"/>
    <col min="13314" max="13314" width="3.125" style="65" customWidth="1"/>
    <col min="13315" max="13317" width="6.125" style="65" customWidth="1"/>
    <col min="13318" max="13318" width="3.125" style="65" customWidth="1"/>
    <col min="13319" max="13319" width="2.625" style="65" customWidth="1"/>
    <col min="13320" max="13325" width="6.125" style="65" customWidth="1"/>
    <col min="13326" max="13327" width="2.625" style="65" customWidth="1"/>
    <col min="13328" max="13330" width="5.625" style="65" customWidth="1"/>
    <col min="13331" max="13331" width="2.625" style="65" customWidth="1"/>
    <col min="13332" max="13338" width="5.625" style="65" customWidth="1"/>
    <col min="13339" max="13339" width="3.625" style="65" customWidth="1"/>
    <col min="13340" max="13350" width="6.125" style="65" customWidth="1"/>
    <col min="13351" max="13568" width="9" style="65" customWidth="1"/>
    <col min="13569" max="13569" width="3.625" style="65" customWidth="1"/>
    <col min="13570" max="13570" width="3.125" style="65" customWidth="1"/>
    <col min="13571" max="13573" width="6.125" style="65" customWidth="1"/>
    <col min="13574" max="13574" width="3.125" style="65" customWidth="1"/>
    <col min="13575" max="13575" width="2.625" style="65" customWidth="1"/>
    <col min="13576" max="13581" width="6.125" style="65" customWidth="1"/>
    <col min="13582" max="13583" width="2.625" style="65" customWidth="1"/>
    <col min="13584" max="13586" width="5.625" style="65" customWidth="1"/>
    <col min="13587" max="13587" width="2.625" style="65" customWidth="1"/>
    <col min="13588" max="13594" width="5.625" style="65" customWidth="1"/>
    <col min="13595" max="13595" width="3.625" style="65" customWidth="1"/>
    <col min="13596" max="13606" width="6.125" style="65" customWidth="1"/>
    <col min="13607" max="13824" width="9" style="65" customWidth="1"/>
    <col min="13825" max="13825" width="3.625" style="65" customWidth="1"/>
    <col min="13826" max="13826" width="3.125" style="65" customWidth="1"/>
    <col min="13827" max="13829" width="6.125" style="65" customWidth="1"/>
    <col min="13830" max="13830" width="3.125" style="65" customWidth="1"/>
    <col min="13831" max="13831" width="2.625" style="65" customWidth="1"/>
    <col min="13832" max="13837" width="6.125" style="65" customWidth="1"/>
    <col min="13838" max="13839" width="2.625" style="65" customWidth="1"/>
    <col min="13840" max="13842" width="5.625" style="65" customWidth="1"/>
    <col min="13843" max="13843" width="2.625" style="65" customWidth="1"/>
    <col min="13844" max="13850" width="5.625" style="65" customWidth="1"/>
    <col min="13851" max="13851" width="3.625" style="65" customWidth="1"/>
    <col min="13852" max="13862" width="6.125" style="65" customWidth="1"/>
    <col min="13863" max="14080" width="9" style="65" customWidth="1"/>
    <col min="14081" max="14081" width="3.625" style="65" customWidth="1"/>
    <col min="14082" max="14082" width="3.125" style="65" customWidth="1"/>
    <col min="14083" max="14085" width="6.125" style="65" customWidth="1"/>
    <col min="14086" max="14086" width="3.125" style="65" customWidth="1"/>
    <col min="14087" max="14087" width="2.625" style="65" customWidth="1"/>
    <col min="14088" max="14093" width="6.125" style="65" customWidth="1"/>
    <col min="14094" max="14095" width="2.625" style="65" customWidth="1"/>
    <col min="14096" max="14098" width="5.625" style="65" customWidth="1"/>
    <col min="14099" max="14099" width="2.625" style="65" customWidth="1"/>
    <col min="14100" max="14106" width="5.625" style="65" customWidth="1"/>
    <col min="14107" max="14107" width="3.625" style="65" customWidth="1"/>
    <col min="14108" max="14118" width="6.125" style="65" customWidth="1"/>
    <col min="14119" max="14336" width="9" style="65" customWidth="1"/>
    <col min="14337" max="14337" width="3.625" style="65" customWidth="1"/>
    <col min="14338" max="14338" width="3.125" style="65" customWidth="1"/>
    <col min="14339" max="14341" width="6.125" style="65" customWidth="1"/>
    <col min="14342" max="14342" width="3.125" style="65" customWidth="1"/>
    <col min="14343" max="14343" width="2.625" style="65" customWidth="1"/>
    <col min="14344" max="14349" width="6.125" style="65" customWidth="1"/>
    <col min="14350" max="14351" width="2.625" style="65" customWidth="1"/>
    <col min="14352" max="14354" width="5.625" style="65" customWidth="1"/>
    <col min="14355" max="14355" width="2.625" style="65" customWidth="1"/>
    <col min="14356" max="14362" width="5.625" style="65" customWidth="1"/>
    <col min="14363" max="14363" width="3.625" style="65" customWidth="1"/>
    <col min="14364" max="14374" width="6.125" style="65" customWidth="1"/>
    <col min="14375" max="14592" width="9" style="65" customWidth="1"/>
    <col min="14593" max="14593" width="3.625" style="65" customWidth="1"/>
    <col min="14594" max="14594" width="3.125" style="65" customWidth="1"/>
    <col min="14595" max="14597" width="6.125" style="65" customWidth="1"/>
    <col min="14598" max="14598" width="3.125" style="65" customWidth="1"/>
    <col min="14599" max="14599" width="2.625" style="65" customWidth="1"/>
    <col min="14600" max="14605" width="6.125" style="65" customWidth="1"/>
    <col min="14606" max="14607" width="2.625" style="65" customWidth="1"/>
    <col min="14608" max="14610" width="5.625" style="65" customWidth="1"/>
    <col min="14611" max="14611" width="2.625" style="65" customWidth="1"/>
    <col min="14612" max="14618" width="5.625" style="65" customWidth="1"/>
    <col min="14619" max="14619" width="3.625" style="65" customWidth="1"/>
    <col min="14620" max="14630" width="6.125" style="65" customWidth="1"/>
    <col min="14631" max="14848" width="9" style="65" customWidth="1"/>
    <col min="14849" max="14849" width="3.625" style="65" customWidth="1"/>
    <col min="14850" max="14850" width="3.125" style="65" customWidth="1"/>
    <col min="14851" max="14853" width="6.125" style="65" customWidth="1"/>
    <col min="14854" max="14854" width="3.125" style="65" customWidth="1"/>
    <col min="14855" max="14855" width="2.625" style="65" customWidth="1"/>
    <col min="14856" max="14861" width="6.125" style="65" customWidth="1"/>
    <col min="14862" max="14863" width="2.625" style="65" customWidth="1"/>
    <col min="14864" max="14866" width="5.625" style="65" customWidth="1"/>
    <col min="14867" max="14867" width="2.625" style="65" customWidth="1"/>
    <col min="14868" max="14874" width="5.625" style="65" customWidth="1"/>
    <col min="14875" max="14875" width="3.625" style="65" customWidth="1"/>
    <col min="14876" max="14886" width="6.125" style="65" customWidth="1"/>
    <col min="14887" max="15104" width="9" style="65" customWidth="1"/>
    <col min="15105" max="15105" width="3.625" style="65" customWidth="1"/>
    <col min="15106" max="15106" width="3.125" style="65" customWidth="1"/>
    <col min="15107" max="15109" width="6.125" style="65" customWidth="1"/>
    <col min="15110" max="15110" width="3.125" style="65" customWidth="1"/>
    <col min="15111" max="15111" width="2.625" style="65" customWidth="1"/>
    <col min="15112" max="15117" width="6.125" style="65" customWidth="1"/>
    <col min="15118" max="15119" width="2.625" style="65" customWidth="1"/>
    <col min="15120" max="15122" width="5.625" style="65" customWidth="1"/>
    <col min="15123" max="15123" width="2.625" style="65" customWidth="1"/>
    <col min="15124" max="15130" width="5.625" style="65" customWidth="1"/>
    <col min="15131" max="15131" width="3.625" style="65" customWidth="1"/>
    <col min="15132" max="15142" width="6.125" style="65" customWidth="1"/>
    <col min="15143" max="15360" width="9" style="65" customWidth="1"/>
    <col min="15361" max="15361" width="3.625" style="65" customWidth="1"/>
    <col min="15362" max="15362" width="3.125" style="65" customWidth="1"/>
    <col min="15363" max="15365" width="6.125" style="65" customWidth="1"/>
    <col min="15366" max="15366" width="3.125" style="65" customWidth="1"/>
    <col min="15367" max="15367" width="2.625" style="65" customWidth="1"/>
    <col min="15368" max="15373" width="6.125" style="65" customWidth="1"/>
    <col min="15374" max="15375" width="2.625" style="65" customWidth="1"/>
    <col min="15376" max="15378" width="5.625" style="65" customWidth="1"/>
    <col min="15379" max="15379" width="2.625" style="65" customWidth="1"/>
    <col min="15380" max="15386" width="5.625" style="65" customWidth="1"/>
    <col min="15387" max="15387" width="3.625" style="65" customWidth="1"/>
    <col min="15388" max="15398" width="6.125" style="65" customWidth="1"/>
    <col min="15399" max="15616" width="9" style="65" customWidth="1"/>
    <col min="15617" max="15617" width="3.625" style="65" customWidth="1"/>
    <col min="15618" max="15618" width="3.125" style="65" customWidth="1"/>
    <col min="15619" max="15621" width="6.125" style="65" customWidth="1"/>
    <col min="15622" max="15622" width="3.125" style="65" customWidth="1"/>
    <col min="15623" max="15623" width="2.625" style="65" customWidth="1"/>
    <col min="15624" max="15629" width="6.125" style="65" customWidth="1"/>
    <col min="15630" max="15631" width="2.625" style="65" customWidth="1"/>
    <col min="15632" max="15634" width="5.625" style="65" customWidth="1"/>
    <col min="15635" max="15635" width="2.625" style="65" customWidth="1"/>
    <col min="15636" max="15642" width="5.625" style="65" customWidth="1"/>
    <col min="15643" max="15643" width="3.625" style="65" customWidth="1"/>
    <col min="15644" max="15654" width="6.125" style="65" customWidth="1"/>
    <col min="15655" max="15872" width="9" style="65" customWidth="1"/>
    <col min="15873" max="15873" width="3.625" style="65" customWidth="1"/>
    <col min="15874" max="15874" width="3.125" style="65" customWidth="1"/>
    <col min="15875" max="15877" width="6.125" style="65" customWidth="1"/>
    <col min="15878" max="15878" width="3.125" style="65" customWidth="1"/>
    <col min="15879" max="15879" width="2.625" style="65" customWidth="1"/>
    <col min="15880" max="15885" width="6.125" style="65" customWidth="1"/>
    <col min="15886" max="15887" width="2.625" style="65" customWidth="1"/>
    <col min="15888" max="15890" width="5.625" style="65" customWidth="1"/>
    <col min="15891" max="15891" width="2.625" style="65" customWidth="1"/>
    <col min="15892" max="15898" width="5.625" style="65" customWidth="1"/>
    <col min="15899" max="15899" width="3.625" style="65" customWidth="1"/>
    <col min="15900" max="15910" width="6.125" style="65" customWidth="1"/>
    <col min="15911" max="16128" width="9" style="65" customWidth="1"/>
    <col min="16129" max="16129" width="3.625" style="65" customWidth="1"/>
    <col min="16130" max="16130" width="3.125" style="65" customWidth="1"/>
    <col min="16131" max="16133" width="6.125" style="65" customWidth="1"/>
    <col min="16134" max="16134" width="3.125" style="65" customWidth="1"/>
    <col min="16135" max="16135" width="2.625" style="65" customWidth="1"/>
    <col min="16136" max="16141" width="6.125" style="65" customWidth="1"/>
    <col min="16142" max="16143" width="2.625" style="65" customWidth="1"/>
    <col min="16144" max="16146" width="5.625" style="65" customWidth="1"/>
    <col min="16147" max="16147" width="2.625" style="65" customWidth="1"/>
    <col min="16148" max="16154" width="5.625" style="65" customWidth="1"/>
    <col min="16155" max="16155" width="3.625" style="65" customWidth="1"/>
    <col min="16156" max="16166" width="6.125" style="65" customWidth="1"/>
    <col min="16167" max="16384" width="9" style="65" customWidth="1"/>
  </cols>
  <sheetData>
    <row r="1" spans="2:26" ht="30" customHeight="1" x14ac:dyDescent="0.15">
      <c r="B1" s="469" t="s">
        <v>4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2:26" ht="24.95" customHeight="1" x14ac:dyDescent="0.15"/>
    <row r="3" spans="2:26" ht="30" customHeight="1" x14ac:dyDescent="0.15">
      <c r="B3" s="470" t="s">
        <v>61</v>
      </c>
      <c r="C3" s="470"/>
      <c r="D3" s="470"/>
      <c r="E3" s="470"/>
      <c r="F3" s="470"/>
      <c r="G3" s="470"/>
      <c r="H3" s="470"/>
      <c r="K3" s="98" t="s">
        <v>74</v>
      </c>
    </row>
    <row r="4" spans="2:26" ht="15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98"/>
    </row>
    <row r="5" spans="2:26" ht="14.25" x14ac:dyDescent="0.15">
      <c r="N5" s="488" t="s">
        <v>77</v>
      </c>
      <c r="O5" s="488"/>
      <c r="P5" s="488"/>
      <c r="Q5" s="485" t="s">
        <v>78</v>
      </c>
      <c r="R5" s="485"/>
      <c r="S5" s="65" t="s">
        <v>80</v>
      </c>
      <c r="T5" s="471" t="str">
        <f>入力シート!AG2&amp;""</f>
        <v>100-8918</v>
      </c>
      <c r="U5" s="471"/>
      <c r="V5" s="471"/>
      <c r="W5" s="471"/>
    </row>
    <row r="6" spans="2:26" ht="14.25" x14ac:dyDescent="0.15">
      <c r="N6" s="488"/>
      <c r="O6" s="488"/>
      <c r="P6" s="488"/>
      <c r="Q6" s="485"/>
      <c r="R6" s="485"/>
      <c r="S6" s="472" t="str">
        <f>入力シート!F5&amp;""</f>
        <v>東京都千代田区霞が関2-1-3</v>
      </c>
      <c r="T6" s="472"/>
      <c r="U6" s="472"/>
      <c r="V6" s="472"/>
      <c r="W6" s="472"/>
      <c r="X6" s="472"/>
      <c r="Y6" s="472"/>
      <c r="Z6" s="472"/>
    </row>
    <row r="7" spans="2:26" ht="14.25" x14ac:dyDescent="0.15">
      <c r="N7" s="488"/>
      <c r="O7" s="488"/>
      <c r="P7" s="488"/>
      <c r="Q7" s="485" t="s">
        <v>81</v>
      </c>
      <c r="R7" s="485"/>
      <c r="S7" s="473" t="str">
        <f>入力シート!F6&amp;""</f>
        <v>社会福祉法人国交会 自動車苑</v>
      </c>
      <c r="T7" s="473"/>
      <c r="U7" s="473"/>
      <c r="V7" s="473"/>
      <c r="W7" s="473"/>
      <c r="X7" s="473"/>
      <c r="Y7" s="473"/>
      <c r="Z7" s="473"/>
    </row>
    <row r="8" spans="2:26" ht="14.25" x14ac:dyDescent="0.15">
      <c r="N8" s="488"/>
      <c r="O8" s="488"/>
      <c r="P8" s="488"/>
      <c r="Q8" s="483"/>
      <c r="R8" s="483"/>
      <c r="S8" s="474" t="str">
        <f>入力シート!F7&amp;""</f>
        <v>理事長　国土　太郎</v>
      </c>
      <c r="T8" s="474"/>
      <c r="U8" s="474"/>
      <c r="V8" s="474"/>
      <c r="W8" s="474"/>
      <c r="X8" s="474"/>
      <c r="Y8" s="474"/>
      <c r="Z8" s="474"/>
    </row>
    <row r="10" spans="2:26" ht="21.95" customHeight="1" x14ac:dyDescent="0.15">
      <c r="B10" s="67"/>
      <c r="C10" s="74"/>
      <c r="D10" s="75"/>
      <c r="E10" s="75"/>
      <c r="F10" s="78"/>
      <c r="G10" s="85" t="s">
        <v>80</v>
      </c>
      <c r="H10" s="475" t="str">
        <f>入力シート!AG2&amp;""</f>
        <v>100-8918</v>
      </c>
      <c r="I10" s="475"/>
      <c r="J10" s="475"/>
      <c r="K10" s="4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99"/>
    </row>
    <row r="11" spans="2:26" ht="21.95" customHeight="1" x14ac:dyDescent="0.15">
      <c r="B11" s="68"/>
      <c r="C11" s="476" t="s">
        <v>11</v>
      </c>
      <c r="D11" s="476"/>
      <c r="E11" s="476"/>
      <c r="F11" s="79"/>
      <c r="G11" s="86"/>
      <c r="H11" s="477" t="str">
        <f>入力シート!AG4&amp;""</f>
        <v>ﾄｳｷｮｳﾄﾁﾖﾀﾞｸｶｽﾐｶﾞｾｷ</v>
      </c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104"/>
    </row>
    <row r="12" spans="2:26" ht="24.95" customHeight="1" x14ac:dyDescent="0.15">
      <c r="B12" s="69"/>
      <c r="C12" s="478" t="s">
        <v>36</v>
      </c>
      <c r="D12" s="478"/>
      <c r="E12" s="478"/>
      <c r="F12" s="80"/>
      <c r="G12" s="87"/>
      <c r="H12" s="489" t="str">
        <f>入力シート!AG3&amp;""</f>
        <v>東京都千代田区霞が関2-1-3</v>
      </c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  <c r="T12" s="489"/>
      <c r="U12" s="489"/>
      <c r="V12" s="489"/>
      <c r="W12" s="489"/>
      <c r="X12" s="489"/>
      <c r="Y12" s="489"/>
      <c r="Z12" s="105"/>
    </row>
    <row r="13" spans="2:26" ht="24.95" customHeight="1" x14ac:dyDescent="0.15">
      <c r="B13" s="70"/>
      <c r="C13" s="479" t="s">
        <v>41</v>
      </c>
      <c r="D13" s="479"/>
      <c r="E13" s="479"/>
      <c r="F13" s="81"/>
      <c r="G13" s="88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106"/>
    </row>
    <row r="14" spans="2:26" ht="21.95" customHeight="1" x14ac:dyDescent="0.15">
      <c r="B14" s="71"/>
      <c r="C14" s="480" t="s">
        <v>11</v>
      </c>
      <c r="D14" s="480"/>
      <c r="E14" s="480"/>
      <c r="F14" s="82"/>
      <c r="G14" s="89"/>
      <c r="H14" s="481" t="str">
        <f>入力シート!AG6&amp;""</f>
        <v>ｼｬｶｲﾌｸｼﾎｳｼﾞﾝｺｯｺｳｶｲ ｼﾞﾄﾞｳｼｬｴﾝ ﾘｼﾞﾁｮｳ ｺｸﾄﾞ ﾀﾛｳ</v>
      </c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107"/>
    </row>
    <row r="15" spans="2:26" ht="21.95" customHeight="1" x14ac:dyDescent="0.15">
      <c r="B15" s="68"/>
      <c r="C15" s="476" t="s">
        <v>52</v>
      </c>
      <c r="D15" s="476"/>
      <c r="E15" s="476"/>
      <c r="F15" s="79"/>
      <c r="G15" s="90"/>
      <c r="H15" s="489" t="str">
        <f>入力シート!AG5&amp;""</f>
        <v>社会福祉法人国交会 自動車苑 理事長 国土 太郎</v>
      </c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108"/>
    </row>
    <row r="16" spans="2:26" ht="21.95" customHeight="1" x14ac:dyDescent="0.15">
      <c r="B16" s="70"/>
      <c r="C16" s="479" t="s">
        <v>83</v>
      </c>
      <c r="D16" s="479"/>
      <c r="E16" s="479"/>
      <c r="F16" s="81"/>
      <c r="G16" s="91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4"/>
      <c r="Z16" s="109"/>
    </row>
    <row r="17" spans="2:26" ht="9.9499999999999993" customHeight="1" x14ac:dyDescent="0.15">
      <c r="B17" s="72"/>
      <c r="C17" s="482" t="s">
        <v>84</v>
      </c>
      <c r="D17" s="482"/>
      <c r="E17" s="482"/>
      <c r="F17" s="83"/>
      <c r="G17" s="92"/>
      <c r="H17" s="96"/>
      <c r="I17" s="96"/>
      <c r="J17" s="96"/>
      <c r="K17" s="96"/>
      <c r="L17" s="96"/>
      <c r="M17" s="96"/>
      <c r="N17" s="96"/>
      <c r="O17" s="96"/>
      <c r="P17" s="482"/>
      <c r="Q17" s="482"/>
      <c r="R17" s="482"/>
      <c r="S17" s="96"/>
      <c r="T17" s="96"/>
      <c r="U17" s="96"/>
      <c r="V17" s="96"/>
      <c r="W17" s="96"/>
      <c r="X17" s="96"/>
      <c r="Y17" s="96"/>
      <c r="Z17" s="110"/>
    </row>
    <row r="18" spans="2:26" ht="18" customHeight="1" x14ac:dyDescent="0.15">
      <c r="B18" s="68"/>
      <c r="C18" s="476"/>
      <c r="D18" s="476"/>
      <c r="E18" s="476"/>
      <c r="F18" s="79"/>
      <c r="G18" s="93"/>
      <c r="H18" s="485" t="str">
        <f>入力シート!AG7&amp;""</f>
        <v>国土交通銀行</v>
      </c>
      <c r="I18" s="485"/>
      <c r="J18" s="485"/>
      <c r="K18" s="485"/>
      <c r="L18" s="485"/>
      <c r="M18" s="485"/>
      <c r="N18" s="485"/>
      <c r="O18" s="485"/>
      <c r="P18" s="485"/>
      <c r="Q18" s="103"/>
      <c r="R18" s="103"/>
      <c r="S18" s="485" t="str">
        <f>入力シート!AG8&amp;""</f>
        <v>霞ヶ関支店</v>
      </c>
      <c r="T18" s="485"/>
      <c r="U18" s="485"/>
      <c r="V18" s="485"/>
      <c r="W18" s="485"/>
      <c r="X18" s="485"/>
      <c r="Y18" s="485"/>
      <c r="Z18" s="111"/>
    </row>
    <row r="19" spans="2:26" ht="18" customHeight="1" x14ac:dyDescent="0.15">
      <c r="B19" s="68"/>
      <c r="C19" s="476"/>
      <c r="D19" s="476"/>
      <c r="E19" s="476"/>
      <c r="F19" s="79"/>
      <c r="G19" s="93"/>
      <c r="H19" s="485"/>
      <c r="I19" s="485"/>
      <c r="J19" s="485"/>
      <c r="K19" s="485"/>
      <c r="L19" s="485"/>
      <c r="M19" s="485"/>
      <c r="N19" s="485"/>
      <c r="O19" s="485"/>
      <c r="P19" s="485"/>
      <c r="Q19" s="103"/>
      <c r="R19" s="103"/>
      <c r="S19" s="485"/>
      <c r="T19" s="485"/>
      <c r="U19" s="485"/>
      <c r="V19" s="485"/>
      <c r="W19" s="485"/>
      <c r="X19" s="485"/>
      <c r="Y19" s="485"/>
      <c r="Z19" s="111"/>
    </row>
    <row r="20" spans="2:26" ht="18" customHeight="1" x14ac:dyDescent="0.15">
      <c r="B20" s="68"/>
      <c r="C20" s="476"/>
      <c r="D20" s="476"/>
      <c r="E20" s="476"/>
      <c r="F20" s="79"/>
      <c r="G20" s="93"/>
      <c r="H20" s="485"/>
      <c r="I20" s="485"/>
      <c r="J20" s="485"/>
      <c r="K20" s="485"/>
      <c r="L20" s="485"/>
      <c r="M20" s="485"/>
      <c r="N20" s="485"/>
      <c r="O20" s="485"/>
      <c r="P20" s="485"/>
      <c r="Q20" s="103"/>
      <c r="R20" s="103"/>
      <c r="S20" s="485"/>
      <c r="T20" s="485"/>
      <c r="U20" s="485"/>
      <c r="V20" s="485"/>
      <c r="W20" s="485"/>
      <c r="X20" s="485"/>
      <c r="Y20" s="485"/>
      <c r="Z20" s="111"/>
    </row>
    <row r="21" spans="2:26" ht="9.9499999999999993" customHeight="1" x14ac:dyDescent="0.15">
      <c r="B21" s="70"/>
      <c r="C21" s="479"/>
      <c r="D21" s="479"/>
      <c r="E21" s="479"/>
      <c r="F21" s="81"/>
      <c r="G21" s="91"/>
      <c r="H21" s="97"/>
      <c r="I21" s="97"/>
      <c r="J21" s="97"/>
      <c r="K21" s="97"/>
      <c r="L21" s="97"/>
      <c r="M21" s="97"/>
      <c r="N21" s="97"/>
      <c r="O21" s="97"/>
      <c r="P21" s="479"/>
      <c r="Q21" s="479"/>
      <c r="R21" s="479"/>
      <c r="S21" s="97"/>
      <c r="T21" s="97"/>
      <c r="U21" s="97"/>
      <c r="V21" s="97"/>
      <c r="W21" s="97"/>
      <c r="X21" s="97"/>
      <c r="Y21" s="483"/>
      <c r="Z21" s="484"/>
    </row>
    <row r="22" spans="2:26" ht="12" customHeight="1" x14ac:dyDescent="0.15">
      <c r="B22" s="68"/>
      <c r="C22" s="482" t="s">
        <v>86</v>
      </c>
      <c r="D22" s="482"/>
      <c r="E22" s="482"/>
      <c r="F22" s="79"/>
      <c r="G22" s="93"/>
      <c r="H22" s="76"/>
      <c r="I22" s="76"/>
      <c r="J22" s="76"/>
      <c r="K22" s="76"/>
      <c r="L22" s="76"/>
      <c r="M22" s="76"/>
      <c r="N22" s="76"/>
      <c r="O22" s="93"/>
      <c r="P22" s="76"/>
      <c r="Q22" s="76"/>
      <c r="R22" s="76"/>
      <c r="S22" s="76"/>
      <c r="T22" s="92"/>
      <c r="U22" s="96"/>
      <c r="V22" s="96"/>
      <c r="W22" s="96"/>
      <c r="X22" s="96"/>
      <c r="Y22" s="96"/>
      <c r="Z22" s="110"/>
    </row>
    <row r="23" spans="2:26" ht="24.95" customHeight="1" x14ac:dyDescent="0.15">
      <c r="B23" s="68"/>
      <c r="C23" s="476"/>
      <c r="D23" s="476"/>
      <c r="E23" s="476"/>
      <c r="F23" s="79"/>
      <c r="G23" s="93"/>
      <c r="H23" s="485" t="str">
        <f>入力シート!AG9&amp;""</f>
        <v>普通預金</v>
      </c>
      <c r="I23" s="485"/>
      <c r="J23" s="485"/>
      <c r="K23" s="485"/>
      <c r="L23" s="485"/>
      <c r="M23" s="485"/>
      <c r="N23" s="95"/>
      <c r="O23" s="102"/>
      <c r="P23" s="476" t="s">
        <v>87</v>
      </c>
      <c r="Q23" s="476"/>
      <c r="R23" s="476"/>
      <c r="S23" s="76"/>
      <c r="T23" s="486" t="str">
        <f>入力シート!AG10&amp;""</f>
        <v>123456</v>
      </c>
      <c r="U23" s="485"/>
      <c r="V23" s="485"/>
      <c r="W23" s="485"/>
      <c r="X23" s="485"/>
      <c r="Y23" s="485"/>
      <c r="Z23" s="487"/>
    </row>
    <row r="24" spans="2:26" ht="12" customHeight="1" x14ac:dyDescent="0.15">
      <c r="B24" s="73"/>
      <c r="C24" s="490"/>
      <c r="D24" s="490"/>
      <c r="E24" s="490"/>
      <c r="F24" s="84"/>
      <c r="G24" s="94"/>
      <c r="H24" s="77"/>
      <c r="I24" s="77"/>
      <c r="J24" s="77"/>
      <c r="K24" s="77"/>
      <c r="L24" s="77"/>
      <c r="M24" s="77"/>
      <c r="N24" s="77"/>
      <c r="O24" s="94"/>
      <c r="P24" s="77"/>
      <c r="Q24" s="77"/>
      <c r="R24" s="77"/>
      <c r="S24" s="77"/>
      <c r="T24" s="94"/>
      <c r="U24" s="77"/>
      <c r="V24" s="77"/>
      <c r="W24" s="77"/>
      <c r="X24" s="77"/>
      <c r="Y24" s="77"/>
      <c r="Z24" s="101"/>
    </row>
    <row r="26" spans="2:26" ht="9.9499999999999993" customHeight="1" x14ac:dyDescent="0.15">
      <c r="B26" s="67"/>
      <c r="C26" s="75"/>
      <c r="D26" s="75"/>
      <c r="E26" s="75"/>
      <c r="F26" s="78"/>
      <c r="G26" s="75"/>
      <c r="H26" s="75"/>
      <c r="I26" s="75"/>
      <c r="J26" s="75"/>
      <c r="K26" s="75"/>
      <c r="L26" s="75"/>
      <c r="M26" s="99"/>
      <c r="N26" s="76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</row>
    <row r="27" spans="2:26" ht="20.25" customHeight="1" x14ac:dyDescent="0.15">
      <c r="B27" s="68"/>
      <c r="C27" s="76" t="s">
        <v>88</v>
      </c>
      <c r="D27" s="76"/>
      <c r="E27" s="76"/>
      <c r="F27" s="79"/>
      <c r="G27" s="95"/>
      <c r="H27" s="485" t="s">
        <v>89</v>
      </c>
      <c r="I27" s="485"/>
      <c r="J27" s="95"/>
      <c r="K27" s="485" t="s">
        <v>90</v>
      </c>
      <c r="L27" s="485"/>
      <c r="M27" s="100"/>
      <c r="N27" s="76"/>
      <c r="O27" s="491"/>
      <c r="P27" s="491"/>
      <c r="Q27" s="491"/>
      <c r="R27" s="491"/>
      <c r="S27" s="491"/>
      <c r="T27" s="491"/>
      <c r="U27" s="491"/>
      <c r="V27" s="491"/>
      <c r="W27" s="491"/>
      <c r="X27" s="491"/>
      <c r="Y27" s="491"/>
      <c r="Z27" s="491"/>
    </row>
    <row r="28" spans="2:26" ht="9.9499999999999993" customHeight="1" x14ac:dyDescent="0.15">
      <c r="B28" s="73"/>
      <c r="C28" s="77"/>
      <c r="D28" s="77"/>
      <c r="E28" s="77"/>
      <c r="F28" s="84"/>
      <c r="G28" s="77"/>
      <c r="H28" s="77"/>
      <c r="I28" s="77"/>
      <c r="J28" s="77"/>
      <c r="K28" s="77"/>
      <c r="L28" s="77"/>
      <c r="M28" s="101"/>
      <c r="N28" s="76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N5:P8"/>
    <mergeCell ref="Q5:R6"/>
    <mergeCell ref="Q7:R8"/>
    <mergeCell ref="H12:Y13"/>
    <mergeCell ref="H15:Y16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S8:Z8"/>
    <mergeCell ref="H10:K10"/>
    <mergeCell ref="C11:E11"/>
    <mergeCell ref="H11:Y11"/>
    <mergeCell ref="C12:E12"/>
    <mergeCell ref="B1:Z1"/>
    <mergeCell ref="B3:H3"/>
    <mergeCell ref="T5:W5"/>
    <mergeCell ref="S6:Z6"/>
    <mergeCell ref="S7:Z7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2022-05-31T02:07:33Z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2022-05-29T07:34:13Z</vt:filetime>
  </property>
</Properties>
</file>