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10. 社会復帰促進\01_公募\公募要領\"/>
    </mc:Choice>
  </mc:AlternateContent>
  <bookViews>
    <workbookView xWindow="480" yWindow="930" windowWidth="18315" windowHeight="8040"/>
  </bookViews>
  <sheets>
    <sheet name="研修等開催計画書（公共交通機関使用の場合）" sheetId="5" r:id="rId1"/>
    <sheet name="行程表及び請求書A（公共交通機関使用の場合）" sheetId="1" r:id="rId2"/>
    <sheet name="行程表及び請求書B（公共交通機関使用の場合）" sheetId="10" r:id="rId3"/>
    <sheet name="行程表及び請求書C（公共交通機関使用の場合）" sheetId="12" r:id="rId4"/>
    <sheet name="研修等開催計画書（車使用の場合）" sheetId="13" r:id="rId5"/>
    <sheet name="行程表及び請求書A（車使用の場合）" sheetId="14" r:id="rId6"/>
    <sheet name="行程表及び請求書B（車使用の場合）" sheetId="15" r:id="rId7"/>
    <sheet name="行程表及び請求書C（車使用の場合）" sheetId="16" r:id="rId8"/>
    <sheet name="（参考）諸謝金・宿泊料" sheetId="4" r:id="rId9"/>
  </sheets>
  <externalReferences>
    <externalReference r:id="rId10"/>
  </externalReferences>
  <definedNames>
    <definedName name="_xlnm.Print_Area" localSheetId="0">'研修等開催計画書（公共交通機関使用の場合）'!$A$1:$AI$53</definedName>
    <definedName name="_xlnm.Print_Area" localSheetId="4">'研修等開催計画書（車使用の場合）'!$A$1:$AI$52</definedName>
    <definedName name="_xlnm.Print_Area" localSheetId="1">'行程表及び請求書A（公共交通機関使用の場合）'!$A$1:$AH$28</definedName>
    <definedName name="_xlnm.Print_Area" localSheetId="5">'行程表及び請求書A（車使用の場合）'!$A$1:$U$52</definedName>
    <definedName name="_xlnm.Print_Area" localSheetId="2">'行程表及び請求書B（公共交通機関使用の場合）'!$A$1:$AH$28</definedName>
    <definedName name="_xlnm.Print_Area" localSheetId="6">'行程表及び請求書B（車使用の場合）'!$A$1:$U$52</definedName>
    <definedName name="_xlnm.Print_Area" localSheetId="3">'行程表及び請求書C（公共交通機関使用の場合）'!$A$1:$AH$28</definedName>
    <definedName name="_xlnm.Print_Area" localSheetId="7">'行程表及び請求書C（車使用の場合）'!$A$1:$U$52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9" i="15" l="1"/>
  <c r="O16" i="15"/>
  <c r="T10" i="15"/>
  <c r="T15" i="16"/>
  <c r="T14" i="16"/>
  <c r="T13" i="16"/>
  <c r="T12" i="16"/>
  <c r="T11" i="16"/>
  <c r="T10" i="16"/>
  <c r="T9" i="16"/>
  <c r="R15" i="16"/>
  <c r="R14" i="16"/>
  <c r="R13" i="16"/>
  <c r="R12" i="16"/>
  <c r="R11" i="16"/>
  <c r="R10" i="16"/>
  <c r="R9" i="16"/>
  <c r="T10" i="14"/>
  <c r="T11" i="14"/>
  <c r="T12" i="14"/>
  <c r="T13" i="14"/>
  <c r="T14" i="14"/>
  <c r="T15" i="14"/>
  <c r="T9" i="14"/>
  <c r="R10" i="14"/>
  <c r="R11" i="14"/>
  <c r="R12" i="14"/>
  <c r="R13" i="14"/>
  <c r="R14" i="14"/>
  <c r="R15" i="14"/>
  <c r="R9" i="14"/>
  <c r="T12" i="15"/>
  <c r="T13" i="15"/>
  <c r="T14" i="15"/>
  <c r="T15" i="15"/>
  <c r="T11" i="15"/>
  <c r="R9" i="15"/>
  <c r="R10" i="15"/>
  <c r="R11" i="15"/>
  <c r="R12" i="15"/>
  <c r="R13" i="15"/>
  <c r="R14" i="15"/>
  <c r="R15" i="15"/>
  <c r="B6" i="16"/>
  <c r="B6" i="15"/>
  <c r="B6" i="14"/>
  <c r="P16" i="16" l="1"/>
  <c r="O16" i="16"/>
  <c r="M16" i="16"/>
  <c r="J16" i="16"/>
  <c r="U15" i="16"/>
  <c r="N15" i="16"/>
  <c r="S15" i="16" s="1"/>
  <c r="L15" i="16"/>
  <c r="U14" i="16"/>
  <c r="S14" i="16"/>
  <c r="N14" i="16"/>
  <c r="L14" i="16"/>
  <c r="U13" i="16"/>
  <c r="N13" i="16"/>
  <c r="S13" i="16" s="1"/>
  <c r="L13" i="16"/>
  <c r="Q13" i="16" s="1"/>
  <c r="U12" i="16"/>
  <c r="Q12" i="16"/>
  <c r="N12" i="16"/>
  <c r="S12" i="16" s="1"/>
  <c r="L12" i="16"/>
  <c r="F12" i="16"/>
  <c r="E12" i="16"/>
  <c r="U11" i="16"/>
  <c r="S11" i="16"/>
  <c r="Q11" i="16"/>
  <c r="N11" i="16"/>
  <c r="U10" i="16"/>
  <c r="Q10" i="16"/>
  <c r="N10" i="16"/>
  <c r="S10" i="16" s="1"/>
  <c r="L10" i="16"/>
  <c r="L16" i="16" s="1"/>
  <c r="F10" i="16"/>
  <c r="E10" i="16"/>
  <c r="U9" i="16"/>
  <c r="U16" i="16" s="1"/>
  <c r="Q9" i="16"/>
  <c r="N9" i="16"/>
  <c r="S9" i="16" s="1"/>
  <c r="O5" i="16"/>
  <c r="P18" i="16" s="1"/>
  <c r="B5" i="16"/>
  <c r="B4" i="16"/>
  <c r="P16" i="15"/>
  <c r="M16" i="15"/>
  <c r="J16" i="15"/>
  <c r="U15" i="15"/>
  <c r="Q15" i="15"/>
  <c r="N15" i="15"/>
  <c r="S15" i="15" s="1"/>
  <c r="L15" i="15"/>
  <c r="U14" i="15"/>
  <c r="Q14" i="15"/>
  <c r="N14" i="15"/>
  <c r="S14" i="15" s="1"/>
  <c r="L14" i="15"/>
  <c r="U13" i="15"/>
  <c r="N13" i="15"/>
  <c r="S13" i="15" s="1"/>
  <c r="L13" i="15"/>
  <c r="U12" i="15"/>
  <c r="S12" i="15"/>
  <c r="N12" i="15"/>
  <c r="L12" i="15"/>
  <c r="F12" i="15"/>
  <c r="E12" i="15"/>
  <c r="U11" i="15"/>
  <c r="Q11" i="15"/>
  <c r="N11" i="15"/>
  <c r="S11" i="15" s="1"/>
  <c r="U10" i="15"/>
  <c r="Q10" i="15"/>
  <c r="N10" i="15"/>
  <c r="S10" i="15" s="1"/>
  <c r="L10" i="15"/>
  <c r="L16" i="15" s="1"/>
  <c r="F10" i="15"/>
  <c r="E10" i="15"/>
  <c r="U9" i="15"/>
  <c r="U16" i="15" s="1"/>
  <c r="S9" i="15"/>
  <c r="Q9" i="15"/>
  <c r="N9" i="15"/>
  <c r="N16" i="15" s="1"/>
  <c r="T5" i="15"/>
  <c r="O5" i="15"/>
  <c r="P18" i="15" s="1"/>
  <c r="B5" i="15"/>
  <c r="B4" i="15"/>
  <c r="P16" i="14"/>
  <c r="O16" i="14"/>
  <c r="M16" i="14"/>
  <c r="J16" i="14"/>
  <c r="U15" i="14"/>
  <c r="N15" i="14"/>
  <c r="S15" i="14" s="1"/>
  <c r="L15" i="14"/>
  <c r="U14" i="14"/>
  <c r="S14" i="14"/>
  <c r="N14" i="14"/>
  <c r="L14" i="14"/>
  <c r="U13" i="14"/>
  <c r="Q13" i="14"/>
  <c r="N13" i="14"/>
  <c r="S13" i="14" s="1"/>
  <c r="L13" i="14"/>
  <c r="U12" i="14"/>
  <c r="Q12" i="14"/>
  <c r="N12" i="14"/>
  <c r="S12" i="14" s="1"/>
  <c r="L12" i="14"/>
  <c r="F12" i="14"/>
  <c r="E12" i="14"/>
  <c r="U11" i="14"/>
  <c r="Q11" i="14"/>
  <c r="N11" i="14"/>
  <c r="S11" i="14" s="1"/>
  <c r="U10" i="14"/>
  <c r="N10" i="14"/>
  <c r="S10" i="14" s="1"/>
  <c r="L10" i="14"/>
  <c r="L16" i="14" s="1"/>
  <c r="F10" i="14"/>
  <c r="E10" i="14"/>
  <c r="U9" i="14"/>
  <c r="U16" i="14" s="1"/>
  <c r="Q9" i="14"/>
  <c r="N9" i="14"/>
  <c r="S9" i="14" s="1"/>
  <c r="O5" i="14"/>
  <c r="P18" i="14" s="1"/>
  <c r="B5" i="14"/>
  <c r="B4" i="14"/>
  <c r="V47" i="13"/>
  <c r="M47" i="13"/>
  <c r="AE47" i="13" s="1"/>
  <c r="S16" i="14" l="1"/>
  <c r="S16" i="15"/>
  <c r="M48" i="13"/>
  <c r="J46" i="13" s="1"/>
  <c r="S16" i="16"/>
  <c r="Q16" i="16"/>
  <c r="T5" i="14"/>
  <c r="Q10" i="14"/>
  <c r="Q16" i="14" s="1"/>
  <c r="Q15" i="14"/>
  <c r="N16" i="14"/>
  <c r="Q13" i="15"/>
  <c r="T5" i="16"/>
  <c r="Q15" i="16"/>
  <c r="N16" i="16"/>
  <c r="Q14" i="14"/>
  <c r="R16" i="15"/>
  <c r="Q12" i="15"/>
  <c r="Q16" i="15" s="1"/>
  <c r="Q14" i="16"/>
  <c r="T16" i="15" l="1"/>
  <c r="U18" i="15" s="1"/>
  <c r="U19" i="15" s="1"/>
  <c r="T16" i="16"/>
  <c r="R16" i="14"/>
  <c r="R16" i="16"/>
  <c r="T16" i="14"/>
  <c r="U18" i="16" l="1"/>
  <c r="U19" i="16" s="1"/>
  <c r="U18" i="14"/>
  <c r="V48" i="13" s="1"/>
  <c r="U19" i="14"/>
  <c r="V46" i="13" l="1"/>
  <c r="AE48" i="13"/>
  <c r="AE46" i="13" s="1"/>
  <c r="G25" i="4" l="1"/>
  <c r="G24" i="4"/>
  <c r="G23" i="4"/>
  <c r="G22" i="4"/>
  <c r="G21" i="4"/>
  <c r="G20" i="4"/>
  <c r="G19" i="4"/>
  <c r="G18" i="4"/>
  <c r="G17" i="4"/>
  <c r="G16" i="4"/>
  <c r="G15" i="4"/>
  <c r="G14" i="4"/>
  <c r="G13" i="4"/>
  <c r="G12" i="4"/>
  <c r="G11" i="4"/>
  <c r="G10" i="4"/>
  <c r="G9" i="4"/>
  <c r="G8" i="4"/>
  <c r="G7" i="4"/>
  <c r="G6" i="4"/>
  <c r="G5" i="4"/>
  <c r="G4" i="4"/>
  <c r="G3" i="4"/>
  <c r="Z25" i="12"/>
  <c r="Y25" i="12"/>
  <c r="S25" i="12"/>
  <c r="Q25" i="12"/>
  <c r="O25" i="12"/>
  <c r="N25" i="12"/>
  <c r="M25" i="12"/>
  <c r="L25" i="12"/>
  <c r="K25" i="12"/>
  <c r="J25" i="12"/>
  <c r="I25" i="12"/>
  <c r="AB24" i="12"/>
  <c r="AA24" i="12"/>
  <c r="X24" i="12"/>
  <c r="W24" i="12"/>
  <c r="V24" i="12"/>
  <c r="R24" i="12"/>
  <c r="AE24" i="12" s="1"/>
  <c r="AF24" i="12" s="1"/>
  <c r="P24" i="12"/>
  <c r="AD24" i="12" s="1"/>
  <c r="AB23" i="12"/>
  <c r="AA23" i="12"/>
  <c r="X23" i="12"/>
  <c r="W23" i="12"/>
  <c r="V23" i="12"/>
  <c r="R23" i="12"/>
  <c r="AE23" i="12" s="1"/>
  <c r="AF23" i="12" s="1"/>
  <c r="P23" i="12"/>
  <c r="AD23" i="12" s="1"/>
  <c r="AB22" i="12"/>
  <c r="AA22" i="12"/>
  <c r="X22" i="12"/>
  <c r="W22" i="12"/>
  <c r="V22" i="12"/>
  <c r="R22" i="12"/>
  <c r="AE22" i="12" s="1"/>
  <c r="AF22" i="12" s="1"/>
  <c r="P22" i="12"/>
  <c r="AC22" i="12" s="1"/>
  <c r="AG21" i="12"/>
  <c r="AH21" i="12" s="1"/>
  <c r="AC21" i="12"/>
  <c r="AB21" i="12"/>
  <c r="AA21" i="12"/>
  <c r="X21" i="12"/>
  <c r="W21" i="12"/>
  <c r="V21" i="12"/>
  <c r="R21" i="12"/>
  <c r="AE21" i="12" s="1"/>
  <c r="AF21" i="12" s="1"/>
  <c r="P21" i="12"/>
  <c r="AD21" i="12" s="1"/>
  <c r="AB20" i="12"/>
  <c r="AA20" i="12"/>
  <c r="X20" i="12"/>
  <c r="W20" i="12"/>
  <c r="V20" i="12"/>
  <c r="R20" i="12"/>
  <c r="AE20" i="12" s="1"/>
  <c r="AF20" i="12" s="1"/>
  <c r="P20" i="12"/>
  <c r="AD20" i="12" s="1"/>
  <c r="AB19" i="12"/>
  <c r="AA19" i="12"/>
  <c r="X19" i="12"/>
  <c r="W19" i="12"/>
  <c r="V19" i="12"/>
  <c r="R19" i="12"/>
  <c r="AE19" i="12" s="1"/>
  <c r="AF19" i="12" s="1"/>
  <c r="P19" i="12"/>
  <c r="AD19" i="12" s="1"/>
  <c r="AB18" i="12"/>
  <c r="AA18" i="12"/>
  <c r="X18" i="12"/>
  <c r="W18" i="12"/>
  <c r="V18" i="12"/>
  <c r="T18" i="12"/>
  <c r="U18" i="12" s="1"/>
  <c r="R18" i="12"/>
  <c r="AE18" i="12" s="1"/>
  <c r="AF18" i="12" s="1"/>
  <c r="P18" i="12"/>
  <c r="AC18" i="12" s="1"/>
  <c r="AG17" i="12"/>
  <c r="AH17" i="12" s="1"/>
  <c r="AB17" i="12"/>
  <c r="AA17" i="12"/>
  <c r="X17" i="12"/>
  <c r="W17" i="12"/>
  <c r="V17" i="12"/>
  <c r="R17" i="12"/>
  <c r="AE17" i="12" s="1"/>
  <c r="AF17" i="12" s="1"/>
  <c r="P17" i="12"/>
  <c r="AC17" i="12" s="1"/>
  <c r="AB16" i="12"/>
  <c r="AA16" i="12"/>
  <c r="X16" i="12"/>
  <c r="W16" i="12"/>
  <c r="V16" i="12"/>
  <c r="R16" i="12"/>
  <c r="AE16" i="12" s="1"/>
  <c r="AF16" i="12" s="1"/>
  <c r="P16" i="12"/>
  <c r="AD16" i="12" s="1"/>
  <c r="AE15" i="12"/>
  <c r="AF15" i="12" s="1"/>
  <c r="AB15" i="12"/>
  <c r="AA15" i="12"/>
  <c r="X15" i="12"/>
  <c r="W15" i="12"/>
  <c r="V15" i="12"/>
  <c r="R15" i="12"/>
  <c r="P15" i="12"/>
  <c r="AD15" i="12" s="1"/>
  <c r="AB14" i="12"/>
  <c r="AA14" i="12"/>
  <c r="X14" i="12"/>
  <c r="W14" i="12"/>
  <c r="V14" i="12"/>
  <c r="R14" i="12"/>
  <c r="AE14" i="12" s="1"/>
  <c r="AF14" i="12" s="1"/>
  <c r="P14" i="12"/>
  <c r="AD14" i="12" s="1"/>
  <c r="AB13" i="12"/>
  <c r="AA13" i="12"/>
  <c r="X13" i="12"/>
  <c r="W13" i="12"/>
  <c r="V13" i="12"/>
  <c r="R13" i="12"/>
  <c r="AE13" i="12" s="1"/>
  <c r="AF13" i="12" s="1"/>
  <c r="P13" i="12"/>
  <c r="AD13" i="12" s="1"/>
  <c r="AB12" i="12"/>
  <c r="AA12" i="12"/>
  <c r="X12" i="12"/>
  <c r="W12" i="12"/>
  <c r="V12" i="12"/>
  <c r="T12" i="12"/>
  <c r="U12" i="12" s="1"/>
  <c r="R12" i="12"/>
  <c r="AE12" i="12" s="1"/>
  <c r="AF12" i="12" s="1"/>
  <c r="P12" i="12"/>
  <c r="AC12" i="12" s="1"/>
  <c r="AG11" i="12"/>
  <c r="AH11" i="12" s="1"/>
  <c r="AD11" i="12"/>
  <c r="AC11" i="12"/>
  <c r="AB11" i="12"/>
  <c r="AA11" i="12"/>
  <c r="X11" i="12"/>
  <c r="W11" i="12"/>
  <c r="V11" i="12"/>
  <c r="R11" i="12"/>
  <c r="AE11" i="12" s="1"/>
  <c r="AF11" i="12" s="1"/>
  <c r="AE10" i="12"/>
  <c r="AD10" i="12"/>
  <c r="AC10" i="12"/>
  <c r="AB10" i="12"/>
  <c r="AA10" i="12"/>
  <c r="AA25" i="12" s="1"/>
  <c r="X10" i="12"/>
  <c r="W10" i="12"/>
  <c r="V10" i="12"/>
  <c r="U10" i="12"/>
  <c r="T10" i="12"/>
  <c r="R10" i="12"/>
  <c r="AH8" i="12"/>
  <c r="AG8" i="12"/>
  <c r="AF8" i="12"/>
  <c r="AE8" i="12"/>
  <c r="AD8" i="12"/>
  <c r="AC8" i="12"/>
  <c r="AB8" i="12"/>
  <c r="AA8" i="12"/>
  <c r="Z8" i="12"/>
  <c r="Y8" i="12"/>
  <c r="X8" i="12"/>
  <c r="W8" i="12"/>
  <c r="V8" i="12"/>
  <c r="AG7" i="12"/>
  <c r="AE7" i="12"/>
  <c r="AC7" i="12"/>
  <c r="Y7" i="12"/>
  <c r="V7" i="12"/>
  <c r="AG6" i="12"/>
  <c r="AE6" i="12"/>
  <c r="B6" i="12"/>
  <c r="B7" i="12" s="1"/>
  <c r="AG5" i="12"/>
  <c r="AC5" i="12"/>
  <c r="X5" i="12"/>
  <c r="T23" i="12" s="1"/>
  <c r="U23" i="12" s="1"/>
  <c r="V5" i="12"/>
  <c r="B5" i="12"/>
  <c r="Z25" i="10"/>
  <c r="Y25" i="10"/>
  <c r="S25" i="10"/>
  <c r="Q25" i="10"/>
  <c r="O25" i="10"/>
  <c r="N25" i="10"/>
  <c r="M25" i="10"/>
  <c r="L25" i="10"/>
  <c r="K25" i="10"/>
  <c r="J25" i="10"/>
  <c r="I25" i="10"/>
  <c r="AG24" i="10"/>
  <c r="AH24" i="10" s="1"/>
  <c r="AB24" i="10"/>
  <c r="AA24" i="10"/>
  <c r="X24" i="10"/>
  <c r="W24" i="10"/>
  <c r="V24" i="10"/>
  <c r="R24" i="10"/>
  <c r="AE24" i="10" s="1"/>
  <c r="AF24" i="10" s="1"/>
  <c r="P24" i="10"/>
  <c r="AD24" i="10" s="1"/>
  <c r="AB23" i="10"/>
  <c r="AA23" i="10"/>
  <c r="X23" i="10"/>
  <c r="W23" i="10"/>
  <c r="V23" i="10"/>
  <c r="R23" i="10"/>
  <c r="AE23" i="10" s="1"/>
  <c r="AF23" i="10" s="1"/>
  <c r="P23" i="10"/>
  <c r="AD23" i="10" s="1"/>
  <c r="AD22" i="10"/>
  <c r="AB22" i="10"/>
  <c r="AA22" i="10"/>
  <c r="X22" i="10"/>
  <c r="W22" i="10"/>
  <c r="V22" i="10"/>
  <c r="R22" i="10"/>
  <c r="AE22" i="10" s="1"/>
  <c r="AF22" i="10" s="1"/>
  <c r="P22" i="10"/>
  <c r="AC22" i="10" s="1"/>
  <c r="AB21" i="10"/>
  <c r="AA21" i="10"/>
  <c r="X21" i="10"/>
  <c r="W21" i="10"/>
  <c r="V21" i="10"/>
  <c r="R21" i="10"/>
  <c r="AE21" i="10" s="1"/>
  <c r="AF21" i="10" s="1"/>
  <c r="P21" i="10"/>
  <c r="AC21" i="10" s="1"/>
  <c r="AB20" i="10"/>
  <c r="AA20" i="10"/>
  <c r="X20" i="10"/>
  <c r="W20" i="10"/>
  <c r="V20" i="10"/>
  <c r="R20" i="10"/>
  <c r="AE20" i="10" s="1"/>
  <c r="AF20" i="10" s="1"/>
  <c r="P20" i="10"/>
  <c r="AD20" i="10" s="1"/>
  <c r="AE19" i="10"/>
  <c r="AF19" i="10" s="1"/>
  <c r="AB19" i="10"/>
  <c r="AA19" i="10"/>
  <c r="X19" i="10"/>
  <c r="W19" i="10"/>
  <c r="V19" i="10"/>
  <c r="R19" i="10"/>
  <c r="P19" i="10"/>
  <c r="AD19" i="10" s="1"/>
  <c r="AE18" i="10"/>
  <c r="AF18" i="10" s="1"/>
  <c r="AD18" i="10"/>
  <c r="AB18" i="10"/>
  <c r="AA18" i="10"/>
  <c r="X18" i="10"/>
  <c r="W18" i="10"/>
  <c r="V18" i="10"/>
  <c r="R18" i="10"/>
  <c r="P18" i="10"/>
  <c r="AC18" i="10" s="1"/>
  <c r="AD17" i="10"/>
  <c r="AB17" i="10"/>
  <c r="AA17" i="10"/>
  <c r="X17" i="10"/>
  <c r="W17" i="10"/>
  <c r="V17" i="10"/>
  <c r="R17" i="10"/>
  <c r="AE17" i="10" s="1"/>
  <c r="AF17" i="10" s="1"/>
  <c r="P17" i="10"/>
  <c r="AC17" i="10" s="1"/>
  <c r="AC16" i="10"/>
  <c r="AB16" i="10"/>
  <c r="AA16" i="10"/>
  <c r="X16" i="10"/>
  <c r="W16" i="10"/>
  <c r="V16" i="10"/>
  <c r="R16" i="10"/>
  <c r="AE16" i="10" s="1"/>
  <c r="AF16" i="10" s="1"/>
  <c r="P16" i="10"/>
  <c r="AD16" i="10" s="1"/>
  <c r="AE15" i="10"/>
  <c r="AF15" i="10" s="1"/>
  <c r="AB15" i="10"/>
  <c r="AA15" i="10"/>
  <c r="X15" i="10"/>
  <c r="W15" i="10"/>
  <c r="V15" i="10"/>
  <c r="R15" i="10"/>
  <c r="P15" i="10"/>
  <c r="AD15" i="10" s="1"/>
  <c r="AD14" i="10"/>
  <c r="AB14" i="10"/>
  <c r="AA14" i="10"/>
  <c r="X14" i="10"/>
  <c r="W14" i="10"/>
  <c r="V14" i="10"/>
  <c r="R14" i="10"/>
  <c r="AE14" i="10" s="1"/>
  <c r="AF14" i="10" s="1"/>
  <c r="P14" i="10"/>
  <c r="AB13" i="10"/>
  <c r="AA13" i="10"/>
  <c r="X13" i="10"/>
  <c r="W13" i="10"/>
  <c r="V13" i="10"/>
  <c r="R13" i="10"/>
  <c r="AE13" i="10" s="1"/>
  <c r="AF13" i="10" s="1"/>
  <c r="P13" i="10"/>
  <c r="AD13" i="10" s="1"/>
  <c r="AB12" i="10"/>
  <c r="AA12" i="10"/>
  <c r="X12" i="10"/>
  <c r="W12" i="10"/>
  <c r="V12" i="10"/>
  <c r="R12" i="10"/>
  <c r="AE12" i="10" s="1"/>
  <c r="AF12" i="10" s="1"/>
  <c r="P12" i="10"/>
  <c r="AC12" i="10" s="1"/>
  <c r="AD11" i="10"/>
  <c r="AC11" i="10"/>
  <c r="AB11" i="10"/>
  <c r="AA11" i="10"/>
  <c r="X11" i="10"/>
  <c r="W11" i="10"/>
  <c r="V11" i="10"/>
  <c r="R11" i="10"/>
  <c r="AE11" i="10" s="1"/>
  <c r="AF11" i="10" s="1"/>
  <c r="AE10" i="10"/>
  <c r="AF10" i="10" s="1"/>
  <c r="AD10" i="10"/>
  <c r="AC10" i="10"/>
  <c r="AB10" i="10"/>
  <c r="AA10" i="10"/>
  <c r="AA25" i="10" s="1"/>
  <c r="X10" i="10"/>
  <c r="W10" i="10"/>
  <c r="V10" i="10"/>
  <c r="U10" i="10"/>
  <c r="T10" i="10"/>
  <c r="R10" i="10"/>
  <c r="AH8" i="10"/>
  <c r="AG8" i="10"/>
  <c r="AF8" i="10"/>
  <c r="AE8" i="10"/>
  <c r="AD8" i="10"/>
  <c r="AC8" i="10"/>
  <c r="AB8" i="10"/>
  <c r="AA8" i="10"/>
  <c r="Z8" i="10"/>
  <c r="Y8" i="10"/>
  <c r="X8" i="10"/>
  <c r="W8" i="10"/>
  <c r="V8" i="10"/>
  <c r="AG7" i="10"/>
  <c r="AE7" i="10"/>
  <c r="AC7" i="10"/>
  <c r="Y7" i="10"/>
  <c r="V7" i="10"/>
  <c r="AG6" i="10"/>
  <c r="AE6" i="10"/>
  <c r="B6" i="10"/>
  <c r="B7" i="10" s="1"/>
  <c r="AG5" i="10"/>
  <c r="AC5" i="10"/>
  <c r="X5" i="10"/>
  <c r="T22" i="10" s="1"/>
  <c r="U22" i="10" s="1"/>
  <c r="V5" i="10"/>
  <c r="B5" i="10"/>
  <c r="Z25" i="1"/>
  <c r="Y25" i="1"/>
  <c r="S25" i="1"/>
  <c r="Q25" i="1"/>
  <c r="O25" i="1"/>
  <c r="N25" i="1"/>
  <c r="M25" i="1"/>
  <c r="L25" i="1"/>
  <c r="K25" i="1"/>
  <c r="J25" i="1"/>
  <c r="I25" i="1"/>
  <c r="AD24" i="1"/>
  <c r="AB24" i="1"/>
  <c r="AA24" i="1"/>
  <c r="X24" i="1"/>
  <c r="W24" i="1"/>
  <c r="V24" i="1"/>
  <c r="R24" i="1"/>
  <c r="AE24" i="1" s="1"/>
  <c r="AF24" i="1" s="1"/>
  <c r="P24" i="1"/>
  <c r="AC24" i="1" s="1"/>
  <c r="AC23" i="1"/>
  <c r="AB23" i="1"/>
  <c r="AA23" i="1"/>
  <c r="X23" i="1"/>
  <c r="W23" i="1"/>
  <c r="V23" i="1"/>
  <c r="R23" i="1"/>
  <c r="AE23" i="1" s="1"/>
  <c r="AF23" i="1" s="1"/>
  <c r="P23" i="1"/>
  <c r="AD23" i="1" s="1"/>
  <c r="AB22" i="1"/>
  <c r="AA22" i="1"/>
  <c r="X22" i="1"/>
  <c r="W22" i="1"/>
  <c r="V22" i="1"/>
  <c r="R22" i="1"/>
  <c r="AE22" i="1" s="1"/>
  <c r="AF22" i="1" s="1"/>
  <c r="P22" i="1"/>
  <c r="AD22" i="1" s="1"/>
  <c r="AB21" i="1"/>
  <c r="AA21" i="1"/>
  <c r="X21" i="1"/>
  <c r="W21" i="1"/>
  <c r="V21" i="1"/>
  <c r="R21" i="1"/>
  <c r="AE21" i="1" s="1"/>
  <c r="AF21" i="1" s="1"/>
  <c r="P21" i="1"/>
  <c r="AD21" i="1" s="1"/>
  <c r="AB20" i="1"/>
  <c r="AA20" i="1"/>
  <c r="X20" i="1"/>
  <c r="W20" i="1"/>
  <c r="V20" i="1"/>
  <c r="R20" i="1"/>
  <c r="AE20" i="1" s="1"/>
  <c r="AF20" i="1" s="1"/>
  <c r="P20" i="1"/>
  <c r="AC20" i="1" s="1"/>
  <c r="AB19" i="1"/>
  <c r="AA19" i="1"/>
  <c r="X19" i="1"/>
  <c r="W19" i="1"/>
  <c r="V19" i="1"/>
  <c r="R19" i="1"/>
  <c r="AE19" i="1" s="1"/>
  <c r="AF19" i="1" s="1"/>
  <c r="P19" i="1"/>
  <c r="AD19" i="1" s="1"/>
  <c r="AE18" i="1"/>
  <c r="AF18" i="1" s="1"/>
  <c r="AB18" i="1"/>
  <c r="AA18" i="1"/>
  <c r="X18" i="1"/>
  <c r="W18" i="1"/>
  <c r="V18" i="1"/>
  <c r="R18" i="1"/>
  <c r="P18" i="1"/>
  <c r="AD18" i="1" s="1"/>
  <c r="AC17" i="1"/>
  <c r="AB17" i="1"/>
  <c r="AA17" i="1"/>
  <c r="X17" i="1"/>
  <c r="W17" i="1"/>
  <c r="V17" i="1"/>
  <c r="R17" i="1"/>
  <c r="AE17" i="1" s="1"/>
  <c r="AF17" i="1" s="1"/>
  <c r="P17" i="1"/>
  <c r="AD17" i="1" s="1"/>
  <c r="AD16" i="1"/>
  <c r="AB16" i="1"/>
  <c r="AA16" i="1"/>
  <c r="X16" i="1"/>
  <c r="W16" i="1"/>
  <c r="V16" i="1"/>
  <c r="R16" i="1"/>
  <c r="AE16" i="1" s="1"/>
  <c r="AF16" i="1" s="1"/>
  <c r="P16" i="1"/>
  <c r="AC16" i="1" s="1"/>
  <c r="AB15" i="1"/>
  <c r="AA15" i="1"/>
  <c r="X15" i="1"/>
  <c r="W15" i="1"/>
  <c r="V15" i="1"/>
  <c r="R15" i="1"/>
  <c r="AE15" i="1" s="1"/>
  <c r="AF15" i="1" s="1"/>
  <c r="P15" i="1"/>
  <c r="AD15" i="1" s="1"/>
  <c r="AB14" i="1"/>
  <c r="AA14" i="1"/>
  <c r="X14" i="1"/>
  <c r="W14" i="1"/>
  <c r="V14" i="1"/>
  <c r="R14" i="1"/>
  <c r="AE14" i="1" s="1"/>
  <c r="AF14" i="1" s="1"/>
  <c r="P14" i="1"/>
  <c r="AD14" i="1" s="1"/>
  <c r="AC13" i="1"/>
  <c r="AB13" i="1"/>
  <c r="AA13" i="1"/>
  <c r="X13" i="1"/>
  <c r="W13" i="1"/>
  <c r="V13" i="1"/>
  <c r="R13" i="1"/>
  <c r="AE13" i="1" s="1"/>
  <c r="AF13" i="1" s="1"/>
  <c r="P13" i="1"/>
  <c r="AD13" i="1" s="1"/>
  <c r="AB12" i="1"/>
  <c r="AA12" i="1"/>
  <c r="X12" i="1"/>
  <c r="W12" i="1"/>
  <c r="V12" i="1"/>
  <c r="R12" i="1"/>
  <c r="AE12" i="1" s="1"/>
  <c r="AF12" i="1" s="1"/>
  <c r="P12" i="1"/>
  <c r="AD12" i="1" s="1"/>
  <c r="AD11" i="1"/>
  <c r="AC11" i="1"/>
  <c r="AB11" i="1"/>
  <c r="AA11" i="1"/>
  <c r="X11" i="1"/>
  <c r="W11" i="1"/>
  <c r="V11" i="1"/>
  <c r="R11" i="1"/>
  <c r="AE11" i="1" s="1"/>
  <c r="AF11" i="1" s="1"/>
  <c r="AD10" i="1"/>
  <c r="AC10" i="1"/>
  <c r="AB10" i="1"/>
  <c r="AA10" i="1"/>
  <c r="X10" i="1"/>
  <c r="X25" i="1" s="1"/>
  <c r="W10" i="1"/>
  <c r="V10" i="1"/>
  <c r="T10" i="1"/>
  <c r="U10" i="1" s="1"/>
  <c r="R10" i="1"/>
  <c r="AH8" i="1"/>
  <c r="AG8" i="1"/>
  <c r="AF8" i="1"/>
  <c r="AE8" i="1"/>
  <c r="AD8" i="1"/>
  <c r="AC8" i="1"/>
  <c r="AB8" i="1"/>
  <c r="AA8" i="1"/>
  <c r="Z8" i="1"/>
  <c r="Y8" i="1"/>
  <c r="X8" i="1"/>
  <c r="W8" i="1"/>
  <c r="V8" i="1"/>
  <c r="AG7" i="1"/>
  <c r="AE7" i="1"/>
  <c r="AC7" i="1"/>
  <c r="Y7" i="1"/>
  <c r="V7" i="1"/>
  <c r="AG6" i="1"/>
  <c r="AE6" i="1"/>
  <c r="B6" i="1"/>
  <c r="B7" i="1" s="1"/>
  <c r="AG5" i="1"/>
  <c r="AC5" i="1"/>
  <c r="X5" i="1"/>
  <c r="AG24" i="1" s="1"/>
  <c r="AH24" i="1" s="1"/>
  <c r="V5" i="1"/>
  <c r="B5" i="1"/>
  <c r="M49" i="5"/>
  <c r="J46" i="5" s="1"/>
  <c r="V47" i="5"/>
  <c r="M47" i="5"/>
  <c r="AE47" i="5" s="1"/>
  <c r="AE25" i="12" l="1"/>
  <c r="AB25" i="12"/>
  <c r="AD17" i="12"/>
  <c r="V25" i="12"/>
  <c r="AD22" i="12"/>
  <c r="AD12" i="12"/>
  <c r="T15" i="12"/>
  <c r="U15" i="12" s="1"/>
  <c r="AD18" i="12"/>
  <c r="AD25" i="12" s="1"/>
  <c r="X25" i="12"/>
  <c r="W25" i="12"/>
  <c r="AG14" i="12"/>
  <c r="AH14" i="12" s="1"/>
  <c r="T22" i="12"/>
  <c r="U22" i="12" s="1"/>
  <c r="V25" i="10"/>
  <c r="AB25" i="10"/>
  <c r="T17" i="10"/>
  <c r="U17" i="10" s="1"/>
  <c r="AD21" i="10"/>
  <c r="R25" i="10"/>
  <c r="W25" i="10"/>
  <c r="X25" i="10"/>
  <c r="AD12" i="10"/>
  <c r="AD25" i="10" s="1"/>
  <c r="AG16" i="10"/>
  <c r="AH16" i="10" s="1"/>
  <c r="AC20" i="10"/>
  <c r="T21" i="10"/>
  <c r="U21" i="10" s="1"/>
  <c r="AE25" i="10"/>
  <c r="T11" i="10"/>
  <c r="U11" i="10" s="1"/>
  <c r="AG11" i="10"/>
  <c r="AH11" i="10" s="1"/>
  <c r="T12" i="10"/>
  <c r="U12" i="10" s="1"/>
  <c r="AG20" i="10"/>
  <c r="AH20" i="10" s="1"/>
  <c r="AC24" i="10"/>
  <c r="AA25" i="1"/>
  <c r="AC19" i="1"/>
  <c r="AD20" i="1"/>
  <c r="AC21" i="1"/>
  <c r="AB25" i="1"/>
  <c r="V25" i="1"/>
  <c r="R25" i="1"/>
  <c r="W25" i="1"/>
  <c r="AF10" i="12"/>
  <c r="AF25" i="12" s="1"/>
  <c r="T11" i="12"/>
  <c r="U11" i="12" s="1"/>
  <c r="AC16" i="12"/>
  <c r="AG16" i="12"/>
  <c r="AH16" i="12" s="1"/>
  <c r="T17" i="12"/>
  <c r="U17" i="12" s="1"/>
  <c r="AC20" i="12"/>
  <c r="AG20" i="12"/>
  <c r="AH20" i="12" s="1"/>
  <c r="T21" i="12"/>
  <c r="U21" i="12" s="1"/>
  <c r="AC24" i="12"/>
  <c r="AG24" i="12"/>
  <c r="AH24" i="12" s="1"/>
  <c r="R25" i="12"/>
  <c r="AG10" i="12"/>
  <c r="AC13" i="12"/>
  <c r="AG13" i="12"/>
  <c r="AH13" i="12" s="1"/>
  <c r="T14" i="12"/>
  <c r="U14" i="12" s="1"/>
  <c r="AG15" i="12"/>
  <c r="AH15" i="12" s="1"/>
  <c r="T16" i="12"/>
  <c r="U16" i="12" s="1"/>
  <c r="AC19" i="12"/>
  <c r="AG19" i="12"/>
  <c r="AH19" i="12" s="1"/>
  <c r="T20" i="12"/>
  <c r="U20" i="12" s="1"/>
  <c r="AC23" i="12"/>
  <c r="AG23" i="12"/>
  <c r="AH23" i="12" s="1"/>
  <c r="T24" i="12"/>
  <c r="U24" i="12" s="1"/>
  <c r="P25" i="12"/>
  <c r="AG12" i="12"/>
  <c r="AH12" i="12" s="1"/>
  <c r="T13" i="12"/>
  <c r="U13" i="12" s="1"/>
  <c r="AG18" i="12"/>
  <c r="AH18" i="12" s="1"/>
  <c r="T19" i="12"/>
  <c r="U19" i="12" s="1"/>
  <c r="AG22" i="12"/>
  <c r="AH22" i="12" s="1"/>
  <c r="AG10" i="10"/>
  <c r="AC13" i="10"/>
  <c r="AG13" i="10"/>
  <c r="AH13" i="10" s="1"/>
  <c r="T14" i="10"/>
  <c r="U14" i="10" s="1"/>
  <c r="AG15" i="10"/>
  <c r="AH15" i="10" s="1"/>
  <c r="T16" i="10"/>
  <c r="U16" i="10" s="1"/>
  <c r="AC19" i="10"/>
  <c r="AG19" i="10"/>
  <c r="AH19" i="10" s="1"/>
  <c r="T20" i="10"/>
  <c r="U20" i="10" s="1"/>
  <c r="AC23" i="10"/>
  <c r="AG23" i="10"/>
  <c r="AH23" i="10" s="1"/>
  <c r="T24" i="10"/>
  <c r="U24" i="10" s="1"/>
  <c r="P25" i="10"/>
  <c r="AG12" i="10"/>
  <c r="AH12" i="10" s="1"/>
  <c r="T13" i="10"/>
  <c r="U13" i="10" s="1"/>
  <c r="AG18" i="10"/>
  <c r="AH18" i="10" s="1"/>
  <c r="T19" i="10"/>
  <c r="U19" i="10" s="1"/>
  <c r="AG22" i="10"/>
  <c r="AH22" i="10" s="1"/>
  <c r="T23" i="10"/>
  <c r="U23" i="10" s="1"/>
  <c r="AG14" i="10"/>
  <c r="AH14" i="10" s="1"/>
  <c r="T15" i="10"/>
  <c r="U15" i="10" s="1"/>
  <c r="AG17" i="10"/>
  <c r="AH17" i="10" s="1"/>
  <c r="T18" i="10"/>
  <c r="U18" i="10" s="1"/>
  <c r="AG21" i="10"/>
  <c r="AH21" i="10" s="1"/>
  <c r="AG13" i="1"/>
  <c r="AH13" i="1" s="1"/>
  <c r="AG15" i="1"/>
  <c r="AH15" i="1" s="1"/>
  <c r="T20" i="1"/>
  <c r="U20" i="1" s="1"/>
  <c r="AC12" i="1"/>
  <c r="AG12" i="1"/>
  <c r="AH12" i="1" s="1"/>
  <c r="T13" i="1"/>
  <c r="U13" i="1" s="1"/>
  <c r="AC18" i="1"/>
  <c r="AG18" i="1"/>
  <c r="AH18" i="1" s="1"/>
  <c r="T19" i="1"/>
  <c r="U19" i="1" s="1"/>
  <c r="AC22" i="1"/>
  <c r="AG22" i="1"/>
  <c r="AH22" i="1" s="1"/>
  <c r="T23" i="1"/>
  <c r="U23" i="1" s="1"/>
  <c r="AG23" i="1"/>
  <c r="AH23" i="1" s="1"/>
  <c r="T24" i="1"/>
  <c r="U24" i="1" s="1"/>
  <c r="P25" i="1"/>
  <c r="AE10" i="1"/>
  <c r="AG11" i="1"/>
  <c r="AH11" i="1" s="1"/>
  <c r="T12" i="1"/>
  <c r="U12" i="1" s="1"/>
  <c r="AG14" i="1"/>
  <c r="AH14" i="1" s="1"/>
  <c r="T15" i="1"/>
  <c r="U15" i="1" s="1"/>
  <c r="AG17" i="1"/>
  <c r="AH17" i="1" s="1"/>
  <c r="T18" i="1"/>
  <c r="U18" i="1" s="1"/>
  <c r="AG21" i="1"/>
  <c r="AH21" i="1" s="1"/>
  <c r="T22" i="1"/>
  <c r="U22" i="1" s="1"/>
  <c r="AG10" i="1"/>
  <c r="T14" i="1"/>
  <c r="U14" i="1" s="1"/>
  <c r="T16" i="1"/>
  <c r="U16" i="1" s="1"/>
  <c r="AG19" i="1"/>
  <c r="AH19" i="1" s="1"/>
  <c r="T11" i="1"/>
  <c r="AG16" i="1"/>
  <c r="AH16" i="1" s="1"/>
  <c r="T17" i="1"/>
  <c r="U17" i="1" s="1"/>
  <c r="AG20" i="1"/>
  <c r="AH20" i="1" s="1"/>
  <c r="T21" i="1"/>
  <c r="U21" i="1" s="1"/>
  <c r="AD25" i="1"/>
  <c r="AF25" i="10"/>
  <c r="AC25" i="12" l="1"/>
  <c r="AC25" i="10"/>
  <c r="AC25" i="1"/>
  <c r="U25" i="10"/>
  <c r="O27" i="10" s="1"/>
  <c r="U25" i="12"/>
  <c r="O27" i="12" s="1"/>
  <c r="AH10" i="12"/>
  <c r="AH25" i="12" s="1"/>
  <c r="AB27" i="12" s="1"/>
  <c r="AB28" i="12" s="1"/>
  <c r="AG25" i="12"/>
  <c r="T25" i="12"/>
  <c r="AG25" i="10"/>
  <c r="AH10" i="10"/>
  <c r="AH25" i="10" s="1"/>
  <c r="AB27" i="10" s="1"/>
  <c r="AB28" i="10" s="1"/>
  <c r="T25" i="10"/>
  <c r="U11" i="1"/>
  <c r="U25" i="1" s="1"/>
  <c r="O27" i="1" s="1"/>
  <c r="T25" i="1"/>
  <c r="AG25" i="1"/>
  <c r="AH10" i="1"/>
  <c r="AH25" i="1" s="1"/>
  <c r="AF10" i="1"/>
  <c r="AF25" i="1" s="1"/>
  <c r="AE25" i="1"/>
  <c r="V49" i="5"/>
  <c r="AE49" i="5" s="1"/>
  <c r="AE46" i="5" s="1"/>
  <c r="M48" i="5" l="1"/>
  <c r="AB27" i="1"/>
  <c r="V48" i="5" s="1"/>
  <c r="V46" i="5"/>
  <c r="AB28" i="1"/>
  <c r="AE48" i="5" l="1"/>
</calcChain>
</file>

<file path=xl/comments1.xml><?xml version="1.0" encoding="utf-8"?>
<comments xmlns="http://schemas.openxmlformats.org/spreadsheetml/2006/main">
  <authors>
    <author>ㅤ</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List>
</comments>
</file>

<file path=xl/comments2.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4.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5.xml><?xml version="1.0" encoding="utf-8"?>
<comments xmlns="http://schemas.openxmlformats.org/spreadsheetml/2006/main">
  <authors>
    <author>ㅤ</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List>
</comments>
</file>

<file path=xl/comments6.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7.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8.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<sst xmlns="http://schemas.openxmlformats.org/spreadsheetml/2006/main" count="688" uniqueCount="168">
  <si>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</si>
  <si>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</si>
  <si>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</si>
  <si>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パック料金</t>
    <rPh sb="3" eb="5">
      <t>リョウキン</t>
    </rPh>
    <phoneticPr fontId="3"/>
  </si>
  <si>
    <t>自己負担額</t>
    <rPh sb="0" eb="2">
      <t>ジコ</t>
    </rPh>
    <rPh sb="2" eb="5">
      <t>フタンガク</t>
    </rPh>
    <phoneticPr fontId="3"/>
  </si>
  <si>
    <t>役職：</t>
    <rPh sb="0" eb="2">
      <t>ヤクショク</t>
    </rPh>
    <phoneticPr fontId="3"/>
  </si>
  <si>
    <t>④</t>
  </si>
  <si>
    <t>③</t>
  </si>
  <si>
    <t>副院長</t>
    <rPh sb="0" eb="3">
      <t>フクインチョウ</t>
    </rPh>
    <phoneticPr fontId="3"/>
  </si>
  <si>
    <t>区分：</t>
    <rPh sb="0" eb="2">
      <t>クブン</t>
    </rPh>
    <phoneticPr fontId="3"/>
  </si>
  <si>
    <t>氏名：</t>
    <rPh sb="0" eb="2">
      <t>シメイ</t>
    </rPh>
    <phoneticPr fontId="3"/>
  </si>
  <si>
    <t>日当</t>
    <rPh sb="0" eb="2">
      <t>ニットウ</t>
    </rPh>
    <phoneticPr fontId="3"/>
  </si>
  <si>
    <t>理事長</t>
    <rPh sb="0" eb="3">
      <t>リジチョウ</t>
    </rPh>
    <phoneticPr fontId="3"/>
  </si>
  <si>
    <t>鉄道賃</t>
    <rPh sb="0" eb="2">
      <t>テツドウ</t>
    </rPh>
    <rPh sb="2" eb="3">
      <t>チン</t>
    </rPh>
    <phoneticPr fontId="3"/>
  </si>
  <si>
    <t>運賃</t>
    <rPh sb="0" eb="2">
      <t>ウンチン</t>
    </rPh>
    <phoneticPr fontId="3"/>
  </si>
  <si>
    <t>東京都特別区</t>
    <rPh sb="0" eb="3">
      <t>トウキョウト</t>
    </rPh>
    <rPh sb="3" eb="6">
      <t>トクベツク</t>
    </rPh>
    <phoneticPr fontId="3"/>
  </si>
  <si>
    <t>km</t>
  </si>
  <si>
    <t>宿泊料</t>
    <rPh sb="0" eb="3">
      <t>シュクハクリョウ</t>
    </rPh>
    <phoneticPr fontId="3"/>
  </si>
  <si>
    <t>広島市</t>
    <rPh sb="0" eb="3">
      <t>ヒロシマシ</t>
    </rPh>
    <phoneticPr fontId="3"/>
  </si>
  <si>
    <t>係員（事務職）</t>
    <rPh sb="0" eb="2">
      <t>カカリイン</t>
    </rPh>
    <rPh sb="3" eb="6">
      <t>ジムショク</t>
    </rPh>
    <phoneticPr fontId="3"/>
  </si>
  <si>
    <t>&lt;公共交通機関を使用する場合&gt;</t>
  </si>
  <si>
    <t>食卓料</t>
    <rPh sb="0" eb="2">
      <t>ショクタク</t>
    </rPh>
    <rPh sb="2" eb="3">
      <t>リョウ</t>
    </rPh>
    <phoneticPr fontId="3"/>
  </si>
  <si>
    <t>各種福祉士</t>
    <rPh sb="0" eb="2">
      <t>カクシュ</t>
    </rPh>
    <rPh sb="2" eb="5">
      <t>フクシシ</t>
    </rPh>
    <phoneticPr fontId="3"/>
  </si>
  <si>
    <t>宿泊料（1夜につき）</t>
    <rPh sb="0" eb="2">
      <t>シュクハク</t>
    </rPh>
    <rPh sb="2" eb="3">
      <t>リョウ</t>
    </rPh>
    <rPh sb="5" eb="6">
      <t>ヨル</t>
    </rPh>
    <phoneticPr fontId="3"/>
  </si>
  <si>
    <t>朝</t>
    <rPh sb="0" eb="1">
      <t>アサ</t>
    </rPh>
    <phoneticPr fontId="3"/>
  </si>
  <si>
    <t>出発
時刻</t>
    <rPh sb="0" eb="2">
      <t>シュッパツ</t>
    </rPh>
    <rPh sb="3" eb="5">
      <t>ジコク</t>
    </rPh>
    <phoneticPr fontId="3"/>
  </si>
  <si>
    <t>①</t>
  </si>
  <si>
    <t>到着
時刻</t>
    <rPh sb="0" eb="2">
      <t>トウチャク</t>
    </rPh>
    <rPh sb="3" eb="5">
      <t>ジコク</t>
    </rPh>
    <phoneticPr fontId="3"/>
  </si>
  <si>
    <t>大阪市</t>
    <rPh sb="0" eb="3">
      <t>オオサカシ</t>
    </rPh>
    <phoneticPr fontId="3"/>
  </si>
  <si>
    <t>（開催施設名）</t>
    <rPh sb="1" eb="3">
      <t>カイサイ</t>
    </rPh>
    <rPh sb="3" eb="5">
      <t>シセツ</t>
    </rPh>
    <rPh sb="5" eb="6">
      <t>メイ</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</si>
  <si>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</si>
  <si>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</si>
  <si>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</si>
  <si>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路程</t>
    <rPh sb="0" eb="2">
      <t>ロテイ</t>
    </rPh>
    <phoneticPr fontId="3"/>
  </si>
  <si>
    <t>相模原市</t>
    <rPh sb="0" eb="4">
      <t>サガミハラシ</t>
    </rPh>
    <phoneticPr fontId="3"/>
  </si>
  <si>
    <t>大学准教授</t>
    <rPh sb="0" eb="2">
      <t>ダイガク</t>
    </rPh>
    <rPh sb="2" eb="5">
      <t>ジュンキョウジュ</t>
    </rPh>
    <phoneticPr fontId="3"/>
  </si>
  <si>
    <t>急行
料金</t>
    <rPh sb="0" eb="2">
      <t>キュウコウ</t>
    </rPh>
    <rPh sb="3" eb="5">
      <t>リョウキン</t>
    </rPh>
    <phoneticPr fontId="3"/>
  </si>
  <si>
    <t>定額</t>
    <rPh sb="0" eb="2">
      <t>テイガク</t>
    </rPh>
    <phoneticPr fontId="3"/>
  </si>
  <si>
    <t>夜</t>
    <rPh sb="0" eb="1">
      <t>ヨル</t>
    </rPh>
    <phoneticPr fontId="3"/>
  </si>
  <si>
    <t>各種療法士</t>
    <rPh sb="0" eb="2">
      <t>カクシュ</t>
    </rPh>
    <rPh sb="2" eb="5">
      <t>リョウホウシ</t>
    </rPh>
    <phoneticPr fontId="3"/>
  </si>
  <si>
    <t>千葉市</t>
    <rPh sb="0" eb="3">
      <t>チバシ</t>
    </rPh>
    <phoneticPr fontId="3"/>
  </si>
  <si>
    <t>（参加者名簿参照）</t>
    <rPh sb="1" eb="4">
      <t>サンカシャ</t>
    </rPh>
    <rPh sb="4" eb="6">
      <t>メイボ</t>
    </rPh>
    <rPh sb="6" eb="8">
      <t>サンショウ</t>
    </rPh>
    <phoneticPr fontId="3"/>
  </si>
  <si>
    <t>神戸市</t>
    <rPh sb="0" eb="3">
      <t>コウベシ</t>
    </rPh>
    <phoneticPr fontId="3"/>
  </si>
  <si>
    <t>（氏名）</t>
  </si>
  <si>
    <t>計</t>
    <rPh sb="0" eb="1">
      <t>ケイ</t>
    </rPh>
    <phoneticPr fontId="3"/>
  </si>
  <si>
    <t>理事</t>
    <rPh sb="0" eb="2">
      <t>リジ</t>
    </rPh>
    <phoneticPr fontId="3"/>
  </si>
  <si>
    <t>行政職</t>
    <rPh sb="0" eb="3">
      <t>ギョウセイショク</t>
    </rPh>
    <phoneticPr fontId="3"/>
  </si>
  <si>
    <t>７級以上</t>
    <rPh sb="1" eb="2">
      <t>キュウ</t>
    </rPh>
    <rPh sb="2" eb="4">
      <t>イジョウ</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</si>
  <si>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</si>
  <si>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</si>
  <si>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</si>
  <si>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</si>
  <si>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</si>
  <si>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</si>
  <si>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</si>
  <si>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</si>
  <si>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</si>
  <si>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</si>
  <si>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京都市</t>
    <rPh sb="0" eb="3">
      <t>キョウトシ</t>
    </rPh>
    <phoneticPr fontId="3"/>
  </si>
  <si>
    <t>医師</t>
    <rPh sb="0" eb="2">
      <t>イシ</t>
    </rPh>
    <phoneticPr fontId="3"/>
  </si>
  <si>
    <t>病棟長</t>
    <rPh sb="0" eb="2">
      <t>ビョウトウ</t>
    </rPh>
    <rPh sb="2" eb="3">
      <t>チョウ</t>
    </rPh>
    <phoneticPr fontId="3"/>
  </si>
  <si>
    <t>看護師長</t>
    <rPh sb="0" eb="4">
      <t>カンゴシチョウ</t>
    </rPh>
    <phoneticPr fontId="3"/>
  </si>
  <si>
    <t>堺市</t>
    <rPh sb="0" eb="2">
      <t>サカイシ</t>
    </rPh>
    <phoneticPr fontId="3"/>
  </si>
  <si>
    <t>ホームヘルパー</t>
  </si>
  <si>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</si>
  <si>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</si>
  <si>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</si>
  <si>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③開催場所：</t>
  </si>
  <si>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</si>
  <si>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</si>
  <si>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</si>
  <si>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（住　　　所）</t>
    <rPh sb="1" eb="2">
      <t>ジュウ</t>
    </rPh>
    <rPh sb="5" eb="6">
      <t>ジョ</t>
    </rPh>
    <phoneticPr fontId="3"/>
  </si>
  <si>
    <t>（役職）</t>
    <rPh sb="1" eb="3">
      <t>ヤクショク</t>
    </rPh>
    <phoneticPr fontId="3"/>
  </si>
  <si>
    <t>（氏名）</t>
    <rPh sb="1" eb="3">
      <t>シメイ</t>
    </rPh>
    <phoneticPr fontId="3"/>
  </si>
  <si>
    <t>補助対象経費の合計</t>
    <rPh sb="0" eb="2">
      <t>ホジョ</t>
    </rPh>
    <rPh sb="2" eb="4">
      <t>タイショウ</t>
    </rPh>
    <rPh sb="4" eb="6">
      <t>ケイヒ</t>
    </rPh>
    <rPh sb="7" eb="9">
      <t>ゴウケイ</t>
    </rPh>
    <phoneticPr fontId="3"/>
  </si>
  <si>
    <t>補助金申請額の合計</t>
    <rPh sb="0" eb="3">
      <t>ホジョキン</t>
    </rPh>
    <rPh sb="3" eb="5">
      <t>シンセイ</t>
    </rPh>
    <rPh sb="5" eb="6">
      <t>ガク</t>
    </rPh>
    <rPh sb="7" eb="9">
      <t>ゴウケイ</t>
    </rPh>
    <phoneticPr fontId="3"/>
  </si>
  <si>
    <t>※左記以外は乙地方となる。</t>
    <rPh sb="1" eb="3">
      <t>サキ</t>
    </rPh>
    <rPh sb="3" eb="5">
      <t>イガイ</t>
    </rPh>
    <rPh sb="6" eb="7">
      <t>オツ</t>
    </rPh>
    <rPh sb="7" eb="9">
      <t>チホウ</t>
    </rPh>
    <phoneticPr fontId="3"/>
  </si>
  <si>
    <t>⑥</t>
  </si>
  <si>
    <t>役職</t>
    <rPh sb="0" eb="2">
      <t>ヤクショク</t>
    </rPh>
    <phoneticPr fontId="3"/>
  </si>
  <si>
    <t>補助金申請額</t>
    <rPh sb="0" eb="3">
      <t>ホジョキン</t>
    </rPh>
    <rPh sb="3" eb="5">
      <t>シンセイ</t>
    </rPh>
    <rPh sb="5" eb="6">
      <t>ガク</t>
    </rPh>
    <phoneticPr fontId="3"/>
  </si>
  <si>
    <t>分類</t>
    <rPh sb="0" eb="2">
      <t>ブンルイ</t>
    </rPh>
    <phoneticPr fontId="3"/>
  </si>
  <si>
    <t>申請者</t>
    <rPh sb="0" eb="3">
      <t>シンセイシャ</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</si>
  <si>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</si>
  <si>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</si>
  <si>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</si>
  <si>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</si>
  <si>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</si>
  <si>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（役職）</t>
  </si>
  <si>
    <t>日付</t>
    <rPh sb="0" eb="2">
      <t>ヒヅケ</t>
    </rPh>
    <phoneticPr fontId="3"/>
  </si>
  <si>
    <t>４．添付書類（４）その他補助金の交付に関して参考となる書類</t>
  </si>
  <si>
    <t>（注）</t>
  </si>
  <si>
    <t>補助金申請額
（国家公務員等の旅費に関する法律積算額）</t>
  </si>
  <si>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</si>
  <si>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</si>
  <si>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</si>
  <si>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</si>
  <si>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A</t>
  </si>
  <si>
    <t>B</t>
  </si>
  <si>
    <t>②開催日時：</t>
  </si>
  <si>
    <t>会議費</t>
    <rPh sb="0" eb="3">
      <t>カイギヒ</t>
    </rPh>
    <phoneticPr fontId="3"/>
  </si>
  <si>
    <t>出発地</t>
    <rPh sb="0" eb="2">
      <t>シュッパツ</t>
    </rPh>
    <rPh sb="2" eb="3">
      <t>チ</t>
    </rPh>
    <phoneticPr fontId="3"/>
  </si>
  <si>
    <t>諸謝金</t>
    <rPh sb="0" eb="1">
      <t>ショ</t>
    </rPh>
    <rPh sb="1" eb="3">
      <t>シャキン</t>
    </rPh>
    <phoneticPr fontId="3"/>
  </si>
  <si>
    <t>⑨</t>
  </si>
  <si>
    <t>　</t>
  </si>
  <si>
    <t>理事長　国土　太郎</t>
  </si>
  <si>
    <t>　別紙参照
（※研修、講演会等の開催案内や概要、配布資料等を添付すること。）</t>
    <rPh sb="1" eb="3">
      <t>ベッシ</t>
    </rPh>
    <rPh sb="3" eb="5">
      <t>サンショウ</t>
    </rPh>
    <rPh sb="8" eb="10">
      <t>ケンシュウ</t>
    </rPh>
    <rPh sb="11" eb="14">
      <t>コウエンカイ</t>
    </rPh>
    <rPh sb="14" eb="15">
      <t>トウ</t>
    </rPh>
    <rPh sb="16" eb="18">
      <t>カイサイ</t>
    </rPh>
    <rPh sb="18" eb="20">
      <t>アンナイ</t>
    </rPh>
    <rPh sb="21" eb="23">
      <t>ガイヨウ</t>
    </rPh>
    <rPh sb="24" eb="26">
      <t>ハイフ</t>
    </rPh>
    <rPh sb="26" eb="28">
      <t>シリョウ</t>
    </rPh>
    <rPh sb="28" eb="29">
      <t>トウ</t>
    </rPh>
    <rPh sb="30" eb="32">
      <t>テンプ</t>
    </rPh>
    <phoneticPr fontId="3"/>
  </si>
  <si>
    <t>　○○○○○○○○○○○○○○○○○○○○○○○○○○○○○○○○○○○○○○○○○○○○○○○○○○○○○○○○○○○○○○○○○○○○○○○○○○○○○○○○○○○○○○○○○○○○</t>
  </si>
  <si>
    <t>補助金申請額</t>
    <rPh sb="0" eb="3">
      <t>ホジョキン</t>
    </rPh>
    <rPh sb="3" eb="6">
      <t>シンセイガク</t>
    </rPh>
    <phoneticPr fontId="3"/>
  </si>
  <si>
    <t>生活支援員</t>
    <rPh sb="0" eb="2">
      <t>セイカツ</t>
    </rPh>
    <rPh sb="2" eb="5">
      <t>シエンイン</t>
    </rPh>
    <phoneticPr fontId="3"/>
  </si>
  <si>
    <t>航空賃</t>
    <rPh sb="0" eb="1">
      <t>ワタル</t>
    </rPh>
    <rPh sb="1" eb="2">
      <t>アケル</t>
    </rPh>
    <rPh sb="2" eb="3">
      <t>チン</t>
    </rPh>
    <phoneticPr fontId="3"/>
  </si>
  <si>
    <r>
      <t xml:space="preserve">車賃
</t>
    </r>
    <r>
      <rPr>
        <sz val="8"/>
        <rFont val="ＭＳ 明朝"/>
        <family val="1"/>
        <charset val="128"/>
      </rPr>
      <t>(バス・タクシー)</t>
    </r>
    <rPh sb="0" eb="1">
      <t>シャ</t>
    </rPh>
    <rPh sb="1" eb="2">
      <t>チン</t>
    </rPh>
    <phoneticPr fontId="3"/>
  </si>
  <si>
    <t>その他</t>
    <rPh sb="2" eb="3">
      <t>タ</t>
    </rPh>
    <phoneticPr fontId="3"/>
  </si>
  <si>
    <t>１．研修等の概要</t>
  </si>
  <si>
    <t>①研修等の名称：</t>
  </si>
  <si>
    <t>〇〇〇研修</t>
    <rPh sb="3" eb="5">
      <t>ケンシュウ</t>
    </rPh>
    <phoneticPr fontId="3"/>
  </si>
  <si>
    <t>東京都千代田区霞ヶ関２－１－３</t>
    <rPh sb="0" eb="3">
      <t>トウキョウト</t>
    </rPh>
    <rPh sb="3" eb="7">
      <t>チヨダク</t>
    </rPh>
    <rPh sb="7" eb="10">
      <t>カスミガセキ</t>
    </rPh>
    <phoneticPr fontId="3"/>
  </si>
  <si>
    <t>⑤講師（役職、氏名）：</t>
    <rPh sb="1" eb="3">
      <t>コウシ</t>
    </rPh>
    <rPh sb="4" eb="6">
      <t>ヤクショク</t>
    </rPh>
    <rPh sb="7" eb="9">
      <t>シメイ</t>
    </rPh>
    <phoneticPr fontId="3"/>
  </si>
  <si>
    <t>④参加者数：</t>
    <rPh sb="1" eb="5">
      <t>サンカシャスウ</t>
    </rPh>
    <phoneticPr fontId="3"/>
  </si>
  <si>
    <t>名</t>
    <rPh sb="0" eb="1">
      <t>メイ</t>
    </rPh>
    <phoneticPr fontId="3"/>
  </si>
  <si>
    <t>⑥研修等の内容：</t>
  </si>
  <si>
    <t>２．研修等の旅行行程</t>
    <rPh sb="2" eb="4">
      <t>ケンシュウ</t>
    </rPh>
    <rPh sb="4" eb="5">
      <t>トウ</t>
    </rPh>
    <rPh sb="6" eb="8">
      <t>リョコウ</t>
    </rPh>
    <rPh sb="8" eb="10">
      <t>コウテイ</t>
    </rPh>
    <phoneticPr fontId="3"/>
  </si>
  <si>
    <t>②</t>
  </si>
  <si>
    <t>⑤</t>
  </si>
  <si>
    <t>⑦</t>
  </si>
  <si>
    <t>⑧</t>
  </si>
  <si>
    <t>⑩</t>
  </si>
  <si>
    <t>⑪</t>
  </si>
  <si>
    <t>時間</t>
    <rPh sb="0" eb="2">
      <t>ジカン</t>
    </rPh>
    <phoneticPr fontId="3"/>
  </si>
  <si>
    <t>※諸謝金等の積算方法は、別紙「行程表及び諸謝金等積算書」のとおり</t>
    <rPh sb="1" eb="4">
      <t>ショシャキン</t>
    </rPh>
    <rPh sb="4" eb="5">
      <t>トウ</t>
    </rPh>
    <rPh sb="6" eb="8">
      <t>セキサン</t>
    </rPh>
    <rPh sb="8" eb="10">
      <t>ホウホウ</t>
    </rPh>
    <rPh sb="12" eb="14">
      <t>ベッシ</t>
    </rPh>
    <rPh sb="15" eb="18">
      <t>コウテイヒョウ</t>
    </rPh>
    <rPh sb="18" eb="19">
      <t>オヨ</t>
    </rPh>
    <rPh sb="20" eb="23">
      <t>ショシャキン</t>
    </rPh>
    <rPh sb="23" eb="24">
      <t>トウ</t>
    </rPh>
    <rPh sb="24" eb="26">
      <t>セキサン</t>
    </rPh>
    <rPh sb="26" eb="27">
      <t>ショ</t>
    </rPh>
    <phoneticPr fontId="3"/>
  </si>
  <si>
    <t>別紙「行程表及び諸謝金等積算書」のとおり</t>
    <rPh sb="0" eb="2">
      <t>ベッシ</t>
    </rPh>
    <rPh sb="3" eb="6">
      <t>コウテイヒョウ</t>
    </rPh>
    <rPh sb="8" eb="11">
      <t>ショシャキン</t>
    </rPh>
    <rPh sb="11" eb="12">
      <t>トウ</t>
    </rPh>
    <rPh sb="12" eb="14">
      <t>セキサン</t>
    </rPh>
    <phoneticPr fontId="3"/>
  </si>
  <si>
    <t>行程表及び諸謝金等積算書
&lt;公共交通機関を使用した場合&gt;</t>
    <rPh sb="0" eb="3">
      <t>コウテイヒョウ</t>
    </rPh>
    <rPh sb="3" eb="4">
      <t>オヨ</t>
    </rPh>
    <rPh sb="5" eb="8">
      <t>ショシャキン</t>
    </rPh>
    <rPh sb="8" eb="9">
      <t>トウ</t>
    </rPh>
    <rPh sb="9" eb="11">
      <t>セキサン</t>
    </rPh>
    <rPh sb="11" eb="12">
      <t>ショ</t>
    </rPh>
    <phoneticPr fontId="3"/>
  </si>
  <si>
    <t>旅費</t>
    <rPh sb="0" eb="2">
      <t>リョヒ</t>
    </rPh>
    <phoneticPr fontId="3"/>
  </si>
  <si>
    <t>諸謝金</t>
    <rPh sb="0" eb="3">
      <t>ショシャキン</t>
    </rPh>
    <phoneticPr fontId="3"/>
  </si>
  <si>
    <t>社会医療法人国交会 自動車苑</t>
    <rPh sb="13" eb="14">
      <t>エン</t>
    </rPh>
    <phoneticPr fontId="3"/>
  </si>
  <si>
    <t>社会福祉法人国交会 自動車苑</t>
    <rPh sb="0" eb="2">
      <t>シャカイ</t>
    </rPh>
    <rPh sb="2" eb="4">
      <t>フクシ</t>
    </rPh>
    <rPh sb="4" eb="6">
      <t>ホウジン</t>
    </rPh>
    <rPh sb="6" eb="8">
      <t>コッコウ</t>
    </rPh>
    <rPh sb="8" eb="9">
      <t>カイ</t>
    </rPh>
    <rPh sb="10" eb="13">
      <t>ジドウシャ</t>
    </rPh>
    <rPh sb="13" eb="14">
      <t>エン</t>
    </rPh>
    <phoneticPr fontId="3"/>
  </si>
  <si>
    <t>補助対象経費
（事業所負担額）</t>
    <rPh sb="0" eb="2">
      <t>ホジョ</t>
    </rPh>
    <rPh sb="2" eb="4">
      <t>タイショウ</t>
    </rPh>
    <rPh sb="4" eb="6">
      <t>ケイヒ</t>
    </rPh>
    <rPh sb="8" eb="11">
      <t>ジギョウショ</t>
    </rPh>
    <rPh sb="11" eb="13">
      <t>フタン</t>
    </rPh>
    <rPh sb="13" eb="14">
      <t>ガク</t>
    </rPh>
    <phoneticPr fontId="3"/>
  </si>
  <si>
    <t>研修等開催計画書</t>
    <rPh sb="3" eb="5">
      <t>カイサイ</t>
    </rPh>
    <rPh sb="5" eb="7">
      <t>ケイカク</t>
    </rPh>
    <phoneticPr fontId="3"/>
  </si>
  <si>
    <t>　（実施した補助対象事業の費目：□ネットワーク構築支援費　□自立訓練提供支援費　□地域連携支援費）</t>
    <rPh sb="2" eb="4">
      <t>ジッシ</t>
    </rPh>
    <rPh sb="6" eb="10">
      <t>ホジョタイショウ</t>
    </rPh>
    <rPh sb="10" eb="12">
      <t>ジギョウ</t>
    </rPh>
    <rPh sb="13" eb="15">
      <t>ヒモク</t>
    </rPh>
    <rPh sb="23" eb="25">
      <t>コウチク</t>
    </rPh>
    <rPh sb="25" eb="27">
      <t>シエン</t>
    </rPh>
    <rPh sb="27" eb="28">
      <t>ヒ</t>
    </rPh>
    <rPh sb="30" eb="32">
      <t>ジリツ</t>
    </rPh>
    <rPh sb="32" eb="34">
      <t>クンレン</t>
    </rPh>
    <rPh sb="34" eb="36">
      <t>テイキョウ</t>
    </rPh>
    <rPh sb="36" eb="38">
      <t>シエン</t>
    </rPh>
    <rPh sb="38" eb="39">
      <t>ヒ</t>
    </rPh>
    <rPh sb="41" eb="43">
      <t>チイキ</t>
    </rPh>
    <rPh sb="43" eb="45">
      <t>レンケイ</t>
    </rPh>
    <rPh sb="45" eb="47">
      <t>シエン</t>
    </rPh>
    <rPh sb="47" eb="48">
      <t>ヒ</t>
    </rPh>
    <phoneticPr fontId="17"/>
  </si>
  <si>
    <t>⑦開催する研修等に期待される高次脳機能障害者の社会復帰促進への効果</t>
    <rPh sb="1" eb="3">
      <t>カイサイ</t>
    </rPh>
    <rPh sb="14" eb="16">
      <t>コウジ</t>
    </rPh>
    <phoneticPr fontId="3"/>
  </si>
  <si>
    <t>&lt;補助対象事業者所有の自家用車を使用する場合&gt;</t>
    <rPh sb="1" eb="3">
      <t>ホジョ</t>
    </rPh>
    <rPh sb="3" eb="5">
      <t>タイショウ</t>
    </rPh>
    <rPh sb="5" eb="8">
      <t>ジギョウシャ</t>
    </rPh>
    <rPh sb="8" eb="10">
      <t>ショユウ</t>
    </rPh>
    <rPh sb="11" eb="15">
      <t>ジカヨウシャ</t>
    </rPh>
    <rPh sb="16" eb="18">
      <t>シヨウ</t>
    </rPh>
    <rPh sb="20" eb="22">
      <t>バアイ</t>
    </rPh>
    <phoneticPr fontId="3"/>
  </si>
  <si>
    <t>C</t>
  </si>
  <si>
    <t>別紙「行程表及び旅費積算書」のとおり</t>
    <rPh sb="0" eb="2">
      <t>ベッシ</t>
    </rPh>
    <rPh sb="3" eb="6">
      <t>コウテイヒョウ</t>
    </rPh>
    <rPh sb="8" eb="10">
      <t>リョヒ</t>
    </rPh>
    <phoneticPr fontId="3"/>
  </si>
  <si>
    <t>諸謝金等</t>
    <rPh sb="0" eb="3">
      <t>ショシャキン</t>
    </rPh>
    <rPh sb="3" eb="4">
      <t>トウ</t>
    </rPh>
    <phoneticPr fontId="3"/>
  </si>
  <si>
    <t>旅行行程表及び諸謝金等積算書
&lt;補助対象事業者所有の自家用車を使用する場合&gt;</t>
    <rPh sb="0" eb="2">
      <t>リョコウ</t>
    </rPh>
    <rPh sb="2" eb="5">
      <t>コウテイヒョウ</t>
    </rPh>
    <rPh sb="5" eb="6">
      <t>オヨ</t>
    </rPh>
    <rPh sb="7" eb="10">
      <t>ショシャキン</t>
    </rPh>
    <rPh sb="10" eb="11">
      <t>トウ</t>
    </rPh>
    <rPh sb="11" eb="13">
      <t>セキサン</t>
    </rPh>
    <rPh sb="13" eb="14">
      <t>ショ</t>
    </rPh>
    <phoneticPr fontId="3"/>
  </si>
  <si>
    <t>補助対象経費
（事業所負担額）</t>
    <rPh sb="0" eb="2">
      <t>ホジョ</t>
    </rPh>
    <rPh sb="2" eb="4">
      <t>タイショウ</t>
    </rPh>
    <rPh sb="4" eb="6">
      <t>ケイヒ</t>
    </rPh>
    <rPh sb="8" eb="11">
      <t>ジギョウショ</t>
    </rPh>
    <rPh sb="11" eb="14">
      <t>フタンガク</t>
    </rPh>
    <phoneticPr fontId="3"/>
  </si>
  <si>
    <t>補助金申請額
（国家公務員等の旅費に関する法律積算額）</t>
    <rPh sb="0" eb="3">
      <t>ホジョキン</t>
    </rPh>
    <rPh sb="3" eb="6">
      <t>シンセイガク</t>
    </rPh>
    <rPh sb="23" eb="25">
      <t>セキサン</t>
    </rPh>
    <rPh sb="25" eb="26">
      <t>ガク</t>
    </rPh>
    <phoneticPr fontId="3"/>
  </si>
  <si>
    <t>車賃</t>
    <rPh sb="0" eb="1">
      <t>シャ</t>
    </rPh>
    <rPh sb="1" eb="2">
      <t>チン</t>
    </rPh>
    <phoneticPr fontId="3"/>
  </si>
  <si>
    <t>雑費</t>
    <rPh sb="0" eb="2">
      <t>ザッピ</t>
    </rPh>
    <phoneticPr fontId="3"/>
  </si>
  <si>
    <t>所在地</t>
    <rPh sb="0" eb="3">
      <t>ショザイチ</t>
    </rPh>
    <phoneticPr fontId="3"/>
  </si>
  <si>
    <t>到着地</t>
    <rPh sb="0" eb="3">
      <t>トウチャクチ</t>
    </rPh>
    <phoneticPr fontId="3"/>
  </si>
  <si>
    <t>高速道路等
の使用有無</t>
    <rPh sb="0" eb="2">
      <t>コウソク</t>
    </rPh>
    <rPh sb="2" eb="4">
      <t>ドウロ</t>
    </rPh>
    <rPh sb="4" eb="5">
      <t>トウ</t>
    </rPh>
    <rPh sb="7" eb="9">
      <t>シヨウ</t>
    </rPh>
    <rPh sb="9" eb="11">
      <t>ウム</t>
    </rPh>
    <phoneticPr fontId="3"/>
  </si>
  <si>
    <t>日数</t>
    <rPh sb="0" eb="2">
      <t>ニッスウ</t>
    </rPh>
    <phoneticPr fontId="3"/>
  </si>
  <si>
    <t>実費</t>
    <rPh sb="0" eb="2">
      <t>ジッピ</t>
    </rPh>
    <phoneticPr fontId="3"/>
  </si>
  <si>
    <t>○○病院
（勤務地）</t>
    <rPh sb="2" eb="4">
      <t>ビョウイン</t>
    </rPh>
    <rPh sb="6" eb="9">
      <t>キンムチ</t>
    </rPh>
    <phoneticPr fontId="3"/>
  </si>
  <si>
    <t>山形県山形市旅篭町２丁目３−２５</t>
    <rPh sb="0" eb="3">
      <t>ヤマガタケン</t>
    </rPh>
    <rPh sb="3" eb="6">
      <t>ヤマガタシ</t>
    </rPh>
    <rPh sb="6" eb="9">
      <t>ハタゴマチ</t>
    </rPh>
    <rPh sb="10" eb="12">
      <t>チョウメ</t>
    </rPh>
    <phoneticPr fontId="3"/>
  </si>
  <si>
    <t>東北療護センター</t>
    <rPh sb="0" eb="2">
      <t>トウホク</t>
    </rPh>
    <rPh sb="2" eb="4">
      <t>リョウゴ</t>
    </rPh>
    <phoneticPr fontId="3"/>
  </si>
  <si>
    <t>宮城県仙台市太白区長町南４丁目２０−６</t>
    <rPh sb="0" eb="19">
      <t>トウホクリョウゴ</t>
    </rPh>
    <phoneticPr fontId="3"/>
  </si>
  <si>
    <t>有</t>
    <rPh sb="0" eb="1">
      <t>アリ</t>
    </rPh>
    <phoneticPr fontId="3"/>
  </si>
  <si>
    <t xml:space="preserve">山形県山形市旅篭町２丁目３−２５ </t>
    <rPh sb="0" eb="3">
      <t>ヤマガタケン</t>
    </rPh>
    <rPh sb="3" eb="6">
      <t>ヤマガタシ</t>
    </rPh>
    <rPh sb="6" eb="9">
      <t>ハタゴマチ</t>
    </rPh>
    <rPh sb="10" eb="12">
      <t>チョウメ</t>
    </rPh>
    <phoneticPr fontId="3"/>
  </si>
  <si>
    <t>山形市</t>
    <rPh sb="0" eb="3">
      <t>ヤマガタシ</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</si>
  <si>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</si>
  <si>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</si>
  <si>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</si>
  <si>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Aと同じ車で移動しているため経路書の添付を省略。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</si>
  <si>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Aと同じ車で移動しており、経費はAにおいて計上している。</t>
    <rPh sb="2" eb="3">
      <t>オナ</t>
    </rPh>
    <rPh sb="4" eb="5">
      <t>クルマ</t>
    </rPh>
    <rPh sb="6" eb="8">
      <t>イドウ</t>
    </rPh>
    <rPh sb="13" eb="15">
      <t>ケイヒ</t>
    </rPh>
    <rPh sb="21" eb="23">
      <t>ケイジョウ</t>
    </rPh>
    <phoneticPr fontId="3"/>
  </si>
  <si>
    <t>３．研修等の開催に要する経費</t>
    <rPh sb="2" eb="4">
      <t>ケンシュウ</t>
    </rPh>
    <rPh sb="4" eb="5">
      <t>トウ</t>
    </rPh>
    <rPh sb="6" eb="8">
      <t>カイサイ</t>
    </rPh>
    <rPh sb="9" eb="10">
      <t>ヨウ</t>
    </rPh>
    <rPh sb="12" eb="14">
      <t>ケイヒ</t>
    </rPh>
    <phoneticPr fontId="3"/>
  </si>
  <si>
    <r>
      <t>　開催した研修、講演会等の旅行行程が複数ある場合には、原則として、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</si>
  <si>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⑦開催する研修等に期待される高次脳機能障害者の社会復帰促進への効果</t>
    <rPh sb="1" eb="3">
      <t>カイサイ</t>
    </rPh>
    <rPh sb="14" eb="17">
      <t>コウジノウ</t>
    </rPh>
    <rPh sb="17" eb="19">
      <t>キノウ</t>
    </rPh>
    <rPh sb="19" eb="22">
      <t>ショウガイシャ</t>
    </rPh>
    <rPh sb="23" eb="25">
      <t>シャカイ</t>
    </rPh>
    <rPh sb="25" eb="27">
      <t>フッキ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</si>
</sst>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m/d;@"/>
    <numFmt numFmtId="181" formatCode="#,##0;[Red]#,##0"/>
  </numFmts>
  <fonts count="28">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6"/>
      <name val="ＭＳ 明朝"/>
      <family val="1"/>
    </font>
    <font>
      <b/>
      <sz val="14"/>
      <name val="ＭＳ 明朝"/>
      <family val="1"/>
    </font>
    <font>
      <sz val="9"/>
      <name val="ＭＳ 明朝"/>
      <family val="1"/>
    </font>
    <font>
      <sz val="8"/>
      <name val="ＭＳ 明朝"/>
      <family val="1"/>
    </font>
    <font>
      <sz val="12"/>
      <name val="ＭＳ 明朝"/>
      <family val="1"/>
    </font>
    <font>
      <sz val="14"/>
      <name val="ＭＳ 明朝"/>
      <family val="1"/>
    </font>
    <font>
      <b/>
      <sz val="12"/>
      <name val="ＭＳ 明朝"/>
      <family val="1"/>
    </font>
    <font>
      <u/>
      <sz val="8"/>
      <name val="ＭＳ 明朝"/>
      <family val="1"/>
      <charset val="128"/>
    </font>
    <font>
      <sz val="8"/>
      <name val="ＭＳ 明朝"/>
      <family val="1"/>
      <charset val="128"/>
    </font>
    <font>
      <b/>
      <sz val="14"/>
      <color indexed="81"/>
      <name val="ＭＳ Ｐゴシック"/>
      <family val="3"/>
      <charset val="128"/>
    </font>
    <font>
      <b/>
      <sz val="9"/>
      <name val="ＭＳ 明朝"/>
      <family val="1"/>
      <charset val="128"/>
    </font>
    <font>
      <sz val="6"/>
      <name val="ＭＳ Ｐゴシック"/>
      <family val="3"/>
      <charset val="128"/>
    </font>
    <font>
      <sz val="11"/>
      <name val="ＭＳ 明朝"/>
      <family val="1"/>
      <charset val="128"/>
    </font>
    <font>
      <sz val="9"/>
      <color indexed="81"/>
      <name val="MS P ゴシック"/>
      <family val="3"/>
      <charset val="128"/>
    </font>
    <font>
      <b/>
      <sz val="11"/>
      <color theme="1"/>
      <name val="ＭＳ 明朝"/>
      <family val="1"/>
    </font>
    <font>
      <b/>
      <sz val="14"/>
      <color theme="1"/>
      <name val="ＭＳ 明朝"/>
      <family val="1"/>
    </font>
    <font>
      <sz val="11"/>
      <color theme="1"/>
      <name val="ＭＳ 明朝"/>
      <family val="1"/>
    </font>
    <font>
      <sz val="12"/>
      <color theme="1"/>
      <name val="ＭＳ 明朝"/>
      <family val="1"/>
    </font>
    <font>
      <b/>
      <sz val="12"/>
      <color theme="1"/>
      <name val="ＭＳ 明朝"/>
      <family val="1"/>
    </font>
    <font>
      <i/>
      <sz val="12"/>
      <color theme="1"/>
      <name val="ＭＳ 明朝"/>
      <family val="1"/>
    </font>
    <font>
      <sz val="9"/>
      <name val="Arial"/>
      <family val="2"/>
    </font>
    <font>
      <sz val="14"/>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7" fillId="0" borderId="0" xfId="4" applyFont="1" applyFill="1" applyAlignment="1">
      <alignment horizontal="center" vertical="center"/>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4" fillId="0" borderId="0" xfId="4" applyFont="1" applyFill="1" applyAlignment="1">
      <alignment horizontal="left" vertical="top" wrapText="1"/>
    </xf>
    <xf numFmtId="0" fontId="4" fillId="0" borderId="0" xfId="4" applyFont="1" applyFill="1" applyAlignment="1">
      <alignment horizontal="left" vertical="center" wrapText="1"/>
    </xf>
    <xf numFmtId="0" fontId="4" fillId="0" borderId="0" xfId="4" applyFont="1" applyFill="1" applyAlignment="1">
      <alignment vertical="top" wrapText="1"/>
    </xf>
    <xf numFmtId="0" fontId="4" fillId="0" borderId="0" xfId="4" applyFont="1" applyFill="1" applyAlignment="1">
      <alignment vertical="center"/>
    </xf>
    <xf numFmtId="0" fontId="11" fillId="0" borderId="0" xfId="0" applyFont="1" applyFill="1">
      <alignment vertical="center"/>
    </xf>
    <xf numFmtId="0" fontId="11" fillId="0" borderId="0" xfId="0" applyFont="1" applyFill="1" applyAlignment="1">
      <alignment horizontal="center" vertical="center" shrinkToFit="1"/>
    </xf>
    <xf numFmtId="0" fontId="10" fillId="0" borderId="0" xfId="0" applyFont="1" applyFill="1">
      <alignment vertical="center"/>
    </xf>
    <xf numFmtId="0" fontId="12" fillId="0" borderId="0" xfId="0" applyFont="1" applyFill="1" applyAlignment="1">
      <alignment vertical="center"/>
    </xf>
    <xf numFmtId="0" fontId="10" fillId="0" borderId="0" xfId="0" applyFont="1" applyFill="1" applyAlignment="1">
      <alignment horizontal="right"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180" fontId="10" fillId="2" borderId="3" xfId="0" applyNumberFormat="1" applyFont="1" applyFill="1" applyBorder="1" applyAlignment="1">
      <alignment horizontal="center" vertical="center" shrinkToFit="1"/>
    </xf>
    <xf numFmtId="0" fontId="10" fillId="0" borderId="5" xfId="0" applyFont="1" applyFill="1" applyBorder="1" applyAlignment="1">
      <alignment horizontal="center" vertical="center" wrapText="1" shrinkToFit="1"/>
    </xf>
    <xf numFmtId="0" fontId="10" fillId="0" borderId="6" xfId="0" applyFont="1" applyFill="1" applyBorder="1" applyAlignment="1">
      <alignment horizontal="center" vertical="center" shrinkToFit="1"/>
    </xf>
    <xf numFmtId="20" fontId="10" fillId="2" borderId="7" xfId="0" applyNumberFormat="1" applyFont="1" applyFill="1" applyBorder="1" applyAlignment="1">
      <alignment horizontal="center" vertical="center" shrinkToFit="1"/>
    </xf>
    <xf numFmtId="20" fontId="10" fillId="2" borderId="8" xfId="0" applyNumberFormat="1" applyFont="1" applyFill="1" applyBorder="1" applyAlignment="1">
      <alignment horizontal="center" vertical="center" shrinkToFit="1"/>
    </xf>
    <xf numFmtId="0" fontId="12" fillId="0" borderId="0" xfId="0" applyFont="1" applyFill="1" applyAlignment="1">
      <alignment vertical="center" shrinkToFit="1"/>
    </xf>
    <xf numFmtId="0" fontId="10" fillId="0" borderId="1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14" xfId="0" applyFont="1" applyFill="1" applyBorder="1" applyAlignment="1">
      <alignment horizontal="center" vertical="center" wrapText="1" shrinkToFit="1"/>
    </xf>
    <xf numFmtId="0" fontId="10" fillId="0" borderId="15" xfId="0" applyFont="1" applyFill="1" applyBorder="1" applyAlignment="1">
      <alignment horizontal="center" vertical="center" shrinkToFit="1"/>
    </xf>
    <xf numFmtId="20" fontId="10" fillId="2" borderId="16" xfId="0" applyNumberFormat="1" applyFont="1" applyFill="1" applyBorder="1" applyAlignment="1">
      <alignment horizontal="center" vertical="center" shrinkToFit="1"/>
    </xf>
    <xf numFmtId="20" fontId="10" fillId="2" borderId="17" xfId="0" applyNumberFormat="1" applyFont="1" applyFill="1" applyBorder="1" applyAlignment="1">
      <alignment horizontal="center" vertical="center" shrinkToFit="1"/>
    </xf>
    <xf numFmtId="0" fontId="12" fillId="0" borderId="0" xfId="0" applyFont="1" applyFill="1" applyAlignment="1">
      <alignment horizontal="center" vertical="center"/>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2" borderId="20" xfId="0" applyFont="1" applyFill="1" applyBorder="1" applyAlignment="1">
      <alignment horizontal="justify" vertical="center" wrapText="1"/>
    </xf>
    <xf numFmtId="0" fontId="10" fillId="2" borderId="21" xfId="0" applyFont="1" applyFill="1" applyBorder="1" applyAlignment="1">
      <alignment horizontal="justify" vertical="center" wrapText="1"/>
    </xf>
    <xf numFmtId="0" fontId="10" fillId="2" borderId="21" xfId="0" applyFont="1" applyFill="1" applyBorder="1" applyAlignment="1">
      <alignment vertical="center" wrapText="1"/>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2" fillId="0" borderId="22"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Alignment="1">
      <alignment horizontal="center" vertical="center" shrinkToFit="1"/>
    </xf>
    <xf numFmtId="0" fontId="10" fillId="0" borderId="2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5" xfId="0" applyFont="1" applyFill="1" applyBorder="1" applyAlignment="1">
      <alignment horizontal="center" vertical="center"/>
    </xf>
    <xf numFmtId="0" fontId="10" fillId="0" borderId="2" xfId="0" applyFont="1" applyFill="1" applyBorder="1" applyAlignment="1">
      <alignment horizontal="right" vertical="top"/>
    </xf>
    <xf numFmtId="177" fontId="10" fillId="2" borderId="3" xfId="6" applyNumberFormat="1" applyFont="1" applyFill="1" applyBorder="1" applyAlignment="1">
      <alignment vertical="center" shrinkToFit="1"/>
    </xf>
    <xf numFmtId="177" fontId="10" fillId="2" borderId="25" xfId="6" applyNumberFormat="1" applyFont="1" applyFill="1" applyBorder="1" applyAlignment="1">
      <alignment vertical="center" shrinkToFit="1"/>
    </xf>
    <xf numFmtId="177" fontId="10" fillId="0" borderId="26" xfId="6" applyNumberFormat="1" applyFont="1" applyFill="1" applyBorder="1" applyAlignment="1">
      <alignment horizontal="right" vertical="center" shrinkToFit="1"/>
    </xf>
    <xf numFmtId="0" fontId="10" fillId="0" borderId="21" xfId="0" applyFont="1" applyFill="1" applyBorder="1" applyAlignment="1">
      <alignment horizontal="center" vertical="center" shrinkToFit="1"/>
    </xf>
    <xf numFmtId="0" fontId="10" fillId="0" borderId="21" xfId="0" applyFont="1" applyFill="1" applyBorder="1" applyAlignment="1">
      <alignment horizontal="center" vertical="center"/>
    </xf>
    <xf numFmtId="0" fontId="10" fillId="0" borderId="19" xfId="0" applyFont="1" applyFill="1" applyBorder="1" applyAlignment="1">
      <alignment horizontal="right" vertical="top"/>
    </xf>
    <xf numFmtId="38" fontId="10" fillId="2" borderId="20" xfId="6" applyFont="1" applyFill="1" applyBorder="1" applyAlignment="1">
      <alignment vertical="center" shrinkToFit="1"/>
    </xf>
    <xf numFmtId="38" fontId="10" fillId="2" borderId="21" xfId="6" applyFont="1" applyFill="1" applyBorder="1" applyAlignment="1">
      <alignment vertical="center" shrinkToFit="1"/>
    </xf>
    <xf numFmtId="38" fontId="10" fillId="0" borderId="28" xfId="6" applyFont="1" applyFill="1" applyBorder="1" applyAlignment="1">
      <alignment horizontal="right" vertical="center" shrinkToFit="1"/>
    </xf>
    <xf numFmtId="0" fontId="10" fillId="0" borderId="21" xfId="0" applyFont="1" applyFill="1" applyBorder="1" applyAlignment="1">
      <alignment horizontal="center" vertical="center" wrapText="1"/>
    </xf>
    <xf numFmtId="0" fontId="10" fillId="0" borderId="19" xfId="0" applyFont="1" applyFill="1" applyBorder="1" applyAlignment="1">
      <alignment horizontal="right" vertical="top" wrapText="1"/>
    </xf>
    <xf numFmtId="38" fontId="10" fillId="0" borderId="29" xfId="6" applyFont="1" applyFill="1" applyBorder="1" applyAlignment="1">
      <alignment horizontal="right" vertical="center" shrinkToFit="1"/>
    </xf>
    <xf numFmtId="0" fontId="10" fillId="0" borderId="17" xfId="0" applyFont="1" applyFill="1" applyBorder="1" applyAlignment="1">
      <alignment horizontal="center" vertical="center"/>
    </xf>
    <xf numFmtId="0" fontId="10" fillId="0" borderId="15" xfId="0" applyFont="1" applyFill="1" applyBorder="1" applyAlignment="1">
      <alignment horizontal="right" vertical="top"/>
    </xf>
    <xf numFmtId="177" fontId="10" fillId="0" borderId="28" xfId="6" applyNumberFormat="1" applyFont="1" applyFill="1" applyBorder="1" applyAlignment="1">
      <alignment horizontal="right" vertical="center" shrinkToFit="1"/>
    </xf>
    <xf numFmtId="177" fontId="10" fillId="2" borderId="20" xfId="6" applyNumberFormat="1" applyFont="1" applyFill="1" applyBorder="1" applyAlignment="1">
      <alignment vertical="center" shrinkToFit="1"/>
    </xf>
    <xf numFmtId="177" fontId="10" fillId="2" borderId="21" xfId="6" applyNumberFormat="1" applyFont="1" applyFill="1" applyBorder="1" applyAlignment="1">
      <alignment vertical="center" shrinkToFit="1"/>
    </xf>
    <xf numFmtId="0" fontId="10" fillId="0" borderId="6" xfId="0" applyFont="1" applyFill="1" applyBorder="1" applyAlignment="1">
      <alignment horizontal="right" vertical="top" shrinkToFit="1"/>
    </xf>
    <xf numFmtId="38" fontId="10" fillId="2" borderId="7" xfId="6" applyFont="1" applyFill="1" applyBorder="1" applyAlignment="1">
      <alignment vertical="center" shrinkToFit="1"/>
    </xf>
    <xf numFmtId="0" fontId="10" fillId="0" borderId="0" xfId="0" applyFont="1" applyFill="1" applyAlignment="1">
      <alignment vertical="center" shrinkToFit="1"/>
    </xf>
    <xf numFmtId="0" fontId="10" fillId="0" borderId="19" xfId="0" applyFont="1" applyFill="1" applyBorder="1" applyAlignment="1">
      <alignment horizontal="right" vertical="top" shrinkToFit="1"/>
    </xf>
    <xf numFmtId="38" fontId="10" fillId="3" borderId="20" xfId="6" applyFont="1" applyFill="1" applyBorder="1" applyAlignment="1">
      <alignment vertical="center" shrinkToFit="1"/>
    </xf>
    <xf numFmtId="38" fontId="10" fillId="3" borderId="21" xfId="6" applyFont="1" applyFill="1" applyBorder="1" applyAlignment="1">
      <alignment vertical="center" shrinkToFit="1"/>
    </xf>
    <xf numFmtId="0" fontId="10" fillId="0" borderId="31" xfId="0" applyFont="1" applyFill="1" applyBorder="1" applyAlignment="1">
      <alignment horizontal="center" vertical="center" shrinkToFit="1"/>
    </xf>
    <xf numFmtId="0" fontId="10" fillId="0" borderId="23" xfId="0" applyFont="1" applyFill="1" applyBorder="1" applyAlignment="1">
      <alignment horizontal="right" vertical="top" shrinkToFit="1"/>
    </xf>
    <xf numFmtId="38" fontId="10" fillId="3" borderId="33" xfId="6" applyFont="1" applyFill="1" applyBorder="1" applyAlignment="1">
      <alignment vertical="center" shrinkToFit="1"/>
    </xf>
    <xf numFmtId="177" fontId="10" fillId="3" borderId="3" xfId="6" applyNumberFormat="1" applyFont="1" applyFill="1" applyBorder="1" applyAlignment="1">
      <alignment vertical="center" shrinkToFit="1"/>
    </xf>
    <xf numFmtId="177" fontId="10" fillId="3" borderId="25" xfId="6" applyNumberFormat="1" applyFont="1" applyFill="1" applyBorder="1" applyAlignment="1">
      <alignment vertical="center" shrinkToFit="1"/>
    </xf>
    <xf numFmtId="177" fontId="10" fillId="0" borderId="26" xfId="6" applyNumberFormat="1" applyFont="1" applyFill="1" applyBorder="1" applyAlignment="1">
      <alignment vertical="center" shrinkToFit="1"/>
    </xf>
    <xf numFmtId="38" fontId="10" fillId="0" borderId="28" xfId="6" applyFont="1" applyFill="1" applyBorder="1" applyAlignment="1">
      <alignment vertical="center" shrinkToFit="1"/>
    </xf>
    <xf numFmtId="177" fontId="10" fillId="3" borderId="20" xfId="6" applyNumberFormat="1" applyFont="1" applyFill="1" applyBorder="1" applyAlignment="1">
      <alignment vertical="center" shrinkToFit="1"/>
    </xf>
    <xf numFmtId="177" fontId="10" fillId="3" borderId="21" xfId="6" applyNumberFormat="1" applyFont="1" applyFill="1" applyBorder="1" applyAlignment="1">
      <alignment vertical="center" shrinkToFit="1"/>
    </xf>
    <xf numFmtId="177" fontId="10" fillId="0" borderId="28" xfId="6" applyNumberFormat="1" applyFont="1" applyFill="1" applyBorder="1" applyAlignment="1">
      <alignment vertical="center" shrinkToFit="1"/>
    </xf>
    <xf numFmtId="0" fontId="10" fillId="0" borderId="31" xfId="0" applyFont="1" applyFill="1" applyBorder="1" applyAlignment="1">
      <alignment horizontal="center" vertical="center"/>
    </xf>
    <xf numFmtId="38" fontId="10" fillId="3" borderId="31" xfId="6" applyFont="1" applyFill="1" applyBorder="1" applyAlignment="1">
      <alignment vertical="center" shrinkToFit="1"/>
    </xf>
    <xf numFmtId="38" fontId="10"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35" xfId="0" applyFill="1" applyBorder="1" applyAlignment="1">
      <alignment horizontal="center" vertical="center"/>
    </xf>
    <xf numFmtId="10" fontId="0" fillId="0" borderId="0" xfId="0" applyNumberFormat="1">
      <alignment vertical="center"/>
    </xf>
    <xf numFmtId="38" fontId="0" fillId="0" borderId="0" xfId="0" applyNumberFormat="1">
      <alignment vertical="center"/>
    </xf>
    <xf numFmtId="177" fontId="0" fillId="0" borderId="0" xfId="0" applyNumberFormat="1">
      <alignment vertical="center"/>
    </xf>
    <xf numFmtId="0" fontId="5" fillId="0" borderId="0" xfId="4" applyFont="1" applyFill="1" applyAlignment="1">
      <alignment horizontal="center" vertical="center"/>
    </xf>
    <xf numFmtId="0" fontId="4" fillId="0" borderId="0" xfId="4" applyFont="1" applyFill="1" applyAlignment="1">
      <alignment horizontal="left" vertical="top" wrapText="1"/>
    </xf>
    <xf numFmtId="0" fontId="18" fillId="0" borderId="0" xfId="4" applyFont="1" applyFill="1">
      <alignment vertical="center"/>
    </xf>
    <xf numFmtId="0" fontId="20" fillId="0" borderId="0" xfId="4" applyFont="1" applyFill="1" applyAlignment="1">
      <alignment horizontal="center" vertical="center"/>
    </xf>
    <xf numFmtId="0" fontId="21" fillId="0" borderId="0" xfId="4" applyFont="1" applyFill="1" applyAlignment="1">
      <alignment horizontal="center" vertical="center"/>
    </xf>
    <xf numFmtId="0" fontId="22" fillId="0" borderId="0" xfId="4" applyFont="1" applyFill="1" applyAlignment="1">
      <alignment horizontal="center" vertical="center"/>
    </xf>
    <xf numFmtId="0" fontId="22" fillId="0" borderId="0" xfId="4" applyFont="1" applyFill="1" applyAlignment="1">
      <alignment horizontal="justify" vertical="center"/>
    </xf>
    <xf numFmtId="0" fontId="22" fillId="0" borderId="0" xfId="4" applyFont="1" applyFill="1">
      <alignment vertical="center"/>
    </xf>
    <xf numFmtId="0" fontId="2" fillId="0" borderId="0" xfId="0" applyFont="1" applyFill="1">
      <alignment vertical="center"/>
    </xf>
    <xf numFmtId="0" fontId="16" fillId="0" borderId="0" xfId="4" applyFont="1" applyFill="1" applyAlignment="1">
      <alignment vertical="center"/>
    </xf>
    <xf numFmtId="0" fontId="23" fillId="0" borderId="0" xfId="0" applyFont="1" applyFill="1" applyAlignment="1">
      <alignment horizontal="right" vertical="center" shrinkToFit="1"/>
    </xf>
    <xf numFmtId="0" fontId="24" fillId="0" borderId="0" xfId="0" applyFont="1" applyFill="1" applyAlignment="1">
      <alignment horizontal="center" vertical="center"/>
    </xf>
    <xf numFmtId="0" fontId="24" fillId="0" borderId="0" xfId="0" applyFont="1" applyFill="1" applyBorder="1" applyAlignment="1">
      <alignment horizontal="center" vertical="center" shrinkToFit="1"/>
    </xf>
    <xf numFmtId="0" fontId="23" fillId="0" borderId="0" xfId="0" applyFont="1" applyFill="1">
      <alignment vertical="center"/>
    </xf>
    <xf numFmtId="0" fontId="23" fillId="0" borderId="0" xfId="0" applyFont="1" applyFill="1" applyBorder="1" applyAlignment="1">
      <alignment horizontal="center" vertical="center" shrinkToFit="1"/>
    </xf>
    <xf numFmtId="0" fontId="23" fillId="0" borderId="0" xfId="0" applyFont="1" applyFill="1" applyBorder="1" applyAlignment="1">
      <alignment vertical="center"/>
    </xf>
    <xf numFmtId="0" fontId="23" fillId="0" borderId="39"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5" xfId="0" applyFont="1" applyFill="1" applyBorder="1" applyAlignment="1">
      <alignment horizontal="center" vertical="center" wrapText="1" shrinkToFit="1"/>
    </xf>
    <xf numFmtId="0" fontId="23" fillId="0" borderId="10" xfId="0" applyFont="1" applyFill="1" applyBorder="1" applyAlignment="1">
      <alignment horizontal="center" vertical="center" shrinkToFit="1"/>
    </xf>
    <xf numFmtId="0" fontId="23" fillId="0" borderId="10" xfId="0" applyFont="1" applyFill="1" applyBorder="1" applyAlignment="1">
      <alignment horizontal="center" vertical="center" wrapText="1" shrinkToFit="1"/>
    </xf>
    <xf numFmtId="0" fontId="23" fillId="0" borderId="18" xfId="0" applyFont="1" applyFill="1" applyBorder="1" applyAlignment="1">
      <alignment horizontal="center" vertical="center" wrapText="1"/>
    </xf>
    <xf numFmtId="0" fontId="23" fillId="0" borderId="18" xfId="0" applyFont="1" applyFill="1" applyBorder="1" applyAlignment="1">
      <alignment horizontal="center" vertical="center"/>
    </xf>
    <xf numFmtId="0" fontId="23" fillId="0" borderId="18" xfId="0" applyFont="1" applyFill="1" applyBorder="1" applyAlignment="1">
      <alignment horizontal="center" vertical="center" wrapText="1" shrinkToFit="1"/>
    </xf>
    <xf numFmtId="0" fontId="23" fillId="0" borderId="25" xfId="0" applyFont="1" applyFill="1" applyBorder="1" applyAlignment="1">
      <alignment horizontal="center" vertical="center" shrinkToFit="1"/>
    </xf>
    <xf numFmtId="0" fontId="23" fillId="0" borderId="21" xfId="0" applyFont="1" applyFill="1" applyBorder="1" applyAlignment="1">
      <alignment horizontal="center" vertical="center" shrinkToFit="1"/>
    </xf>
    <xf numFmtId="0" fontId="23" fillId="0" borderId="21" xfId="0" applyFont="1" applyFill="1" applyBorder="1" applyAlignment="1">
      <alignment horizontal="center" vertical="center" wrapText="1" shrinkToFit="1"/>
    </xf>
    <xf numFmtId="0" fontId="23" fillId="0" borderId="31" xfId="0" applyFont="1" applyFill="1" applyBorder="1" applyAlignment="1">
      <alignment horizontal="center" vertical="center" wrapText="1" shrinkToFit="1"/>
    </xf>
    <xf numFmtId="0" fontId="23" fillId="0" borderId="2" xfId="0" applyFont="1" applyFill="1" applyBorder="1" applyAlignment="1">
      <alignment horizontal="right" vertical="top" shrinkToFit="1"/>
    </xf>
    <xf numFmtId="0" fontId="23" fillId="0" borderId="6" xfId="0" applyFont="1" applyFill="1" applyBorder="1" applyAlignment="1">
      <alignment horizontal="right" vertical="top" wrapText="1" shrinkToFit="1"/>
    </xf>
    <xf numFmtId="0" fontId="23" fillId="0" borderId="11" xfId="0" applyFont="1" applyFill="1" applyBorder="1" applyAlignment="1">
      <alignment horizontal="right" vertical="top" shrinkToFit="1"/>
    </xf>
    <xf numFmtId="0" fontId="23" fillId="0" borderId="11" xfId="0" applyFont="1" applyFill="1" applyBorder="1" applyAlignment="1">
      <alignment horizontal="right" vertical="top" wrapText="1" shrinkToFit="1"/>
    </xf>
    <xf numFmtId="0" fontId="23" fillId="0" borderId="19" xfId="0" applyFont="1" applyFill="1" applyBorder="1" applyAlignment="1">
      <alignment horizontal="right" vertical="top" wrapText="1"/>
    </xf>
    <xf numFmtId="0" fontId="23" fillId="0" borderId="19" xfId="0" applyFont="1" applyFill="1" applyBorder="1" applyAlignment="1">
      <alignment horizontal="right" vertical="top"/>
    </xf>
    <xf numFmtId="0" fontId="23" fillId="0" borderId="19" xfId="0" applyFont="1" applyFill="1" applyBorder="1" applyAlignment="1">
      <alignment horizontal="right" vertical="top" wrapText="1" shrinkToFit="1"/>
    </xf>
    <xf numFmtId="0" fontId="23" fillId="0" borderId="19" xfId="0" applyFont="1" applyFill="1" applyBorder="1" applyAlignment="1">
      <alignment horizontal="right" vertical="top" shrinkToFit="1"/>
    </xf>
    <xf numFmtId="0" fontId="23" fillId="0" borderId="15" xfId="0" applyFont="1" applyFill="1" applyBorder="1" applyAlignment="1">
      <alignment horizontal="right" vertical="top" shrinkToFit="1"/>
    </xf>
    <xf numFmtId="0" fontId="23" fillId="0" borderId="23" xfId="0" applyFont="1" applyFill="1" applyBorder="1" applyAlignment="1">
      <alignment horizontal="right" vertical="top" shrinkToFit="1"/>
    </xf>
    <xf numFmtId="0" fontId="23" fillId="0" borderId="23" xfId="0" applyFont="1" applyFill="1" applyBorder="1" applyAlignment="1">
      <alignment horizontal="right" vertical="center" shrinkToFit="1"/>
    </xf>
    <xf numFmtId="0" fontId="10" fillId="0" borderId="0" xfId="0" applyFont="1" applyFill="1" applyAlignment="1">
      <alignment horizontal="right" vertical="top"/>
    </xf>
    <xf numFmtId="180" fontId="25" fillId="0" borderId="3" xfId="0" applyNumberFormat="1" applyFont="1" applyFill="1" applyBorder="1" applyAlignment="1">
      <alignment horizontal="center" vertical="center" shrinkToFit="1"/>
    </xf>
    <xf numFmtId="20" fontId="23" fillId="0" borderId="7" xfId="0" applyNumberFormat="1" applyFont="1" applyFill="1" applyBorder="1" applyAlignment="1">
      <alignment horizontal="center" vertical="center" shrinkToFi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center" vertical="center" shrinkToFit="1"/>
    </xf>
    <xf numFmtId="0" fontId="23" fillId="0" borderId="20" xfId="0" applyFont="1" applyFill="1" applyBorder="1" applyAlignment="1">
      <alignment horizontal="justify" vertical="center" wrapText="1"/>
    </xf>
    <xf numFmtId="0" fontId="23" fillId="0" borderId="20" xfId="0" applyFont="1" applyFill="1" applyBorder="1" applyAlignment="1">
      <alignment horizontal="right" vertical="center" shrinkToFit="1"/>
    </xf>
    <xf numFmtId="0" fontId="23" fillId="0" borderId="20" xfId="0" applyFont="1" applyFill="1" applyBorder="1" applyAlignment="1">
      <alignment horizontal="center" vertical="center" shrinkToFit="1"/>
    </xf>
    <xf numFmtId="181" fontId="23" fillId="0" borderId="3" xfId="6" applyNumberFormat="1" applyFont="1" applyFill="1" applyBorder="1" applyAlignment="1">
      <alignment vertical="center" shrinkToFit="1"/>
    </xf>
    <xf numFmtId="181" fontId="23" fillId="0" borderId="20" xfId="6" applyNumberFormat="1" applyFont="1" applyFill="1" applyBorder="1" applyAlignment="1">
      <alignment vertical="center" shrinkToFit="1"/>
    </xf>
    <xf numFmtId="181" fontId="23" fillId="0" borderId="41" xfId="6" applyNumberFormat="1" applyFont="1" applyFill="1" applyBorder="1" applyAlignment="1">
      <alignment vertical="center" shrinkToFit="1"/>
    </xf>
    <xf numFmtId="181" fontId="23" fillId="0" borderId="16" xfId="6" applyNumberFormat="1" applyFont="1" applyFill="1" applyBorder="1" applyAlignment="1">
      <alignment vertical="center" shrinkToFit="1"/>
    </xf>
    <xf numFmtId="20" fontId="23" fillId="0" borderId="8" xfId="0" applyNumberFormat="1" applyFont="1" applyFill="1" applyBorder="1" applyAlignment="1">
      <alignment horizontal="center" vertical="center" shrinkToFit="1"/>
    </xf>
    <xf numFmtId="0" fontId="23" fillId="0" borderId="13" xfId="0" applyFont="1" applyFill="1" applyBorder="1" applyAlignment="1">
      <alignment horizontal="center" vertical="center" shrinkToFit="1"/>
    </xf>
    <xf numFmtId="20" fontId="23" fillId="0" borderId="13" xfId="0" applyNumberFormat="1" applyFont="1" applyFill="1" applyBorder="1" applyAlignment="1">
      <alignment horizontal="center" vertical="center" shrinkToFit="1"/>
    </xf>
    <xf numFmtId="0" fontId="23" fillId="0" borderId="21" xfId="0" applyFont="1" applyFill="1" applyBorder="1" applyAlignment="1">
      <alignment horizontal="justify" vertical="center" wrapText="1"/>
    </xf>
    <xf numFmtId="0" fontId="23" fillId="0" borderId="21" xfId="0" applyFont="1" applyFill="1" applyBorder="1" applyAlignment="1">
      <alignment horizontal="right" vertical="center" shrinkToFit="1"/>
    </xf>
    <xf numFmtId="181" fontId="23" fillId="0" borderId="25" xfId="6" applyNumberFormat="1" applyFont="1" applyFill="1" applyBorder="1" applyAlignment="1">
      <alignment vertical="center" shrinkToFit="1"/>
    </xf>
    <xf numFmtId="181" fontId="23" fillId="0" borderId="21" xfId="6" applyNumberFormat="1" applyFont="1" applyFill="1" applyBorder="1" applyAlignment="1">
      <alignment vertical="center" shrinkToFit="1"/>
    </xf>
    <xf numFmtId="181" fontId="23" fillId="0" borderId="17" xfId="6" applyNumberFormat="1" applyFont="1" applyFill="1" applyBorder="1" applyAlignment="1">
      <alignment vertical="center" shrinkToFit="1"/>
    </xf>
    <xf numFmtId="181" fontId="23" fillId="0" borderId="39" xfId="6" applyNumberFormat="1" applyFont="1" applyFill="1" applyBorder="1" applyAlignment="1">
      <alignment vertical="center" shrinkToFit="1"/>
    </xf>
    <xf numFmtId="180" fontId="25" fillId="0" borderId="25" xfId="0" applyNumberFormat="1" applyFont="1" applyFill="1" applyBorder="1" applyAlignment="1">
      <alignment horizontal="center" vertical="center" shrinkToFit="1"/>
    </xf>
    <xf numFmtId="0" fontId="23" fillId="0" borderId="21" xfId="0" applyFont="1" applyFill="1" applyBorder="1" applyAlignment="1">
      <alignment vertical="center" wrapText="1"/>
    </xf>
    <xf numFmtId="20" fontId="25" fillId="0" borderId="8" xfId="0" applyNumberFormat="1" applyFont="1" applyFill="1" applyBorder="1" applyAlignment="1">
      <alignment horizontal="center" vertical="center" shrinkToFit="1"/>
    </xf>
    <xf numFmtId="0" fontId="25" fillId="0" borderId="13" xfId="0" applyFont="1" applyFill="1" applyBorder="1" applyAlignment="1">
      <alignment horizontal="center" vertical="center" shrinkToFit="1"/>
    </xf>
    <xf numFmtId="20" fontId="25" fillId="0" borderId="13" xfId="0" applyNumberFormat="1" applyFont="1" applyFill="1" applyBorder="1" applyAlignment="1">
      <alignment horizontal="center" vertical="center" shrinkToFit="1"/>
    </xf>
    <xf numFmtId="0" fontId="25" fillId="0" borderId="21" xfId="0" applyFont="1" applyFill="1" applyBorder="1" applyAlignment="1">
      <alignment horizontal="justify" vertical="center" wrapText="1"/>
    </xf>
    <xf numFmtId="0" fontId="25" fillId="0" borderId="21" xfId="0" applyFont="1" applyFill="1" applyBorder="1" applyAlignment="1">
      <alignment vertical="center" wrapText="1"/>
    </xf>
    <xf numFmtId="0" fontId="25" fillId="0" borderId="21" xfId="0" applyFont="1" applyFill="1" applyBorder="1" applyAlignment="1">
      <alignment horizontal="right" vertical="center" shrinkToFit="1"/>
    </xf>
    <xf numFmtId="0" fontId="25" fillId="0" borderId="21" xfId="0" applyFont="1" applyFill="1" applyBorder="1" applyAlignment="1">
      <alignment horizontal="center" vertical="center" shrinkToFit="1"/>
    </xf>
    <xf numFmtId="181" fontId="25" fillId="0" borderId="25" xfId="6" applyNumberFormat="1" applyFont="1" applyFill="1" applyBorder="1" applyAlignment="1">
      <alignment vertical="center" shrinkToFit="1"/>
    </xf>
    <xf numFmtId="181" fontId="25" fillId="0" borderId="21" xfId="6" applyNumberFormat="1" applyFont="1" applyFill="1" applyBorder="1" applyAlignment="1">
      <alignment vertical="center" shrinkToFit="1"/>
    </xf>
    <xf numFmtId="181" fontId="25" fillId="0" borderId="39" xfId="6" applyNumberFormat="1" applyFont="1" applyFill="1" applyBorder="1" applyAlignment="1">
      <alignment vertical="center" shrinkToFit="1"/>
    </xf>
    <xf numFmtId="181" fontId="25" fillId="0" borderId="17" xfId="6" applyNumberFormat="1" applyFont="1" applyFill="1" applyBorder="1" applyAlignment="1">
      <alignment vertical="center" shrinkToFit="1"/>
    </xf>
    <xf numFmtId="180" fontId="23" fillId="0" borderId="25" xfId="0" applyNumberFormat="1" applyFont="1" applyFill="1" applyBorder="1" applyAlignment="1">
      <alignment horizontal="center" vertical="center" shrinkToFit="1"/>
    </xf>
    <xf numFmtId="181" fontId="23" fillId="0" borderId="2" xfId="6" applyNumberFormat="1" applyFont="1" applyFill="1" applyBorder="1" applyAlignment="1">
      <alignment vertical="center" shrinkToFit="1"/>
    </xf>
    <xf numFmtId="181" fontId="23" fillId="0" borderId="19" xfId="6" applyNumberFormat="1" applyFont="1" applyFill="1" applyBorder="1" applyAlignment="1">
      <alignment vertical="center" shrinkToFit="1"/>
    </xf>
    <xf numFmtId="181" fontId="23" fillId="0" borderId="32" xfId="6" applyNumberFormat="1" applyFont="1" applyFill="1" applyBorder="1" applyAlignment="1">
      <alignment vertical="center" shrinkToFit="1"/>
    </xf>
    <xf numFmtId="181" fontId="23" fillId="0" borderId="15" xfId="6" applyNumberFormat="1" applyFont="1" applyFill="1" applyBorder="1" applyAlignment="1">
      <alignment vertical="center" shrinkToFit="1"/>
    </xf>
    <xf numFmtId="0" fontId="23" fillId="0" borderId="42" xfId="0" applyFont="1" applyFill="1" applyBorder="1" applyAlignment="1">
      <alignment horizontal="center" vertical="center"/>
    </xf>
    <xf numFmtId="181" fontId="23" fillId="0" borderId="28" xfId="0" applyNumberFormat="1" applyFont="1" applyFill="1" applyBorder="1" applyAlignment="1">
      <alignment horizontal="right" vertical="center"/>
    </xf>
    <xf numFmtId="0" fontId="23" fillId="0" borderId="28" xfId="0" applyFont="1" applyFill="1" applyBorder="1" applyAlignment="1">
      <alignment horizontal="center" vertical="center"/>
    </xf>
    <xf numFmtId="181" fontId="23" fillId="0" borderId="26" xfId="6" applyNumberFormat="1" applyFont="1" applyFill="1" applyBorder="1" applyAlignment="1">
      <alignment vertical="center" shrinkToFit="1"/>
    </xf>
    <xf numFmtId="181" fontId="23" fillId="0" borderId="28" xfId="6" applyNumberFormat="1" applyFont="1" applyFill="1" applyBorder="1" applyAlignment="1">
      <alignment vertical="center" shrinkToFit="1"/>
    </xf>
    <xf numFmtId="181" fontId="23" fillId="0" borderId="42" xfId="6" applyNumberFormat="1" applyFont="1" applyFill="1" applyBorder="1" applyAlignment="1">
      <alignment vertical="center" shrinkToFit="1"/>
    </xf>
    <xf numFmtId="181" fontId="23" fillId="0" borderId="43" xfId="6" applyNumberFormat="1" applyFont="1" applyFill="1" applyBorder="1" applyAlignment="1">
      <alignment vertical="center" shrinkToFit="1"/>
    </xf>
    <xf numFmtId="0" fontId="23" fillId="0" borderId="0" xfId="0" applyFont="1" applyFill="1" applyAlignment="1">
      <alignment vertical="center" shrinkToFit="1"/>
    </xf>
    <xf numFmtId="0" fontId="23" fillId="0" borderId="0" xfId="0" applyFont="1" applyFill="1" applyBorder="1">
      <alignment vertical="center"/>
    </xf>
    <xf numFmtId="38" fontId="24" fillId="0" borderId="34" xfId="0" applyNumberFormat="1" applyFont="1" applyFill="1" applyBorder="1" applyAlignment="1">
      <alignment horizontal="center" vertical="center" shrinkToFit="1"/>
    </xf>
    <xf numFmtId="0" fontId="23" fillId="0" borderId="0" xfId="0" applyFont="1" applyFill="1" applyAlignment="1">
      <alignment horizontal="center" vertical="center" shrinkToFit="1"/>
    </xf>
    <xf numFmtId="0" fontId="24" fillId="0" borderId="0" xfId="0" applyFont="1" applyFill="1" applyAlignment="1">
      <alignment vertical="center" shrinkToFit="1"/>
    </xf>
    <xf numFmtId="38" fontId="24" fillId="0" borderId="0" xfId="0" applyNumberFormat="1" applyFont="1" applyFill="1" applyBorder="1" applyAlignment="1">
      <alignment horizontal="center" vertical="center" shrinkToFit="1"/>
    </xf>
    <xf numFmtId="0" fontId="26" fillId="0" borderId="0" xfId="0" applyFont="1" applyFill="1">
      <alignment vertical="center"/>
    </xf>
    <xf numFmtId="0" fontId="10" fillId="0" borderId="48" xfId="0" applyFont="1" applyFill="1" applyBorder="1">
      <alignment vertical="center"/>
    </xf>
    <xf numFmtId="181" fontId="23" fillId="0" borderId="28" xfId="0" applyNumberFormat="1" applyFont="1" applyFill="1" applyBorder="1" applyAlignment="1">
      <alignment vertical="center"/>
    </xf>
    <xf numFmtId="181" fontId="23" fillId="0" borderId="34" xfId="6" applyNumberFormat="1" applyFont="1" applyFill="1" applyBorder="1" applyAlignment="1">
      <alignment vertical="center" shrinkToFit="1"/>
    </xf>
    <xf numFmtId="38" fontId="24" fillId="0" borderId="42" xfId="0" applyNumberFormat="1" applyFont="1" applyFill="1" applyBorder="1" applyAlignment="1">
      <alignment horizontal="center" vertical="center" shrinkToFit="1"/>
    </xf>
    <xf numFmtId="38" fontId="24" fillId="0" borderId="28" xfId="0" applyNumberFormat="1" applyFont="1" applyFill="1" applyBorder="1" applyAlignment="1">
      <alignment horizontal="center" vertical="center" shrinkToFit="1"/>
    </xf>
    <xf numFmtId="0" fontId="27" fillId="0" borderId="0" xfId="0" applyFont="1" applyFill="1">
      <alignment vertical="center"/>
    </xf>
    <xf numFmtId="0" fontId="27" fillId="0" borderId="0" xfId="0" applyFont="1" applyFill="1" applyAlignment="1">
      <alignment horizontal="center" vertical="center" shrinkToFit="1"/>
    </xf>
    <xf numFmtId="0" fontId="4" fillId="0" borderId="0" xfId="4" applyFont="1" applyFill="1" applyAlignment="1">
      <alignment horizontal="center" vertical="top" wrapText="1"/>
    </xf>
    <xf numFmtId="176" fontId="4" fillId="3" borderId="0" xfId="4" applyNumberFormat="1" applyFont="1" applyFill="1" applyAlignment="1">
      <alignment horizontal="right" vertical="center" shrinkToFit="1"/>
    </xf>
    <xf numFmtId="0" fontId="4" fillId="0" borderId="0" xfId="4" applyFont="1" applyFill="1" applyAlignment="1">
      <alignment horizontal="left" vertical="top" wrapText="1"/>
    </xf>
    <xf numFmtId="0" fontId="8" fillId="0" borderId="0" xfId="4" applyFont="1" applyFill="1" applyAlignment="1">
      <alignment horizontal="right" vertical="top" shrinkToFit="1"/>
    </xf>
    <xf numFmtId="0" fontId="4" fillId="2" borderId="0" xfId="4" applyFont="1" applyFill="1" applyAlignment="1">
      <alignment horizontal="justify" vertical="top" wrapText="1"/>
    </xf>
    <xf numFmtId="0" fontId="9" fillId="0" borderId="0" xfId="4" applyFont="1" applyFill="1" applyAlignment="1">
      <alignment horizontal="justify" vertical="top" wrapText="1"/>
    </xf>
    <xf numFmtId="0" fontId="4" fillId="0" borderId="0" xfId="4" applyFont="1" applyFill="1" applyAlignment="1">
      <alignment horizontal="center" vertical="center" shrinkToFit="1"/>
    </xf>
    <xf numFmtId="0" fontId="4" fillId="0" borderId="0" xfId="4" applyFont="1" applyFill="1" applyAlignment="1">
      <alignment horizontal="center" vertical="top" shrinkToFit="1"/>
    </xf>
    <xf numFmtId="0" fontId="4" fillId="0" borderId="0" xfId="4" applyFont="1" applyFill="1" applyAlignment="1">
      <alignment horizontal="left" vertical="center"/>
    </xf>
    <xf numFmtId="0" fontId="4" fillId="0" borderId="0" xfId="4" applyFont="1" applyFill="1" applyAlignment="1">
      <alignment horizontal="left" vertical="top" shrinkToFit="1"/>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2" borderId="0" xfId="4" applyFont="1" applyFill="1" applyAlignment="1">
      <alignment horizontal="left" vertical="center"/>
    </xf>
    <xf numFmtId="38" fontId="4" fillId="2" borderId="0" xfId="6" applyFont="1" applyFill="1" applyAlignment="1">
      <alignment horizontal="right" vertical="center"/>
    </xf>
    <xf numFmtId="179" fontId="4" fillId="0" borderId="0" xfId="4" applyNumberFormat="1" applyFont="1" applyFill="1" applyAlignment="1">
      <alignment horizontal="center" vertical="center"/>
    </xf>
    <xf numFmtId="178" fontId="4" fillId="2" borderId="0" xfId="4" applyNumberFormat="1" applyFont="1" applyFill="1" applyAlignment="1">
      <alignment horizontal="center" vertical="center"/>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0" borderId="0" xfId="4" applyFont="1" applyFill="1" applyAlignment="1">
      <alignment horizontal="left" vertical="center" shrinkToFit="1"/>
    </xf>
    <xf numFmtId="0" fontId="5" fillId="0" borderId="0" xfId="4" applyFont="1" applyFill="1" applyAlignment="1">
      <alignment horizontal="left" vertical="center"/>
    </xf>
    <xf numFmtId="0" fontId="6" fillId="0" borderId="0" xfId="4" applyFont="1" applyFill="1" applyAlignment="1">
      <alignment horizontal="center" vertical="center" wrapText="1"/>
    </xf>
    <xf numFmtId="0" fontId="6" fillId="0" borderId="0" xfId="4" applyFont="1" applyFill="1" applyAlignment="1">
      <alignment horizontal="center" vertical="center"/>
    </xf>
    <xf numFmtId="0" fontId="5" fillId="0" borderId="0" xfId="4" applyFont="1" applyFill="1" applyAlignment="1">
      <alignment horizontal="center" vertical="center"/>
    </xf>
    <xf numFmtId="0" fontId="10" fillId="0" borderId="0" xfId="4" applyFont="1" applyFill="1" applyAlignment="1">
      <alignment horizontal="center" vertical="center"/>
    </xf>
    <xf numFmtId="0" fontId="16" fillId="0" borderId="0" xfId="4" applyFont="1" applyFill="1" applyAlignment="1">
      <alignment horizontal="left" vertical="center"/>
    </xf>
    <xf numFmtId="0" fontId="10" fillId="0" borderId="0" xfId="0" applyFont="1" applyFill="1" applyBorder="1" applyAlignment="1">
      <alignment horizontal="left"/>
    </xf>
    <xf numFmtId="0" fontId="10" fillId="0" borderId="27" xfId="0" applyFont="1" applyFill="1" applyBorder="1" applyAlignment="1">
      <alignment horizontal="left"/>
    </xf>
    <xf numFmtId="0" fontId="12" fillId="0" borderId="26"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38" fontId="12" fillId="3" borderId="28" xfId="0" applyNumberFormat="1" applyFont="1" applyFill="1" applyBorder="1" applyAlignment="1">
      <alignment horizontal="center" vertical="center" shrinkToFit="1"/>
    </xf>
    <xf numFmtId="0" fontId="12" fillId="3" borderId="28"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9" xfId="0" applyFont="1" applyFill="1" applyBorder="1" applyAlignment="1">
      <alignment horizontal="center" vertical="center"/>
    </xf>
    <xf numFmtId="0" fontId="12" fillId="0" borderId="26" xfId="0" applyFont="1" applyFill="1" applyBorder="1" applyAlignment="1">
      <alignment horizontal="center" vertical="center" wrapText="1" shrinkToFit="1"/>
    </xf>
    <xf numFmtId="0" fontId="10" fillId="0" borderId="11"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25"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1" xfId="0" applyFont="1" applyFill="1" applyBorder="1" applyAlignment="1">
      <alignment horizontal="center" vertical="center" wrapText="1"/>
    </xf>
    <xf numFmtId="0" fontId="10" fillId="3" borderId="0" xfId="0" applyFont="1" applyFill="1" applyAlignment="1">
      <alignment horizontal="left" vertical="center" shrinkToFit="1"/>
    </xf>
    <xf numFmtId="0" fontId="10" fillId="0" borderId="1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0" borderId="21" xfId="0" applyFont="1" applyFill="1" applyBorder="1" applyAlignment="1">
      <alignment horizontal="center" vertical="center" wrapText="1" shrinkToFit="1"/>
    </xf>
    <xf numFmtId="0" fontId="10" fillId="0" borderId="21"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0" fontId="10" fillId="0" borderId="25" xfId="0" applyFont="1" applyFill="1" applyBorder="1" applyAlignment="1">
      <alignment horizontal="center" vertical="center" wrapText="1" shrinkToFit="1"/>
    </xf>
    <xf numFmtId="38" fontId="10" fillId="0" borderId="8" xfId="6" applyFont="1" applyFill="1" applyBorder="1" applyAlignment="1">
      <alignment horizontal="center" vertical="center" shrinkToFit="1"/>
    </xf>
    <xf numFmtId="38" fontId="10" fillId="0" borderId="13" xfId="6" applyFont="1" applyFill="1" applyBorder="1" applyAlignment="1">
      <alignment horizontal="center" vertical="center" shrinkToFit="1"/>
    </xf>
    <xf numFmtId="38" fontId="10" fillId="0" borderId="17" xfId="6"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12" fontId="10" fillId="3" borderId="21" xfId="6" applyNumberFormat="1" applyFont="1" applyFill="1" applyBorder="1" applyAlignment="1">
      <alignment horizontal="center" vertical="center" shrinkToFit="1"/>
    </xf>
    <xf numFmtId="38" fontId="10" fillId="3" borderId="21" xfId="6" applyFont="1" applyFill="1" applyBorder="1" applyAlignment="1">
      <alignment horizontal="center" vertical="center" shrinkToFit="1"/>
    </xf>
    <xf numFmtId="38" fontId="10" fillId="3" borderId="31" xfId="6"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38" fontId="10" fillId="2" borderId="21" xfId="6" applyFont="1" applyFill="1" applyBorder="1" applyAlignment="1">
      <alignment horizontal="center" vertical="center" shrinkToFit="1"/>
    </xf>
    <xf numFmtId="0" fontId="12" fillId="0" borderId="0" xfId="0" applyFont="1" applyFill="1" applyAlignment="1">
      <alignment horizontal="left" vertical="center"/>
    </xf>
    <xf numFmtId="0" fontId="10" fillId="0" borderId="24" xfId="0" applyFont="1" applyFill="1" applyBorder="1" applyAlignment="1">
      <alignment horizontal="center" vertical="center" wrapText="1" shrinkToFit="1"/>
    </xf>
    <xf numFmtId="0" fontId="10" fillId="0" borderId="27"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22" fillId="0" borderId="0" xfId="4" applyFont="1" applyFill="1" applyAlignment="1">
      <alignment horizontal="center" vertical="center"/>
    </xf>
    <xf numFmtId="176" fontId="4" fillId="3" borderId="0" xfId="4" applyNumberFormat="1" applyFont="1" applyFill="1" applyAlignment="1">
      <alignment horizontal="center" vertical="top" shrinkToFit="1"/>
    </xf>
    <xf numFmtId="176" fontId="4" fillId="3" borderId="0" xfId="4" applyNumberFormat="1" applyFont="1" applyFill="1" applyAlignment="1">
      <alignment horizontal="center" vertical="top" wrapText="1"/>
    </xf>
    <xf numFmtId="0" fontId="23" fillId="0" borderId="4"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2" xfId="0" applyFont="1" applyFill="1" applyBorder="1" applyAlignment="1">
      <alignment horizontal="center" vertical="center"/>
    </xf>
    <xf numFmtId="0" fontId="6" fillId="0" borderId="0" xfId="0" applyFont="1" applyFill="1" applyAlignment="1">
      <alignment horizontal="center" vertical="center" wrapText="1"/>
    </xf>
    <xf numFmtId="0" fontId="23" fillId="0" borderId="0" xfId="0" applyFont="1" applyFill="1" applyAlignment="1">
      <alignment horizontal="left" vertical="center" shrinkToFit="1"/>
    </xf>
    <xf numFmtId="38" fontId="23" fillId="0" borderId="36" xfId="6" applyFont="1" applyFill="1" applyBorder="1" applyAlignment="1">
      <alignment horizontal="center" vertical="center" wrapText="1" shrinkToFit="1"/>
    </xf>
    <xf numFmtId="38" fontId="23" fillId="0" borderId="10" xfId="6" applyFont="1" applyFill="1" applyBorder="1" applyAlignment="1">
      <alignment horizontal="center" vertical="center" shrinkToFit="1"/>
    </xf>
    <xf numFmtId="38" fontId="23" fillId="0" borderId="37" xfId="6" applyFont="1" applyFill="1" applyBorder="1" applyAlignment="1">
      <alignment horizontal="center" vertical="center" shrinkToFit="1"/>
    </xf>
    <xf numFmtId="38" fontId="23" fillId="0" borderId="38" xfId="6" applyFont="1" applyFill="1" applyBorder="1" applyAlignment="1">
      <alignment horizontal="center" vertical="center" shrinkToFit="1"/>
    </xf>
    <xf numFmtId="38" fontId="23" fillId="0" borderId="13" xfId="6" applyFont="1" applyFill="1" applyBorder="1" applyAlignment="1">
      <alignment horizontal="center" vertical="center" shrinkToFit="1"/>
    </xf>
    <xf numFmtId="38" fontId="23" fillId="0" borderId="8" xfId="6" applyFont="1" applyFill="1" applyBorder="1" applyAlignment="1">
      <alignment horizontal="right" vertical="center" shrinkToFit="1"/>
    </xf>
    <xf numFmtId="38" fontId="23" fillId="0" borderId="39" xfId="6" applyFont="1" applyFill="1" applyBorder="1" applyAlignment="1">
      <alignment horizontal="right" vertical="center" shrinkToFit="1"/>
    </xf>
    <xf numFmtId="0" fontId="23" fillId="0" borderId="40" xfId="0" applyFont="1" applyFill="1" applyBorder="1" applyAlignment="1">
      <alignment horizontal="left" vertical="center" shrinkToFit="1"/>
    </xf>
    <xf numFmtId="0" fontId="23" fillId="0" borderId="38" xfId="0" applyFont="1" applyFill="1" applyBorder="1" applyAlignment="1">
      <alignment horizontal="center" vertical="center" shrinkToFit="1"/>
    </xf>
    <xf numFmtId="0" fontId="23" fillId="0" borderId="1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10" fillId="0" borderId="31"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0" xfId="0" applyFont="1" applyFill="1" applyBorder="1" applyAlignment="1">
      <alignment horizontal="left" vertical="top"/>
    </xf>
    <xf numFmtId="0" fontId="23" fillId="0" borderId="27" xfId="0" applyFont="1" applyFill="1" applyBorder="1" applyAlignment="1">
      <alignment horizontal="left" vertical="center"/>
    </xf>
    <xf numFmtId="0" fontId="24" fillId="0" borderId="4"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3" fillId="0" borderId="1"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25" xfId="0" applyFont="1" applyFill="1" applyBorder="1" applyAlignment="1">
      <alignment horizontal="left" vertical="top"/>
    </xf>
    <xf numFmtId="0" fontId="23" fillId="0" borderId="21" xfId="0" applyFont="1" applyFill="1" applyBorder="1" applyAlignment="1">
      <alignment horizontal="left" vertical="top"/>
    </xf>
    <xf numFmtId="0" fontId="23" fillId="0" borderId="31" xfId="0" applyFont="1" applyFill="1" applyBorder="1" applyAlignment="1">
      <alignment horizontal="left" vertical="top"/>
    </xf>
    <xf numFmtId="0" fontId="23" fillId="0" borderId="45" xfId="0" applyFont="1" applyFill="1" applyBorder="1" applyAlignment="1">
      <alignment horizontal="left" vertical="top"/>
    </xf>
    <xf numFmtId="0" fontId="23" fillId="0" borderId="46" xfId="0" applyFont="1" applyFill="1" applyBorder="1" applyAlignment="1">
      <alignment horizontal="left" vertical="top"/>
    </xf>
    <xf numFmtId="0" fontId="23" fillId="0" borderId="47" xfId="0" applyFont="1" applyFill="1" applyBorder="1" applyAlignment="1">
      <alignment horizontal="left" vertical="top"/>
    </xf>
    <xf numFmtId="0" fontId="23" fillId="0" borderId="0" xfId="0" applyFont="1" applyFill="1" applyBorder="1" applyAlignment="1">
      <alignment horizontal="left" vertical="top"/>
    </xf>
    <xf numFmtId="0" fontId="24" fillId="0" borderId="42" xfId="0" applyFont="1" applyFill="1" applyBorder="1" applyAlignment="1">
      <alignment horizontal="center" vertical="center" shrinkToFit="1"/>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3" borderId="21" xfId="0" applyFill="1"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shrinkToFit="1"/>
    </xf>
  </cellXfs>
  <cellStyles count="7">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108585</xdr:colOff>
      <xdr:row>21</xdr:row>
      <xdr:rowOff>53975</xdr:rowOff>
    </xdr:from>
    <xdr:to>
      <xdr:col>8</xdr:col>
      <xdr:colOff>476250</xdr:colOff>
      <xdr:row>32</xdr:row>
      <xdr:rowOff>177165</xdr:rowOff>
    </xdr:to>
    <xdr:pic>
      <xdr:nvPicPr>
        <xdr:cNvPr id="2" name="Picture 3"/>
        <xdr:cNvPicPr>
          <a:picLocks noChangeAspect="1" noChangeArrowheads="1"/>
        </xdr:cNvPicPr>
      </xdr:nvPicPr>
      <xdr:blipFill>
        <a:blip xmlns:r="http://schemas.openxmlformats.org/officeDocument/2006/relationships" r:embed="rId1"/>
        <a:stretch>
          <a:fillRect/>
        </a:stretch>
      </xdr:blipFill>
      <xdr:spPr>
        <a:xfrm>
          <a:off x="108585" y="9178925"/>
          <a:ext cx="7235190" cy="5361940"/>
        </a:xfrm>
        <a:prstGeom prst="rect">
          <a:avLst/>
        </a:prstGeom>
        <a:noFill/>
        <a:ln w="1">
          <a:noFill/>
          <a:miter lim="800000"/>
          <a:headEnd/>
          <a:tailEnd type="none" w="med" len="med"/>
        </a:ln>
        <a:effectLst/>
      </xdr:spPr>
    </xdr:pic>
    <xdr:clientData/>
  </xdr:twoCellAnchor>
  <xdr:twoCellAnchor editAs="oneCell">
    <xdr:from>
      <xdr:col>11</xdr:col>
      <xdr:colOff>67945</xdr:colOff>
      <xdr:row>21</xdr:row>
      <xdr:rowOff>136525</xdr:rowOff>
    </xdr:from>
    <xdr:to>
      <xdr:col>13</xdr:col>
      <xdr:colOff>355600</xdr:colOff>
      <xdr:row>29</xdr:row>
      <xdr:rowOff>259715</xdr:rowOff>
    </xdr:to>
    <xdr:pic>
      <xdr:nvPicPr>
        <xdr:cNvPr id="3" name="il_fi" descr="http://www.rakuten.ne.jp/gold/pcpos/images/receipt02.jpg"/>
        <xdr:cNvPicPr>
          <a:picLocks noChangeAspect="1" noChangeArrowheads="1"/>
        </xdr:cNvPicPr>
      </xdr:nvPicPr>
      <xdr:blipFill>
        <a:blip xmlns:r="http://schemas.openxmlformats.org/officeDocument/2006/relationships" r:embed="rId2"/>
        <a:stretch>
          <a:fillRect/>
        </a:stretch>
      </xdr:blipFill>
      <xdr:spPr>
        <a:xfrm>
          <a:off x="9240520" y="9261475"/>
          <a:ext cx="18116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23</xdr:row>
      <xdr:rowOff>1270</xdr:rowOff>
    </xdr:to>
    <xdr:grpSp>
      <xdr:nvGrpSpPr>
        <xdr:cNvPr id="2" name="グループ化 1"/>
        <xdr:cNvGrpSpPr/>
      </xdr:nvGrpSpPr>
      <xdr:grpSpPr>
        <a:xfrm>
          <a:off x="7261823" y="784113"/>
          <a:ext cx="1247140" cy="3083186"/>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740;&#20462;&#31561;&#38283;&#20652;&#35336;&#30011;&#26360;&#12289;&#30740;&#20462;&#31561;&#21442;&#21152;&#35336;&#30011;&#26360;&#12289;&#20986;&#24373;&#31561;&#35336;&#30011;&#26360;/08-2_&#12304;&#35336;&#30011;&#12305;&#12304;&#31038;&#20250;&#24489;&#24112;&#20419;&#36914;&#20107;&#26989;&#12305;&#30740;&#20462;&#31561;&#38283;&#20652;&#35336;&#30011;&#26360;&#65288;&#36554;&#20351;&#29992;&#12398;&#22580;&#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
      <sheetName val="行程表及び請求書A"/>
      <sheetName val="行程表及び請求書B"/>
      <sheetName val="行程表及び請求書C"/>
      <sheetName val="（参考）諸謝金・宿泊料"/>
    </sheetNames>
    <sheetDataSet>
      <sheetData sheetId="0"/>
      <sheetData sheetId="1"/>
      <sheetData sheetId="2"/>
      <sheetData sheetId="3"/>
      <sheetData sheetId="4">
        <row r="1">
          <cell r="B1" t="str">
            <v>役職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53"/>
  <sheetViews>
    <sheetView showZeros="0" tabSelected="1" view="pageBreakPreview" zoomScale="90" zoomScaleSheetLayoutView="90" workbookViewId="0">
      <selection activeCell="AY12" sqref="AY12"/>
    </sheetView>
  </sheetViews>
  <sheetFormatPr defaultColWidth="2.5" defaultRowHeight="15" customHeight="1"/>
  <cols>
    <col min="1" max="16384" width="2.5" style="1"/>
  </cols>
  <sheetData>
    <row r="1" spans="1:35" ht="15" customHeight="1">
      <c r="A1" s="214" t="s">
        <v>89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s="98" customFormat="1" ht="15" customHeight="1">
      <c r="A2" s="219" t="s">
        <v>137</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35" ht="15" customHeight="1">
      <c r="B3" s="4"/>
    </row>
    <row r="4" spans="1:35" ht="15" customHeight="1">
      <c r="B4" s="4"/>
    </row>
    <row r="5" spans="1:35" ht="15" customHeight="1">
      <c r="B5" s="4"/>
    </row>
    <row r="6" spans="1:35" ht="21.75" customHeight="1">
      <c r="A6" s="215" t="s">
        <v>136</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row>
    <row r="7" spans="1:35" ht="15" customHeight="1">
      <c r="A7" s="217" t="s">
        <v>20</v>
      </c>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row>
    <row r="8" spans="1:35" ht="1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c r="A9" s="3"/>
      <c r="B9" s="3"/>
      <c r="C9" s="3"/>
      <c r="D9" s="3"/>
      <c r="E9" s="3"/>
      <c r="F9" s="3"/>
      <c r="G9" s="3"/>
      <c r="H9" s="3"/>
      <c r="I9" s="3"/>
      <c r="J9" s="3"/>
      <c r="K9" s="3"/>
      <c r="L9" s="3"/>
      <c r="M9" s="3"/>
      <c r="N9" s="3"/>
      <c r="O9" s="3"/>
      <c r="P9" s="3"/>
      <c r="Q9" s="3"/>
      <c r="R9" s="3"/>
      <c r="S9" s="3"/>
      <c r="AI9" s="3"/>
    </row>
    <row r="10" spans="1:35" ht="15" customHeight="1">
      <c r="B10" s="5"/>
      <c r="C10" s="5"/>
      <c r="D10" s="5"/>
      <c r="E10" s="5"/>
      <c r="F10" s="5"/>
      <c r="G10" s="5"/>
      <c r="H10" s="5"/>
      <c r="I10" s="5"/>
      <c r="J10" s="5"/>
      <c r="K10" s="5"/>
      <c r="L10" s="5"/>
      <c r="M10" s="5"/>
      <c r="N10" s="5"/>
      <c r="O10" s="5"/>
      <c r="P10" s="5"/>
      <c r="Q10" s="5"/>
      <c r="R10" s="5"/>
      <c r="S10" s="5"/>
      <c r="T10" s="218" t="s">
        <v>81</v>
      </c>
      <c r="U10" s="218"/>
      <c r="V10" s="218"/>
      <c r="W10" s="3"/>
      <c r="X10" s="3"/>
      <c r="Y10" s="3"/>
      <c r="Z10" s="3"/>
      <c r="AA10" s="3"/>
      <c r="AB10" s="3"/>
      <c r="AC10" s="3"/>
      <c r="AD10" s="3"/>
      <c r="AE10" s="3"/>
      <c r="AF10" s="3"/>
      <c r="AG10" s="3"/>
      <c r="AH10" s="3"/>
      <c r="AI10" s="5"/>
    </row>
    <row r="11" spans="1:35" ht="15" customHeight="1">
      <c r="B11" s="4"/>
      <c r="T11" s="5"/>
      <c r="U11" s="207" t="s">
        <v>133</v>
      </c>
      <c r="V11" s="207"/>
      <c r="W11" s="207"/>
      <c r="X11" s="207"/>
      <c r="Y11" s="207"/>
      <c r="Z11" s="207"/>
      <c r="AA11" s="207"/>
      <c r="AB11" s="207"/>
      <c r="AC11" s="207"/>
      <c r="AD11" s="207"/>
      <c r="AE11" s="207"/>
      <c r="AF11" s="207"/>
      <c r="AG11" s="207"/>
      <c r="AH11" s="207"/>
    </row>
    <row r="12" spans="1:35" ht="15" customHeight="1">
      <c r="B12" s="4"/>
      <c r="U12" s="207"/>
      <c r="V12" s="207"/>
      <c r="W12" s="207"/>
      <c r="X12" s="207"/>
      <c r="Y12" s="207"/>
      <c r="Z12" s="207"/>
      <c r="AA12" s="207"/>
      <c r="AB12" s="207"/>
      <c r="AC12" s="207"/>
      <c r="AD12" s="207"/>
      <c r="AE12" s="207"/>
      <c r="AF12" s="207"/>
      <c r="AG12" s="207"/>
      <c r="AH12" s="207"/>
    </row>
    <row r="13" spans="1:35" ht="15" customHeight="1">
      <c r="B13" s="4"/>
      <c r="U13" s="207" t="s">
        <v>104</v>
      </c>
      <c r="V13" s="207"/>
      <c r="W13" s="207"/>
      <c r="X13" s="207"/>
      <c r="Y13" s="207"/>
      <c r="Z13" s="207"/>
      <c r="AA13" s="207"/>
      <c r="AB13" s="207"/>
      <c r="AC13" s="207"/>
      <c r="AD13" s="207"/>
      <c r="AE13" s="207"/>
      <c r="AF13" s="207"/>
      <c r="AG13" s="207"/>
      <c r="AH13" s="207"/>
      <c r="AI13" s="2"/>
    </row>
    <row r="14" spans="1:35" ht="15" customHeight="1">
      <c r="B14" s="4"/>
      <c r="X14" s="5"/>
      <c r="Y14" s="5"/>
      <c r="Z14" s="5"/>
      <c r="AA14" s="5"/>
      <c r="AB14" s="5"/>
      <c r="AC14" s="5"/>
      <c r="AD14" s="5"/>
      <c r="AE14" s="5"/>
      <c r="AF14" s="5"/>
      <c r="AG14" s="5"/>
      <c r="AH14" s="5"/>
      <c r="AI14" s="5"/>
    </row>
    <row r="15" spans="1:35" ht="15" customHeight="1">
      <c r="B15" s="4"/>
      <c r="X15" s="5"/>
      <c r="Y15" s="5"/>
      <c r="Z15" s="5"/>
      <c r="AA15" s="5"/>
      <c r="AB15" s="5"/>
      <c r="AC15" s="5"/>
      <c r="AD15" s="5"/>
      <c r="AE15" s="5"/>
      <c r="AF15" s="5"/>
      <c r="AG15" s="5"/>
      <c r="AH15" s="5"/>
      <c r="AI15" s="5"/>
    </row>
    <row r="16" spans="1:35" ht="15" customHeight="1">
      <c r="B16" s="203" t="s">
        <v>112</v>
      </c>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row>
    <row r="17" spans="2:35" ht="15" customHeight="1">
      <c r="C17" s="213" t="s">
        <v>113</v>
      </c>
      <c r="D17" s="213"/>
      <c r="E17" s="213"/>
      <c r="F17" s="213"/>
      <c r="G17" s="213"/>
      <c r="H17" s="213"/>
      <c r="I17" s="207" t="s">
        <v>114</v>
      </c>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9"/>
    </row>
    <row r="18" spans="2:35" ht="15" customHeight="1">
      <c r="C18" s="203" t="s">
        <v>98</v>
      </c>
      <c r="D18" s="203"/>
      <c r="E18" s="203"/>
      <c r="F18" s="203"/>
      <c r="G18" s="203"/>
      <c r="H18" s="210">
        <v>44808</v>
      </c>
      <c r="I18" s="210"/>
      <c r="J18" s="210"/>
      <c r="K18" s="210"/>
      <c r="L18" s="210"/>
      <c r="M18" s="210"/>
      <c r="N18" s="210"/>
      <c r="O18" s="210"/>
      <c r="P18" s="211">
        <v>0.54166666666666652</v>
      </c>
      <c r="Q18" s="212"/>
      <c r="R18" s="212"/>
      <c r="S18" s="212"/>
      <c r="T18" s="1" t="s">
        <v>86</v>
      </c>
      <c r="U18" s="211">
        <v>0.70833333333333337</v>
      </c>
      <c r="V18" s="212"/>
      <c r="W18" s="212"/>
      <c r="X18" s="212"/>
    </row>
    <row r="19" spans="2:35" ht="15" customHeight="1">
      <c r="B19" s="4" t="s">
        <v>103</v>
      </c>
      <c r="H19" s="210">
        <v>44809</v>
      </c>
      <c r="I19" s="210"/>
      <c r="J19" s="210"/>
      <c r="K19" s="210"/>
      <c r="L19" s="210"/>
      <c r="M19" s="210"/>
      <c r="N19" s="210"/>
      <c r="O19" s="210"/>
      <c r="P19" s="211">
        <v>0.35416666666666669</v>
      </c>
      <c r="Q19" s="212"/>
      <c r="R19" s="212"/>
      <c r="S19" s="212"/>
      <c r="T19" s="1" t="s">
        <v>86</v>
      </c>
      <c r="U19" s="211">
        <v>0.5</v>
      </c>
      <c r="V19" s="212"/>
      <c r="W19" s="212"/>
      <c r="X19" s="212"/>
    </row>
    <row r="20" spans="2:35" ht="15" customHeight="1">
      <c r="B20" s="4"/>
      <c r="C20" s="203" t="s">
        <v>67</v>
      </c>
      <c r="D20" s="203"/>
      <c r="E20" s="203"/>
      <c r="F20" s="203"/>
      <c r="G20" s="203"/>
      <c r="H20" s="209" t="s">
        <v>29</v>
      </c>
      <c r="I20" s="209"/>
      <c r="J20" s="209"/>
      <c r="K20" s="209"/>
      <c r="L20" s="209"/>
      <c r="M20" s="209"/>
      <c r="N20" s="207" t="s">
        <v>134</v>
      </c>
      <c r="O20" s="207"/>
      <c r="P20" s="207"/>
      <c r="Q20" s="207"/>
      <c r="R20" s="207"/>
      <c r="S20" s="207"/>
      <c r="T20" s="207"/>
      <c r="U20" s="207"/>
      <c r="V20" s="207"/>
      <c r="W20" s="207"/>
      <c r="X20" s="207"/>
      <c r="Y20" s="207"/>
      <c r="Z20" s="207"/>
      <c r="AA20" s="207"/>
      <c r="AB20" s="207"/>
      <c r="AC20" s="207"/>
      <c r="AD20" s="207"/>
      <c r="AE20" s="207"/>
      <c r="AF20" s="207"/>
      <c r="AG20" s="207"/>
      <c r="AH20" s="207"/>
    </row>
    <row r="21" spans="2:35" ht="15" customHeight="1">
      <c r="B21" s="4"/>
      <c r="H21" s="209" t="s">
        <v>71</v>
      </c>
      <c r="I21" s="209"/>
      <c r="J21" s="209"/>
      <c r="K21" s="209"/>
      <c r="L21" s="209"/>
      <c r="M21" s="209"/>
      <c r="N21" s="207" t="s">
        <v>115</v>
      </c>
      <c r="O21" s="207"/>
      <c r="P21" s="207"/>
      <c r="Q21" s="207"/>
      <c r="R21" s="207"/>
      <c r="S21" s="207"/>
      <c r="T21" s="207"/>
      <c r="U21" s="207"/>
      <c r="V21" s="207"/>
      <c r="W21" s="207"/>
      <c r="X21" s="207"/>
      <c r="Y21" s="207"/>
      <c r="Z21" s="207"/>
      <c r="AA21" s="207"/>
      <c r="AB21" s="207"/>
      <c r="AC21" s="207"/>
      <c r="AD21" s="207"/>
      <c r="AE21" s="207"/>
      <c r="AF21" s="207"/>
      <c r="AG21" s="207"/>
      <c r="AH21" s="207"/>
    </row>
    <row r="22" spans="2:35" ht="15" customHeight="1">
      <c r="B22" s="4"/>
      <c r="C22" s="203" t="s">
        <v>117</v>
      </c>
      <c r="D22" s="203"/>
      <c r="E22" s="203"/>
      <c r="F22" s="203"/>
      <c r="G22" s="203"/>
      <c r="H22" s="208"/>
      <c r="I22" s="208"/>
      <c r="J22" s="208"/>
      <c r="K22" s="208"/>
      <c r="L22" s="208"/>
      <c r="M22" s="9" t="s">
        <v>118</v>
      </c>
      <c r="N22" s="1" t="s">
        <v>41</v>
      </c>
    </row>
    <row r="23" spans="2:35" ht="15" customHeight="1">
      <c r="B23" s="4"/>
      <c r="C23" s="203" t="s">
        <v>116</v>
      </c>
      <c r="D23" s="203"/>
      <c r="E23" s="203"/>
      <c r="F23" s="203"/>
      <c r="G23" s="203"/>
      <c r="H23" s="203"/>
      <c r="I23" s="203"/>
      <c r="J23" s="203"/>
      <c r="K23" s="203"/>
      <c r="L23" s="203"/>
      <c r="M23" s="203"/>
    </row>
    <row r="24" spans="2:35" ht="15" customHeight="1">
      <c r="B24" s="4"/>
      <c r="F24" s="205" t="s">
        <v>72</v>
      </c>
      <c r="G24" s="205"/>
      <c r="H24" s="205"/>
      <c r="I24" s="206" t="s">
        <v>51</v>
      </c>
      <c r="J24" s="206"/>
      <c r="K24" s="206"/>
      <c r="L24" s="206"/>
      <c r="M24" s="206"/>
      <c r="N24" s="205" t="s">
        <v>73</v>
      </c>
      <c r="O24" s="205"/>
      <c r="P24" s="205"/>
      <c r="Q24" s="207" t="s">
        <v>96</v>
      </c>
      <c r="R24" s="207"/>
      <c r="S24" s="207"/>
      <c r="T24" s="207"/>
      <c r="U24" s="207"/>
      <c r="V24" s="207"/>
      <c r="W24" s="9"/>
      <c r="X24" s="9"/>
      <c r="Y24" s="9"/>
      <c r="Z24" s="9"/>
      <c r="AA24" s="9"/>
      <c r="AB24" s="9"/>
      <c r="AC24" s="9"/>
      <c r="AD24" s="9"/>
      <c r="AE24" s="9"/>
      <c r="AF24" s="9"/>
      <c r="AG24" s="9"/>
      <c r="AH24" s="9"/>
      <c r="AI24" s="9"/>
    </row>
    <row r="25" spans="2:35" ht="15" customHeight="1">
      <c r="B25" s="4"/>
      <c r="F25" s="205" t="s">
        <v>87</v>
      </c>
      <c r="G25" s="205"/>
      <c r="H25" s="205"/>
      <c r="I25" s="206" t="s">
        <v>39</v>
      </c>
      <c r="J25" s="206"/>
      <c r="K25" s="206"/>
      <c r="L25" s="206"/>
      <c r="M25" s="206"/>
      <c r="N25" s="205" t="s">
        <v>43</v>
      </c>
      <c r="O25" s="205"/>
      <c r="P25" s="205"/>
      <c r="Q25" s="207" t="s">
        <v>97</v>
      </c>
      <c r="R25" s="207"/>
      <c r="S25" s="207"/>
      <c r="T25" s="207"/>
      <c r="U25" s="207"/>
      <c r="V25" s="207"/>
      <c r="W25" s="9"/>
      <c r="X25" s="9"/>
      <c r="Y25" s="9"/>
      <c r="Z25" s="9"/>
      <c r="AA25" s="9"/>
      <c r="AB25" s="9"/>
      <c r="AC25" s="9"/>
      <c r="AD25" s="9"/>
      <c r="AE25" s="9"/>
      <c r="AF25" s="9"/>
      <c r="AG25" s="9"/>
      <c r="AH25" s="9"/>
      <c r="AI25" s="9"/>
    </row>
    <row r="26" spans="2:35" ht="15" customHeight="1">
      <c r="B26" s="4"/>
      <c r="F26" s="205" t="s">
        <v>87</v>
      </c>
      <c r="G26" s="205"/>
      <c r="H26" s="205"/>
      <c r="I26" s="206"/>
      <c r="J26" s="206"/>
      <c r="K26" s="206"/>
      <c r="L26" s="206"/>
      <c r="M26" s="206"/>
      <c r="N26" s="205" t="s">
        <v>43</v>
      </c>
      <c r="O26" s="205"/>
      <c r="P26" s="205"/>
      <c r="Q26" s="207"/>
      <c r="R26" s="207"/>
      <c r="S26" s="207"/>
      <c r="T26" s="207"/>
      <c r="U26" s="207"/>
      <c r="V26" s="207"/>
      <c r="W26" s="9"/>
      <c r="X26" s="9"/>
      <c r="Y26" s="9"/>
      <c r="Z26" s="9"/>
      <c r="AA26" s="9"/>
      <c r="AB26" s="9"/>
      <c r="AC26" s="9"/>
      <c r="AD26" s="9"/>
      <c r="AE26" s="9"/>
      <c r="AF26" s="9"/>
      <c r="AG26" s="9"/>
      <c r="AH26" s="9"/>
      <c r="AI26" s="9"/>
    </row>
    <row r="27" spans="2:35" s="2" customFormat="1" ht="15" customHeight="1"/>
    <row r="28" spans="2:35" ht="15" customHeight="1">
      <c r="B28" s="4"/>
      <c r="C28" s="203" t="s">
        <v>119</v>
      </c>
      <c r="D28" s="203"/>
      <c r="E28" s="203"/>
      <c r="F28" s="203"/>
      <c r="G28" s="203"/>
      <c r="H28" s="203"/>
      <c r="I28" s="203"/>
      <c r="J28" s="203"/>
      <c r="K28" s="203"/>
      <c r="L28" s="203"/>
      <c r="M28" s="203"/>
    </row>
    <row r="29" spans="2:35" ht="15" customHeight="1">
      <c r="D29" s="199" t="s">
        <v>105</v>
      </c>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8"/>
    </row>
    <row r="30" spans="2:35" ht="15" customHeight="1">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8"/>
    </row>
    <row r="31" spans="2:35" ht="15" customHeight="1">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8"/>
    </row>
    <row r="32" spans="2:35" s="2" customFormat="1" ht="15" customHeight="1"/>
    <row r="33" spans="2:35" ht="15" customHeight="1">
      <c r="B33" s="4"/>
      <c r="C33" s="9" t="s">
        <v>138</v>
      </c>
      <c r="D33" s="9"/>
      <c r="E33" s="9"/>
      <c r="F33" s="9"/>
      <c r="G33" s="9"/>
      <c r="H33" s="9"/>
      <c r="I33" s="9"/>
      <c r="J33" s="9"/>
      <c r="K33" s="9"/>
      <c r="L33" s="9"/>
      <c r="M33" s="9"/>
      <c r="N33" s="9"/>
      <c r="O33" s="9"/>
      <c r="P33" s="9"/>
      <c r="Q33" s="9"/>
      <c r="R33" s="9"/>
      <c r="S33" s="9"/>
      <c r="T33" s="9"/>
      <c r="U33" s="9"/>
      <c r="V33" s="9"/>
      <c r="W33" s="9"/>
      <c r="X33" s="9"/>
      <c r="Y33" s="9"/>
      <c r="Z33" s="9"/>
    </row>
    <row r="34" spans="2:35" ht="15" customHeight="1">
      <c r="D34" s="199" t="s">
        <v>106</v>
      </c>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8"/>
    </row>
    <row r="35" spans="2:35" ht="15" customHeight="1">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8"/>
    </row>
    <row r="36" spans="2:35" ht="15" customHeight="1">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8"/>
    </row>
    <row r="37" spans="2:35" ht="15" customHeight="1">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8"/>
    </row>
    <row r="38" spans="2:35" ht="15" customHeight="1">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8"/>
    </row>
    <row r="39" spans="2:35" ht="15" customHeight="1">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8"/>
    </row>
    <row r="40" spans="2:35" ht="15" customHeight="1">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8"/>
    </row>
    <row r="41" spans="2:35" s="2" customFormat="1" ht="15" customHeight="1"/>
    <row r="42" spans="2:35" ht="15" customHeight="1">
      <c r="B42" s="203" t="s">
        <v>120</v>
      </c>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row>
    <row r="43" spans="2:35" ht="15" customHeight="1">
      <c r="C43" s="197" t="s">
        <v>129</v>
      </c>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I43" s="8"/>
    </row>
    <row r="44" spans="2:35" ht="15" customHeight="1">
      <c r="AH44" s="6"/>
      <c r="AI44" s="8"/>
    </row>
    <row r="45" spans="2:35" ht="15" customHeight="1">
      <c r="B45" s="203" t="s">
        <v>165</v>
      </c>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row>
    <row r="46" spans="2:35" ht="15" customHeight="1">
      <c r="C46" s="204" t="s">
        <v>74</v>
      </c>
      <c r="D46" s="204"/>
      <c r="E46" s="204"/>
      <c r="F46" s="204"/>
      <c r="G46" s="204"/>
      <c r="H46" s="204"/>
      <c r="I46" s="204"/>
      <c r="J46" s="196">
        <f>M47+M49</f>
        <v>0</v>
      </c>
      <c r="K46" s="196"/>
      <c r="L46" s="196"/>
      <c r="M46" s="196"/>
      <c r="N46" s="195" t="s">
        <v>75</v>
      </c>
      <c r="O46" s="195"/>
      <c r="P46" s="195"/>
      <c r="Q46" s="195"/>
      <c r="R46" s="195"/>
      <c r="S46" s="195"/>
      <c r="T46" s="195"/>
      <c r="U46" s="195"/>
      <c r="V46" s="196">
        <f>V47+V49</f>
        <v>0</v>
      </c>
      <c r="W46" s="196"/>
      <c r="X46" s="196"/>
      <c r="Y46" s="196"/>
      <c r="Z46" s="195" t="s">
        <v>4</v>
      </c>
      <c r="AA46" s="195"/>
      <c r="AB46" s="195"/>
      <c r="AC46" s="195"/>
      <c r="AD46" s="195"/>
      <c r="AE46" s="196">
        <f>AE47+AE49</f>
        <v>0</v>
      </c>
      <c r="AF46" s="196"/>
      <c r="AG46" s="196"/>
      <c r="AH46" s="196"/>
    </row>
    <row r="47" spans="2:35" ht="15" customHeight="1">
      <c r="D47" s="201" t="s">
        <v>99</v>
      </c>
      <c r="E47" s="201"/>
      <c r="F47" s="201"/>
      <c r="G47" s="202" t="s">
        <v>93</v>
      </c>
      <c r="H47" s="202"/>
      <c r="I47" s="202"/>
      <c r="J47" s="202"/>
      <c r="K47" s="202"/>
      <c r="L47" s="202"/>
      <c r="M47" s="196">
        <f>H22*100</f>
        <v>0</v>
      </c>
      <c r="N47" s="196"/>
      <c r="O47" s="196"/>
      <c r="P47" s="202" t="s">
        <v>107</v>
      </c>
      <c r="Q47" s="202"/>
      <c r="R47" s="202"/>
      <c r="S47" s="202"/>
      <c r="T47" s="202"/>
      <c r="U47" s="202"/>
      <c r="V47" s="196">
        <f>H22*100</f>
        <v>0</v>
      </c>
      <c r="W47" s="196"/>
      <c r="X47" s="196"/>
      <c r="Z47" s="195" t="s">
        <v>4</v>
      </c>
      <c r="AA47" s="195"/>
      <c r="AB47" s="195"/>
      <c r="AC47" s="195"/>
      <c r="AD47" s="195"/>
      <c r="AE47" s="196">
        <f>M47-V47</f>
        <v>0</v>
      </c>
      <c r="AF47" s="196"/>
      <c r="AG47" s="196"/>
      <c r="AI47" s="8"/>
    </row>
    <row r="48" spans="2:35" ht="15" customHeight="1">
      <c r="C48" s="7"/>
      <c r="D48" s="201" t="s">
        <v>131</v>
      </c>
      <c r="E48" s="201"/>
      <c r="F48" s="201"/>
      <c r="G48" s="202" t="s">
        <v>93</v>
      </c>
      <c r="H48" s="202"/>
      <c r="I48" s="202"/>
      <c r="J48" s="202"/>
      <c r="K48" s="202"/>
      <c r="L48" s="202"/>
      <c r="M48" s="196">
        <f>SUM('行程表及び請求書A（公共交通機関使用の場合）'!$O$27,'行程表及び請求書B（公共交通機関使用の場合）'!$O$27,'行程表及び請求書C（公共交通機関使用の場合）'!$O$27)-M49</f>
        <v>0</v>
      </c>
      <c r="N48" s="196"/>
      <c r="O48" s="196"/>
      <c r="P48" s="202" t="s">
        <v>107</v>
      </c>
      <c r="Q48" s="202"/>
      <c r="R48" s="202"/>
      <c r="S48" s="202"/>
      <c r="T48" s="202"/>
      <c r="U48" s="202"/>
      <c r="V48" s="196">
        <f>SUM('行程表及び請求書A（公共交通機関使用の場合）'!$AB$27,'行程表及び請求書B（公共交通機関使用の場合）'!$AB$27,'行程表及び請求書C（公共交通機関使用の場合）'!$AB$27)-V49</f>
        <v>0</v>
      </c>
      <c r="W48" s="196"/>
      <c r="X48" s="196"/>
      <c r="Z48" s="195" t="s">
        <v>4</v>
      </c>
      <c r="AA48" s="195"/>
      <c r="AB48" s="195"/>
      <c r="AC48" s="195"/>
      <c r="AD48" s="195"/>
      <c r="AE48" s="196">
        <f>M48-V48</f>
        <v>0</v>
      </c>
      <c r="AF48" s="196"/>
      <c r="AG48" s="196"/>
    </row>
    <row r="49" spans="1:35" ht="15" customHeight="1">
      <c r="C49" s="7"/>
      <c r="D49" s="201" t="s">
        <v>132</v>
      </c>
      <c r="E49" s="201"/>
      <c r="F49" s="201"/>
      <c r="G49" s="202" t="s">
        <v>93</v>
      </c>
      <c r="H49" s="202"/>
      <c r="I49" s="202"/>
      <c r="J49" s="202"/>
      <c r="K49" s="202"/>
      <c r="L49" s="202"/>
      <c r="M49" s="196">
        <f>SUM('行程表及び請求書A（公共交通機関使用の場合）'!$Q$25,'行程表及び請求書B（公共交通機関使用の場合）'!$Q$25,'行程表及び請求書C（公共交通機関使用の場合）'!$Q$25)</f>
        <v>0</v>
      </c>
      <c r="N49" s="196"/>
      <c r="O49" s="196"/>
      <c r="P49" s="202" t="s">
        <v>107</v>
      </c>
      <c r="Q49" s="202"/>
      <c r="R49" s="202"/>
      <c r="S49" s="202"/>
      <c r="T49" s="202"/>
      <c r="U49" s="202"/>
      <c r="V49" s="196">
        <f>SUM('行程表及び請求書A（公共交通機関使用の場合）'!$AD$25,'行程表及び請求書B（公共交通機関使用の場合）'!$AD$25,'行程表及び請求書C（公共交通機関使用の場合）'!$AD$25)</f>
        <v>0</v>
      </c>
      <c r="W49" s="196"/>
      <c r="X49" s="196"/>
      <c r="Z49" s="195" t="s">
        <v>4</v>
      </c>
      <c r="AA49" s="195"/>
      <c r="AB49" s="195"/>
      <c r="AC49" s="195"/>
      <c r="AD49" s="195"/>
      <c r="AE49" s="196">
        <f>M49-V49</f>
        <v>0</v>
      </c>
      <c r="AF49" s="196"/>
      <c r="AG49" s="196"/>
    </row>
    <row r="50" spans="1:35" ht="15" customHeight="1">
      <c r="D50" s="197" t="s">
        <v>128</v>
      </c>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8"/>
    </row>
    <row r="51" spans="1:35" ht="15" customHeight="1">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15" customHeight="1">
      <c r="A52" s="198" t="s">
        <v>90</v>
      </c>
      <c r="B52" s="198"/>
      <c r="C52" s="200" t="s">
        <v>166</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row>
    <row r="53" spans="1:35" ht="15" customHeight="1">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row>
  </sheetData>
  <mergeCells count="74">
    <mergeCell ref="A1:AI1"/>
    <mergeCell ref="A6:AI6"/>
    <mergeCell ref="A7:AI7"/>
    <mergeCell ref="T10:V10"/>
    <mergeCell ref="A2:AI2"/>
    <mergeCell ref="U11:AH11"/>
    <mergeCell ref="U12:AH12"/>
    <mergeCell ref="U13:AH13"/>
    <mergeCell ref="B16:AI16"/>
    <mergeCell ref="C17:H17"/>
    <mergeCell ref="I17:AH17"/>
    <mergeCell ref="C18:G18"/>
    <mergeCell ref="H18:O18"/>
    <mergeCell ref="P18:S18"/>
    <mergeCell ref="U18:X18"/>
    <mergeCell ref="H19:O19"/>
    <mergeCell ref="P19:S19"/>
    <mergeCell ref="U19:X19"/>
    <mergeCell ref="C20:G20"/>
    <mergeCell ref="H20:M20"/>
    <mergeCell ref="N20:AH20"/>
    <mergeCell ref="H21:M21"/>
    <mergeCell ref="N21:AH21"/>
    <mergeCell ref="C22:G22"/>
    <mergeCell ref="H22:L22"/>
    <mergeCell ref="C23:M23"/>
    <mergeCell ref="F24:H24"/>
    <mergeCell ref="I24:M24"/>
    <mergeCell ref="N24:P24"/>
    <mergeCell ref="Q24:V24"/>
    <mergeCell ref="F25:H25"/>
    <mergeCell ref="I25:M25"/>
    <mergeCell ref="N25:P25"/>
    <mergeCell ref="Q25:V25"/>
    <mergeCell ref="F26:H26"/>
    <mergeCell ref="I26:M26"/>
    <mergeCell ref="N26:P26"/>
    <mergeCell ref="Q26:V26"/>
    <mergeCell ref="C28:M28"/>
    <mergeCell ref="B42:AI42"/>
    <mergeCell ref="C43:AG43"/>
    <mergeCell ref="B45:AI45"/>
    <mergeCell ref="C46:I46"/>
    <mergeCell ref="J46:M46"/>
    <mergeCell ref="N46:U46"/>
    <mergeCell ref="V46:Y46"/>
    <mergeCell ref="Z46:AD46"/>
    <mergeCell ref="AE46:AH46"/>
    <mergeCell ref="D47:F47"/>
    <mergeCell ref="G47:L47"/>
    <mergeCell ref="M47:O47"/>
    <mergeCell ref="P47:U47"/>
    <mergeCell ref="V47:X47"/>
    <mergeCell ref="M48:O48"/>
    <mergeCell ref="P48:U48"/>
    <mergeCell ref="V48:X48"/>
    <mergeCell ref="Z48:AD48"/>
    <mergeCell ref="AE48:AG48"/>
    <mergeCell ref="Z49:AD49"/>
    <mergeCell ref="AE49:AG49"/>
    <mergeCell ref="D50:AH50"/>
    <mergeCell ref="A52:B52"/>
    <mergeCell ref="D29:AH31"/>
    <mergeCell ref="C52:AI53"/>
    <mergeCell ref="D34:AH40"/>
    <mergeCell ref="D49:F49"/>
    <mergeCell ref="G49:L49"/>
    <mergeCell ref="M49:O49"/>
    <mergeCell ref="P49:U49"/>
    <mergeCell ref="V49:X49"/>
    <mergeCell ref="Z47:AD47"/>
    <mergeCell ref="AE47:AG47"/>
    <mergeCell ref="D48:F48"/>
    <mergeCell ref="G48:L48"/>
  </mergeCells>
  <phoneticPr fontId="3"/>
  <pageMargins left="0.70866141732283472" right="0.70866141732283472"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'（参考）諸謝金・宿泊料'!$B$3:$B$25</xm:f>
          </x14:formula1>
          <xm:sqref>I24:M26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B27" sqref="AB27:AH27"/>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4" width="7.5" style="10" customWidth="1"/>
    <col min="35" max="16384" width="2.625" style="10"/>
  </cols>
  <sheetData>
    <row r="1" spans="1:35" s="12" customFormat="1" ht="14.25">
      <c r="A1" s="261" t="s">
        <v>2</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row>
    <row r="2" spans="1:35" s="98" customFormat="1" ht="15" customHeight="1">
      <c r="A2" s="219" t="s">
        <v>137</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35" ht="60.75" customHeight="1">
      <c r="A3" s="215" t="s">
        <v>130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row>
    <row r="4" spans="1:35" s="12" customFormat="1" ht="37.5" customHeight="1">
      <c r="A4" s="13"/>
      <c r="B4" s="13"/>
      <c r="C4" s="22"/>
      <c r="D4" s="13"/>
      <c r="E4" s="13"/>
      <c r="F4" s="13"/>
      <c r="G4" s="13"/>
      <c r="H4" s="40"/>
      <c r="I4" s="262" t="s">
        <v>135</v>
      </c>
      <c r="J4" s="263"/>
      <c r="K4" s="263"/>
      <c r="L4" s="263"/>
      <c r="M4" s="263"/>
      <c r="N4" s="263"/>
      <c r="O4" s="263"/>
      <c r="P4" s="263"/>
      <c r="Q4" s="263"/>
      <c r="R4" s="263"/>
      <c r="S4" s="263"/>
      <c r="T4" s="263"/>
      <c r="U4" s="264"/>
      <c r="V4" s="262" t="s">
        <v>91</v>
      </c>
      <c r="W4" s="263"/>
      <c r="X4" s="263"/>
      <c r="Y4" s="263"/>
      <c r="Z4" s="263"/>
      <c r="AA4" s="263"/>
      <c r="AB4" s="263"/>
      <c r="AC4" s="263"/>
      <c r="AD4" s="263"/>
      <c r="AE4" s="263"/>
      <c r="AF4" s="263"/>
      <c r="AG4" s="263"/>
      <c r="AH4" s="264"/>
    </row>
    <row r="5" spans="1:35" s="12" customFormat="1" ht="37.5" customHeight="1">
      <c r="A5" s="14" t="s">
        <v>10</v>
      </c>
      <c r="B5" s="241" t="str">
        <f>'研修等開催計画書（公共交通機関使用の場合）'!Q24</f>
        <v>A</v>
      </c>
      <c r="C5" s="241"/>
      <c r="D5" s="241"/>
      <c r="E5" s="13"/>
      <c r="F5" s="13"/>
      <c r="G5" s="13"/>
      <c r="H5" s="40"/>
      <c r="I5" s="259" t="s">
        <v>3</v>
      </c>
      <c r="J5" s="245"/>
      <c r="K5" s="260"/>
      <c r="L5" s="260"/>
      <c r="M5" s="260"/>
      <c r="N5" s="244" t="s">
        <v>94</v>
      </c>
      <c r="O5" s="245"/>
      <c r="P5" s="257"/>
      <c r="Q5" s="257"/>
      <c r="R5" s="244" t="s">
        <v>95</v>
      </c>
      <c r="S5" s="245"/>
      <c r="T5" s="257"/>
      <c r="U5" s="258"/>
      <c r="V5" s="259" t="str">
        <f>I5</f>
        <v>パック料金</v>
      </c>
      <c r="W5" s="245"/>
      <c r="X5" s="255">
        <f>K5</f>
        <v>0</v>
      </c>
      <c r="Y5" s="255"/>
      <c r="Z5" s="255"/>
      <c r="AA5" s="244" t="s">
        <v>94</v>
      </c>
      <c r="AB5" s="245"/>
      <c r="AC5" s="243">
        <f>P5</f>
        <v>0</v>
      </c>
      <c r="AD5" s="243"/>
      <c r="AE5" s="244" t="s">
        <v>95</v>
      </c>
      <c r="AF5" s="245"/>
      <c r="AG5" s="243">
        <f>T5</f>
        <v>0</v>
      </c>
      <c r="AH5" s="246"/>
    </row>
    <row r="6" spans="1:35" s="12" customFormat="1" ht="37.5" customHeight="1">
      <c r="A6" s="14" t="s">
        <v>5</v>
      </c>
      <c r="B6" s="241" t="str">
        <f>'研修等開催計画書（公共交通機関使用の場合）'!I24</f>
        <v>大学教授</v>
      </c>
      <c r="C6" s="241"/>
      <c r="D6" s="241"/>
      <c r="E6" s="32"/>
      <c r="F6" s="32"/>
      <c r="G6" s="32"/>
      <c r="H6" s="41"/>
      <c r="I6" s="247"/>
      <c r="J6" s="245"/>
      <c r="K6" s="248"/>
      <c r="L6" s="249"/>
      <c r="M6" s="250"/>
      <c r="N6" s="251"/>
      <c r="O6" s="252"/>
      <c r="P6" s="251"/>
      <c r="Q6" s="252"/>
      <c r="R6" s="251"/>
      <c r="S6" s="252"/>
      <c r="T6" s="251"/>
      <c r="U6" s="253"/>
      <c r="V6" s="247"/>
      <c r="W6" s="245"/>
      <c r="X6" s="248"/>
      <c r="Y6" s="249"/>
      <c r="Z6" s="249"/>
      <c r="AA6" s="248"/>
      <c r="AB6" s="250"/>
      <c r="AC6" s="254"/>
      <c r="AD6" s="254"/>
      <c r="AE6" s="245">
        <f>R6</f>
        <v>0</v>
      </c>
      <c r="AF6" s="245"/>
      <c r="AG6" s="255">
        <f>T6</f>
        <v>0</v>
      </c>
      <c r="AH6" s="256"/>
    </row>
    <row r="7" spans="1:35" s="12" customFormat="1" ht="37.5" customHeight="1">
      <c r="A7" s="14" t="s">
        <v>9</v>
      </c>
      <c r="B7" s="241" t="str">
        <f>IF(ISNA(VLOOKUP(B6,'（参考）諸謝金・宿泊料'!B:C,2,FALSE)),"？",VLOOKUP(B6,'（参考）諸謝金・宿泊料'!B:C,2,FALSE))</f>
        <v>④</v>
      </c>
      <c r="C7" s="241"/>
      <c r="D7" s="241"/>
      <c r="H7" s="43"/>
      <c r="I7" s="236" t="s">
        <v>13</v>
      </c>
      <c r="J7" s="237"/>
      <c r="K7" s="237"/>
      <c r="L7" s="238" t="s">
        <v>109</v>
      </c>
      <c r="M7" s="239"/>
      <c r="N7" s="240" t="s">
        <v>110</v>
      </c>
      <c r="O7" s="237"/>
      <c r="P7" s="234" t="s">
        <v>101</v>
      </c>
      <c r="Q7" s="242"/>
      <c r="R7" s="233" t="s">
        <v>17</v>
      </c>
      <c r="S7" s="233"/>
      <c r="T7" s="234" t="s">
        <v>21</v>
      </c>
      <c r="U7" s="235"/>
      <c r="V7" s="236" t="str">
        <f>I7</f>
        <v>鉄道賃</v>
      </c>
      <c r="W7" s="237"/>
      <c r="X7" s="237"/>
      <c r="Y7" s="238" t="str">
        <f>L7</f>
        <v>航空賃</v>
      </c>
      <c r="Z7" s="239"/>
      <c r="AA7" s="240" t="s">
        <v>110</v>
      </c>
      <c r="AB7" s="237"/>
      <c r="AC7" s="227" t="str">
        <f>P7</f>
        <v>諸謝金</v>
      </c>
      <c r="AD7" s="228"/>
      <c r="AE7" s="227" t="str">
        <f>R7</f>
        <v>宿泊料</v>
      </c>
      <c r="AF7" s="228"/>
      <c r="AG7" s="227" t="str">
        <f>T7</f>
        <v>食卓料</v>
      </c>
      <c r="AH7" s="229"/>
    </row>
    <row r="8" spans="1:35" s="12" customFormat="1" ht="45" customHeight="1">
      <c r="A8" s="15" t="s">
        <v>88</v>
      </c>
      <c r="B8" s="18" t="s">
        <v>25</v>
      </c>
      <c r="C8" s="23" t="s">
        <v>86</v>
      </c>
      <c r="D8" s="28" t="s">
        <v>27</v>
      </c>
      <c r="E8" s="33" t="s">
        <v>100</v>
      </c>
      <c r="F8" s="38" t="s">
        <v>30</v>
      </c>
      <c r="G8" s="33" t="s">
        <v>82</v>
      </c>
      <c r="H8" s="42" t="s">
        <v>32</v>
      </c>
      <c r="I8" s="47" t="s">
        <v>33</v>
      </c>
      <c r="J8" s="53" t="s">
        <v>14</v>
      </c>
      <c r="K8" s="58" t="s">
        <v>36</v>
      </c>
      <c r="L8" s="61" t="s">
        <v>33</v>
      </c>
      <c r="M8" s="53" t="s">
        <v>14</v>
      </c>
      <c r="N8" s="53" t="s">
        <v>33</v>
      </c>
      <c r="O8" s="52" t="s">
        <v>14</v>
      </c>
      <c r="P8" s="52" t="s">
        <v>127</v>
      </c>
      <c r="Q8" s="52" t="s">
        <v>37</v>
      </c>
      <c r="R8" s="52" t="s">
        <v>83</v>
      </c>
      <c r="S8" s="52" t="s">
        <v>37</v>
      </c>
      <c r="T8" s="52" t="s">
        <v>83</v>
      </c>
      <c r="U8" s="72" t="s">
        <v>37</v>
      </c>
      <c r="V8" s="47" t="str">
        <f t="shared" ref="V8:AH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時間</v>
      </c>
      <c r="AD8" s="53" t="str">
        <f t="shared" si="0"/>
        <v>定額</v>
      </c>
      <c r="AE8" s="53" t="str">
        <f t="shared" si="0"/>
        <v>夜数</v>
      </c>
      <c r="AF8" s="53" t="str">
        <f t="shared" si="0"/>
        <v>定額</v>
      </c>
      <c r="AG8" s="53" t="str">
        <f t="shared" si="0"/>
        <v>夜数</v>
      </c>
      <c r="AH8" s="82" t="str">
        <f t="shared" si="0"/>
        <v>定額</v>
      </c>
    </row>
    <row r="9" spans="1:35" s="12" customFormat="1" ht="14.25">
      <c r="A9" s="16"/>
      <c r="B9" s="19"/>
      <c r="C9" s="24"/>
      <c r="D9" s="29"/>
      <c r="E9" s="34"/>
      <c r="F9" s="39"/>
      <c r="G9" s="34"/>
      <c r="H9" s="44"/>
      <c r="I9" s="48" t="s">
        <v>16</v>
      </c>
      <c r="J9" s="54" t="s">
        <v>84</v>
      </c>
      <c r="K9" s="59" t="s">
        <v>84</v>
      </c>
      <c r="L9" s="62" t="s">
        <v>16</v>
      </c>
      <c r="M9" s="54" t="s">
        <v>84</v>
      </c>
      <c r="N9" s="54" t="s">
        <v>16</v>
      </c>
      <c r="O9" s="66" t="s">
        <v>84</v>
      </c>
      <c r="P9" s="69" t="s">
        <v>85</v>
      </c>
      <c r="Q9" s="69" t="s">
        <v>84</v>
      </c>
      <c r="R9" s="69" t="s">
        <v>38</v>
      </c>
      <c r="S9" s="69" t="s">
        <v>84</v>
      </c>
      <c r="T9" s="69" t="s">
        <v>38</v>
      </c>
      <c r="U9" s="73" t="s">
        <v>84</v>
      </c>
      <c r="V9" s="48" t="s">
        <v>16</v>
      </c>
      <c r="W9" s="54" t="s">
        <v>84</v>
      </c>
      <c r="X9" s="59" t="s">
        <v>84</v>
      </c>
      <c r="Y9" s="62" t="s">
        <v>16</v>
      </c>
      <c r="Z9" s="54" t="s">
        <v>84</v>
      </c>
      <c r="AA9" s="54" t="s">
        <v>16</v>
      </c>
      <c r="AB9" s="66" t="s">
        <v>84</v>
      </c>
      <c r="AC9" s="69" t="s">
        <v>85</v>
      </c>
      <c r="AD9" s="69" t="s">
        <v>84</v>
      </c>
      <c r="AE9" s="69" t="s">
        <v>38</v>
      </c>
      <c r="AF9" s="69" t="s">
        <v>84</v>
      </c>
      <c r="AG9" s="69" t="s">
        <v>38</v>
      </c>
      <c r="AH9" s="73" t="s">
        <v>84</v>
      </c>
    </row>
    <row r="10" spans="1:35" s="12" customFormat="1" ht="37.5" customHeight="1">
      <c r="A10" s="17"/>
      <c r="B10" s="20"/>
      <c r="C10" s="25" t="s">
        <v>86</v>
      </c>
      <c r="D10" s="30"/>
      <c r="E10" s="35"/>
      <c r="F10" s="35"/>
      <c r="G10" s="35"/>
      <c r="H10" s="45"/>
      <c r="I10" s="49"/>
      <c r="J10" s="55"/>
      <c r="K10" s="55"/>
      <c r="L10" s="55"/>
      <c r="M10" s="55"/>
      <c r="N10" s="64"/>
      <c r="O10" s="67"/>
      <c r="P10" s="55"/>
      <c r="Q10" s="55"/>
      <c r="R10" s="70" t="str">
        <f t="shared" ref="R10:R24" si="1">IF(H10="","",IF(K5="",1,""))</f>
        <v/>
      </c>
      <c r="S10" s="55"/>
      <c r="T10" s="70" t="str">
        <f>IF($K$5=0,"",IF(AND($P$5="なし",$T$5="なし"),1,""))</f>
        <v/>
      </c>
      <c r="U10" s="74" t="str">
        <f>IF(T10="","",IF(AND($P$5="なし",$T$5="なし"),VLOOKUP($B$7,'（参考）諸謝金・宿泊料'!C:I,5,FALSE))+IF(AND($P$5="なし",$T$5="あり"),VLOOKUP($B$7,'（参考）諸謝金・宿泊料'!C:I,6,FALSE))+IF(AND($P$5="あり",$T$5="なし"),VLOOKUP($B$7,'（参考）諸謝金・宿泊料'!C:I,7,FALSE))+IF(AND($P$5="あり",$T$5="あり"),0))</f>
        <v/>
      </c>
      <c r="V10" s="75">
        <f t="shared" ref="V10:X24" si="2">I10</f>
        <v>0</v>
      </c>
      <c r="W10" s="70">
        <f t="shared" si="2"/>
        <v>0</v>
      </c>
      <c r="X10" s="70">
        <f t="shared" si="2"/>
        <v>0</v>
      </c>
      <c r="Y10" s="70"/>
      <c r="Z10" s="70"/>
      <c r="AA10" s="79">
        <f t="shared" ref="AA10:AC13" si="3">N10</f>
        <v>0</v>
      </c>
      <c r="AB10" s="70">
        <f t="shared" si="3"/>
        <v>0</v>
      </c>
      <c r="AC10" s="70">
        <f t="shared" si="3"/>
        <v>0</v>
      </c>
      <c r="AD10" s="70" t="str">
        <f>IF(P10="","",IF(Q10&lt;VLOOKUP($B$7,'（参考）諸謝金・宿泊料'!$C$3:$D$25,2,TRUE)*AC10,Q10,VLOOKUP($B$7,'（参考）諸謝金・宿泊料'!$C$3:$D$25,2,TRUE)*AC10))</f>
        <v/>
      </c>
      <c r="AE10" s="70" t="str">
        <f t="shared" ref="AE10:AE24" si="4">R10</f>
        <v/>
      </c>
      <c r="AF10" s="70" t="str">
        <f>IF(OR(H10="東京都特別区",H10="横浜市",H10="川崎市",H10="相模原市",H10="千葉市",H10="さいたま市",H10="名古屋市",H10="京都市",H10="大阪市",H10="堺市",H10="神戸市",H10="広島市",H10="福岡市"),IF(AE10=1,MIN(S10,VLOOKUP($B$7,'（参考）諸謝金・宿泊料'!$C:$F,3,FALSE)),""),IF(AE10=1,MIN(S10,VLOOKUP($B$7,'（参考）諸謝金・宿泊料'!$C:$F,4,FALSE)),""))</f>
        <v/>
      </c>
      <c r="AG10" s="70" t="str">
        <f>IF($X$5=0,"",IF(T10="","",1))</f>
        <v/>
      </c>
      <c r="AH10" s="74" t="str">
        <f>IF(AG10="","",IF(AND($AC$5="なし",$AG$5="なし"),VLOOKUP($B$7,'（参考）諸謝金・宿泊料'!C:I,5,FALSE))+IF(AND($AC$5="なし",$AG$5="あり"),VLOOKUP($B$7,'（参考）諸謝金・宿泊料'!$C:I,6,FALSE))+IF(AND($AC$5="あり",$AG$5="なし"),VLOOKUP($B$7,'（参考）諸謝金・宿泊料'!C:I,7,FALSE))+IF(AND($AC$5="あり",$AG$5="あり"),0))</f>
        <v/>
      </c>
    </row>
    <row r="11" spans="1:35" s="12" customFormat="1" ht="37.5" customHeight="1">
      <c r="A11" s="17"/>
      <c r="B11" s="21"/>
      <c r="C11" s="26" t="s">
        <v>86</v>
      </c>
      <c r="D11" s="31"/>
      <c r="E11" s="36"/>
      <c r="F11" s="36"/>
      <c r="G11" s="36"/>
      <c r="H11" s="45"/>
      <c r="I11" s="50"/>
      <c r="J11" s="56"/>
      <c r="K11" s="56"/>
      <c r="L11" s="56"/>
      <c r="M11" s="56"/>
      <c r="N11" s="65"/>
      <c r="O11" s="56"/>
      <c r="P11" s="56"/>
      <c r="Q11" s="56"/>
      <c r="R11" s="70" t="str">
        <f t="shared" si="1"/>
        <v/>
      </c>
      <c r="S11" s="56"/>
      <c r="T11" s="71" t="str">
        <f t="shared" ref="T11:T24" si="5">IF($X$5=0,"",IF(OR(G11="",R11=""),"",1))</f>
        <v/>
      </c>
      <c r="U11" s="74" t="str">
        <f>IF(T11="","",IF(AND($P$5="なし",$T$5="なし"),VLOOKUP($B$7,'（参考）諸謝金・宿泊料'!C:I,5,FALSE))+IF(AND($P$5="なし",$T$5="あり"),VLOOKUP($B$7,'（参考）諸謝金・宿泊料'!C:I,6,FALSE))+IF(AND($P$5="あり",$T$5="なし"),VLOOKUP($B$7,'（参考）諸謝金・宿泊料'!C:I,7,FALSE))+IF(AND($P$5="あり",$T$5="あり"),0))</f>
        <v/>
      </c>
      <c r="V11" s="76">
        <f t="shared" si="2"/>
        <v>0</v>
      </c>
      <c r="W11" s="71">
        <f t="shared" si="2"/>
        <v>0</v>
      </c>
      <c r="X11" s="71">
        <f t="shared" si="2"/>
        <v>0</v>
      </c>
      <c r="Y11" s="71"/>
      <c r="Z11" s="71"/>
      <c r="AA11" s="80">
        <f t="shared" si="3"/>
        <v>0</v>
      </c>
      <c r="AB11" s="71">
        <f t="shared" si="3"/>
        <v>0</v>
      </c>
      <c r="AC11" s="71">
        <f t="shared" si="3"/>
        <v>0</v>
      </c>
      <c r="AD11" s="70" t="str">
        <f>IF(P11="","",IF(Q11&lt;VLOOKUP($B$7,'（参考）諸謝金・宿泊料'!$C$3:$D$25,2,TRUE)*AC11,Q11,VLOOKUP($B$7,'（参考）諸謝金・宿泊料'!$C$3:$D$25,2,TRUE)*AC11))</f>
        <v/>
      </c>
      <c r="AE11" s="71" t="str">
        <f t="shared" si="4"/>
        <v/>
      </c>
      <c r="AF11" s="71" t="str">
        <f>IF(OR(H11="横浜市",H11="川崎市",H11="相模原市",H11="千葉市",H11="さいたま市",H11="名古屋市",H11="京都市",H11="大阪市",H11="堺市",H11="神戸市",H11="広島市",H11="福岡市"),IF(AE11=1,MIN(S11,VLOOKUP($B$7,'（参考）諸謝金・宿泊料'!$C:$F,3,FALSE)),""),IF(AE11=1,MIN(S11,VLOOKUP($B$7,'（参考）諸謝金・宿泊料'!$C:$F,4,FALSE)),""))</f>
        <v/>
      </c>
      <c r="AG11" s="71" t="str">
        <f t="shared" ref="AG11:AG24" si="6">IF($X$5=0,"",IF(OR(T11="",AE11=""),"",1))</f>
        <v/>
      </c>
      <c r="AH11" s="83" t="str">
        <f>IF(AG11="","",IF(AND($AC$5="なし",$AG$5="なし"),VLOOKUP($B$7,'（参考）諸謝金・宿泊料'!C:I,5,FALSE))+IF(AND($AC$5="なし",$AG$5="あり"),VLOOKUP($B$7,'（参考）諸謝金・宿泊料'!C:I,6,FALSE))+IF(AND($AC$5="あり",$AG$5="なし"),VLOOKUP($B$7,'（参考）諸謝金・宿泊料'!C:I,7,FALSE))+IF(AND($AC$5="あり",$AG$5="あり"),0))</f>
        <v/>
      </c>
    </row>
    <row r="12" spans="1:35" s="12" customFormat="1" ht="37.5" customHeight="1">
      <c r="A12" s="17"/>
      <c r="B12" s="21"/>
      <c r="C12" s="26" t="s">
        <v>86</v>
      </c>
      <c r="D12" s="31"/>
      <c r="E12" s="37"/>
      <c r="F12" s="37"/>
      <c r="G12" s="37"/>
      <c r="H12" s="45"/>
      <c r="I12" s="50"/>
      <c r="J12" s="56"/>
      <c r="K12" s="56"/>
      <c r="L12" s="56"/>
      <c r="M12" s="56"/>
      <c r="N12" s="65"/>
      <c r="O12" s="56"/>
      <c r="P12" s="56" t="str">
        <f t="shared" ref="P12:P24" si="7">IF(A12="","",1)</f>
        <v/>
      </c>
      <c r="Q12" s="56"/>
      <c r="R12" s="70" t="str">
        <f t="shared" si="1"/>
        <v/>
      </c>
      <c r="S12" s="56"/>
      <c r="T12" s="71" t="str">
        <f t="shared" si="5"/>
        <v/>
      </c>
      <c r="U12" s="74" t="str">
        <f>IF(T12="","",IF(AND($P$5="なし",$T$5="なし"),VLOOKUP($B$7,'（参考）諸謝金・宿泊料'!C:I,5,FALSE))+IF(AND($P$5="なし",$T$5="あり"),VLOOKUP($B$7,'（参考）諸謝金・宿泊料'!C:I,6,FALSE))+IF(AND($P$5="あり",$T$5="なし"),VLOOKUP($B$7,'（参考）諸謝金・宿泊料'!C:I,7,FALSE))+IF(AND($P$5="あり",$T$5="あり"),0))</f>
        <v/>
      </c>
      <c r="V12" s="76">
        <f t="shared" si="2"/>
        <v>0</v>
      </c>
      <c r="W12" s="71">
        <f t="shared" si="2"/>
        <v>0</v>
      </c>
      <c r="X12" s="71">
        <f t="shared" si="2"/>
        <v>0</v>
      </c>
      <c r="Y12" s="71"/>
      <c r="Z12" s="71"/>
      <c r="AA12" s="80">
        <f t="shared" si="3"/>
        <v>0</v>
      </c>
      <c r="AB12" s="71">
        <f t="shared" si="3"/>
        <v>0</v>
      </c>
      <c r="AC12" s="71" t="str">
        <f t="shared" si="3"/>
        <v/>
      </c>
      <c r="AD12" s="70" t="str">
        <f>IF(P12="","",IF(Q12&lt;VLOOKUP($B$7,'（参考）諸謝金・宿泊料'!$C$3:$D$25,2,TRUE)*AC12,Q12,VLOOKUP($B$7,'（参考）諸謝金・宿泊料'!$C$3:$D$25,2,TRUE)*AC12))</f>
        <v/>
      </c>
      <c r="AE12" s="71" t="str">
        <f t="shared" si="4"/>
        <v/>
      </c>
      <c r="AF12" s="71" t="str">
        <f>IF(OR(H12="横浜市",H12="川崎市",H12="相模原市",H12="千葉市",H12="さいたま市",H12="名古屋市",H12="京都市",H12="大阪市",H12="堺市",H12="神戸市",H12="広島市",H12="福岡市"),IF(AE12=1,MIN(S12,VLOOKUP($B$7,'（参考）諸謝金・宿泊料'!$C:$F,3,FALSE)),""),IF(AE12=1,MIN(S12,VLOOKUP($B$7,'（参考）諸謝金・宿泊料'!$C:$F,4,FALSE)),""))</f>
        <v/>
      </c>
      <c r="AG12" s="71" t="str">
        <f t="shared" si="6"/>
        <v/>
      </c>
      <c r="AH12" s="83" t="str">
        <f>IF(AG12="","",IF(AND($AC$5="なし",$AG$5="なし"),VLOOKUP($B$7,'（参考）諸謝金・宿泊料'!C:I,5,FALSE))+IF(AND($AC$5="なし",$AG$5="あり"),VLOOKUP($B$7,'（参考）諸謝金・宿泊料'!C:I,6,FALSE))+IF(AND($AC$5="あり",$AG$5="なし"),VLOOKUP($B$7,'（参考）諸謝金・宿泊料'!C:I,7,FALSE))+IF(AND($AC$5="あり",$AG$5="あり"),0))</f>
        <v/>
      </c>
    </row>
    <row r="13" spans="1:35" s="12" customFormat="1" ht="37.5" customHeight="1">
      <c r="A13" s="17"/>
      <c r="B13" s="21"/>
      <c r="C13" s="26" t="s">
        <v>86</v>
      </c>
      <c r="D13" s="31"/>
      <c r="E13" s="37"/>
      <c r="F13" s="37"/>
      <c r="G13" s="37"/>
      <c r="H13" s="45"/>
      <c r="I13" s="50"/>
      <c r="J13" s="56"/>
      <c r="K13" s="56"/>
      <c r="L13" s="56"/>
      <c r="M13" s="56"/>
      <c r="N13" s="65"/>
      <c r="O13" s="56"/>
      <c r="P13" s="56" t="str">
        <f t="shared" si="7"/>
        <v/>
      </c>
      <c r="Q13" s="56"/>
      <c r="R13" s="70" t="str">
        <f t="shared" si="1"/>
        <v/>
      </c>
      <c r="S13" s="56"/>
      <c r="T13" s="71" t="str">
        <f t="shared" si="5"/>
        <v/>
      </c>
      <c r="U13" s="74" t="str">
        <f>IF(T13="","",IF(AND($P$5="なし",$T$5="なし"),VLOOKUP($B$7,'（参考）諸謝金・宿泊料'!C:I,5,FALSE))+IF(AND($P$5="なし",$T$5="あり"),VLOOKUP($B$7,'（参考）諸謝金・宿泊料'!C:I,6,FALSE))+IF(AND($P$5="あり",$T$5="なし"),VLOOKUP($B$7,'（参考）諸謝金・宿泊料'!C:I,7,FALSE))+IF(AND($P$5="あり",$T$5="あり"),0))</f>
        <v/>
      </c>
      <c r="V13" s="76">
        <f t="shared" si="2"/>
        <v>0</v>
      </c>
      <c r="W13" s="71">
        <f t="shared" si="2"/>
        <v>0</v>
      </c>
      <c r="X13" s="71">
        <f t="shared" si="2"/>
        <v>0</v>
      </c>
      <c r="Y13" s="71"/>
      <c r="Z13" s="71"/>
      <c r="AA13" s="80">
        <f t="shared" si="3"/>
        <v>0</v>
      </c>
      <c r="AB13" s="71">
        <f t="shared" si="3"/>
        <v>0</v>
      </c>
      <c r="AC13" s="71" t="str">
        <f t="shared" si="3"/>
        <v/>
      </c>
      <c r="AD13" s="70" t="str">
        <f>IF(P13="","",IF(Q13&lt;VLOOKUP($B$7,'（参考）諸謝金・宿泊料'!$C$3:$D$25,2,TRUE)*AC13,Q13,VLOOKUP($B$7,'（参考）諸謝金・宿泊料'!$C$3:$D$25,2,TRUE)*AC13))</f>
        <v/>
      </c>
      <c r="AE13" s="71" t="str">
        <f t="shared" si="4"/>
        <v/>
      </c>
      <c r="AF13" s="71" t="str">
        <f>IF(OR(H13="横浜市",H13="川崎市",H13="相模原市",H13="千葉市",H13="さいたま市",H13="名古屋市",H13="京都市",H13="大阪市",H13="堺市",H13="神戸市",H13="広島市",H13="福岡市"),IF(AE13=1,MIN(S13,VLOOKUP($B$7,'（参考）諸謝金・宿泊料'!$C:$F,3,FALSE)),""),IF(AE13=1,MIN(S13,VLOOKUP($B$7,'（参考）諸謝金・宿泊料'!$C:$F,4,FALSE)),""))</f>
        <v/>
      </c>
      <c r="AG13" s="71" t="str">
        <f t="shared" si="6"/>
        <v/>
      </c>
      <c r="AH13" s="83" t="str">
        <f>IF(AG13="","",IF(AND($AC$5="なし",$AG$5="なし"),VLOOKUP($B$7,'（参考）諸謝金・宿泊料'!C:I,5,FALSE))+IF(AND($AC$5="なし",$AG$5="あり"),VLOOKUP($B$7,'（参考）諸謝金・宿泊料'!C:I,6,FALSE))+IF(AND($AC$5="あり",$AG$5="なし"),VLOOKUP($B$7,'（参考）諸謝金・宿泊料'!C:I,7,FALSE))+IF(AND($AC$5="あり",$AG$5="あり"),0))</f>
        <v/>
      </c>
    </row>
    <row r="14" spans="1:35" s="12" customFormat="1" ht="37.5" customHeight="1">
      <c r="A14" s="17"/>
      <c r="B14" s="21"/>
      <c r="C14" s="26" t="s">
        <v>86</v>
      </c>
      <c r="D14" s="31"/>
      <c r="E14" s="37"/>
      <c r="F14" s="37"/>
      <c r="G14" s="37"/>
      <c r="H14" s="45"/>
      <c r="I14" s="50"/>
      <c r="J14" s="56"/>
      <c r="K14" s="56"/>
      <c r="L14" s="56"/>
      <c r="M14" s="56"/>
      <c r="N14" s="65"/>
      <c r="O14" s="56"/>
      <c r="P14" s="56" t="str">
        <f t="shared" si="7"/>
        <v/>
      </c>
      <c r="Q14" s="56"/>
      <c r="R14" s="70" t="str">
        <f t="shared" si="1"/>
        <v/>
      </c>
      <c r="S14" s="56"/>
      <c r="T14" s="71" t="str">
        <f t="shared" si="5"/>
        <v/>
      </c>
      <c r="U14" s="74" t="str">
        <f>IF(T14="","",IF(AND($P$5="なし",$T$5="なし"),VLOOKUP($B$7,'（参考）諸謝金・宿泊料'!C:I,5,FALSE))+IF(AND($P$5="なし",$T$5="あり"),VLOOKUP($B$7,'（参考）諸謝金・宿泊料'!C:I,6,FALSE))+IF(AND($P$5="あり",$T$5="なし"),VLOOKUP($B$7,'（参考）諸謝金・宿泊料'!C:I,7,FALSE))+IF(AND($P$5="あり",$T$5="あり"),0))</f>
        <v/>
      </c>
      <c r="V14" s="76">
        <f t="shared" si="2"/>
        <v>0</v>
      </c>
      <c r="W14" s="71">
        <f t="shared" si="2"/>
        <v>0</v>
      </c>
      <c r="X14" s="71">
        <f t="shared" si="2"/>
        <v>0</v>
      </c>
      <c r="Y14" s="71"/>
      <c r="Z14" s="71"/>
      <c r="AA14" s="80">
        <f t="shared" ref="AA14:AB24" si="8">N14</f>
        <v>0</v>
      </c>
      <c r="AB14" s="71">
        <f t="shared" si="8"/>
        <v>0</v>
      </c>
      <c r="AC14" s="71"/>
      <c r="AD14" s="70" t="str">
        <f>IF(P14="","",IF(Q14&lt;VLOOKUP($B$7,'（参考）諸謝金・宿泊料'!$C$3:$D$25,2,TRUE)*AC14,Q14,VLOOKUP($B$7,'（参考）諸謝金・宿泊料'!$C$3:$D$25,2,TRUE)*AC14))</f>
        <v/>
      </c>
      <c r="AE14" s="71" t="str">
        <f t="shared" si="4"/>
        <v/>
      </c>
      <c r="AF14" s="71" t="str">
        <f>IF(OR(H14="横浜市",H14="川崎市",H14="相模原市",H14="千葉市",H14="さいたま市",H14="名古屋市",H14="京都市",H14="大阪市",H14="堺市",H14="神戸市",H14="広島市",H14="福岡市"),IF(AE14=1,MIN(S14,VLOOKUP($B$7,'（参考）諸謝金・宿泊料'!$C:$F,3,FALSE)),""),IF(AE14=1,MIN(S14,VLOOKUP($B$7,'（参考）諸謝金・宿泊料'!$C:$F,4,FALSE)),""))</f>
        <v/>
      </c>
      <c r="AG14" s="71" t="str">
        <f t="shared" si="6"/>
        <v/>
      </c>
      <c r="AH14" s="83" t="str">
        <f>IF(AG14="","",IF(AND($AC$5="なし",$AG$5="なし"),VLOOKUP($B$7,'（参考）諸謝金・宿泊料'!C:I,5,FALSE))+IF(AND($AC$5="なし",$AG$5="あり"),VLOOKUP($B$7,'（参考）諸謝金・宿泊料'!C:I,6,FALSE))+IF(AND($AC$5="あり",$AG$5="なし"),VLOOKUP($B$7,'（参考）諸謝金・宿泊料'!C:I,7,FALSE))+IF(AND($AC$5="あり",$AG$5="あり"),0))</f>
        <v/>
      </c>
    </row>
    <row r="15" spans="1:35" s="12" customFormat="1" ht="37.5" customHeight="1">
      <c r="A15" s="17"/>
      <c r="B15" s="21"/>
      <c r="C15" s="26" t="s">
        <v>86</v>
      </c>
      <c r="D15" s="31"/>
      <c r="E15" s="36"/>
      <c r="F15" s="36"/>
      <c r="G15" s="36"/>
      <c r="H15" s="45"/>
      <c r="I15" s="50"/>
      <c r="J15" s="56"/>
      <c r="K15" s="56"/>
      <c r="L15" s="56"/>
      <c r="M15" s="56"/>
      <c r="N15" s="65"/>
      <c r="O15" s="56"/>
      <c r="P15" s="56" t="str">
        <f t="shared" si="7"/>
        <v/>
      </c>
      <c r="Q15" s="56"/>
      <c r="R15" s="70" t="str">
        <f t="shared" si="1"/>
        <v/>
      </c>
      <c r="S15" s="56"/>
      <c r="T15" s="71" t="str">
        <f t="shared" si="5"/>
        <v/>
      </c>
      <c r="U15" s="74" t="str">
        <f>IF(T15="","",IF(AND($P$5="なし",$T$5="なし"),VLOOKUP($B$7,'（参考）諸謝金・宿泊料'!C:I,5,FALSE))+IF(AND($P$5="なし",$T$5="あり"),VLOOKUP($B$7,'（参考）諸謝金・宿泊料'!C:I,6,FALSE))+IF(AND($P$5="あり",$T$5="なし"),VLOOKUP($B$7,'（参考）諸謝金・宿泊料'!C:I,7,FALSE))+IF(AND($P$5="あり",$T$5="あり"),0))</f>
        <v/>
      </c>
      <c r="V15" s="76">
        <f t="shared" si="2"/>
        <v>0</v>
      </c>
      <c r="W15" s="71">
        <f t="shared" si="2"/>
        <v>0</v>
      </c>
      <c r="X15" s="71">
        <f t="shared" si="2"/>
        <v>0</v>
      </c>
      <c r="Y15" s="71"/>
      <c r="Z15" s="71"/>
      <c r="AA15" s="80">
        <f t="shared" si="8"/>
        <v>0</v>
      </c>
      <c r="AB15" s="71">
        <f t="shared" si="8"/>
        <v>0</v>
      </c>
      <c r="AC15" s="71"/>
      <c r="AD15" s="70" t="str">
        <f>IF(P15="","",IF(Q15&lt;VLOOKUP($B$7,'（参考）諸謝金・宿泊料'!$C$3:$D$25,2,TRUE)*AC15,Q15,VLOOKUP($B$7,'（参考）諸謝金・宿泊料'!$C$3:$D$25,2,TRUE)*AC15))</f>
        <v/>
      </c>
      <c r="AE15" s="71" t="str">
        <f t="shared" si="4"/>
        <v/>
      </c>
      <c r="AF15" s="71" t="str">
        <f>IF(OR(H15="横浜市",H15="川崎市",H15="相模原市",H15="千葉市",H15="さいたま市",H15="名古屋市",H15="京都市",H15="大阪市",H15="堺市",H15="神戸市",H15="広島市",H15="福岡市"),IF(AE15=1,MIN(S15,VLOOKUP($B$7,'（参考）諸謝金・宿泊料'!$C:$F,3,FALSE)),""),IF(AE15=1,MIN(S15,VLOOKUP($B$7,'（参考）諸謝金・宿泊料'!$C:$F,4,FALSE)),""))</f>
        <v/>
      </c>
      <c r="AG15" s="71" t="str">
        <f t="shared" si="6"/>
        <v/>
      </c>
      <c r="AH15" s="83" t="str">
        <f>IF(AG15="","",IF(AND($AC$5="なし",$AG$5="なし"),VLOOKUP($B$7,'（参考）諸謝金・宿泊料'!C:I,5,FALSE))+IF(AND($AC$5="なし",$AG$5="あり"),VLOOKUP($B$7,'（参考）諸謝金・宿泊料'!C:I,6,FALSE))+IF(AND($AC$5="あり",$AG$5="なし"),VLOOKUP($B$7,'（参考）諸謝金・宿泊料'!C:I,7,FALSE))+IF(AND($AC$5="あり",$AG$5="あり"),0))</f>
        <v/>
      </c>
    </row>
    <row r="16" spans="1:35" s="12" customFormat="1" ht="37.5" customHeight="1">
      <c r="A16" s="17"/>
      <c r="B16" s="21"/>
      <c r="C16" s="26" t="s">
        <v>86</v>
      </c>
      <c r="D16" s="31"/>
      <c r="E16" s="37"/>
      <c r="F16" s="37"/>
      <c r="G16" s="37"/>
      <c r="H16" s="45"/>
      <c r="I16" s="50"/>
      <c r="J16" s="56"/>
      <c r="K16" s="56"/>
      <c r="L16" s="56"/>
      <c r="M16" s="56"/>
      <c r="N16" s="65"/>
      <c r="O16" s="56"/>
      <c r="P16" s="56" t="str">
        <f t="shared" si="7"/>
        <v/>
      </c>
      <c r="Q16" s="56"/>
      <c r="R16" s="70" t="str">
        <f t="shared" si="1"/>
        <v/>
      </c>
      <c r="S16" s="56"/>
      <c r="T16" s="71" t="str">
        <f t="shared" si="5"/>
        <v/>
      </c>
      <c r="U16" s="74" t="str">
        <f>IF(T16="","",IF(AND($P$5="なし",$T$5="なし"),VLOOKUP($B$7,'（参考）諸謝金・宿泊料'!C:I,5,FALSE))+IF(AND($P$5="なし",$T$5="あり"),VLOOKUP($B$7,'（参考）諸謝金・宿泊料'!C:I,6,FALSE))+IF(AND($P$5="あり",$T$5="なし"),VLOOKUP($B$7,'（参考）諸謝金・宿泊料'!C:I,7,FALSE))+IF(AND($P$5="あり",$T$5="あり"),0))</f>
        <v/>
      </c>
      <c r="V16" s="76">
        <f t="shared" si="2"/>
        <v>0</v>
      </c>
      <c r="W16" s="71">
        <f t="shared" si="2"/>
        <v>0</v>
      </c>
      <c r="X16" s="71">
        <f t="shared" si="2"/>
        <v>0</v>
      </c>
      <c r="Y16" s="71"/>
      <c r="Z16" s="71"/>
      <c r="AA16" s="80">
        <f t="shared" si="8"/>
        <v>0</v>
      </c>
      <c r="AB16" s="71">
        <f t="shared" si="8"/>
        <v>0</v>
      </c>
      <c r="AC16" s="71" t="str">
        <f t="shared" ref="AC16:AC24" si="9">P16</f>
        <v/>
      </c>
      <c r="AD16" s="70" t="str">
        <f>IF(P16="","",IF(Q16&lt;VLOOKUP($B$7,'（参考）諸謝金・宿泊料'!$C$3:$D$25,2,TRUE)*AC16,Q16,VLOOKUP($B$7,'（参考）諸謝金・宿泊料'!$C$3:$D$25,2,TRUE)*AC16))</f>
        <v/>
      </c>
      <c r="AE16" s="71" t="str">
        <f t="shared" si="4"/>
        <v/>
      </c>
      <c r="AF16" s="71" t="str">
        <f>IF(OR(H16="横浜市",H16="川崎市",H16="相模原市",H16="千葉市",H16="さいたま市",H16="名古屋市",H16="京都市",H16="大阪市",H16="堺市",H16="神戸市",H16="広島市",H16="福岡市"),IF(AE16=1,MIN(S16,VLOOKUP($B$7,'（参考）諸謝金・宿泊料'!$C:$F,3,FALSE)),""),IF(AE16=1,MIN(S16,VLOOKUP($B$7,'（参考）諸謝金・宿泊料'!$C:$F,4,FALSE)),""))</f>
        <v/>
      </c>
      <c r="AG16" s="71" t="str">
        <f t="shared" si="6"/>
        <v/>
      </c>
      <c r="AH16" s="83" t="str">
        <f>IF(AG16="","",IF(AND($AC$5="なし",$AG$5="なし"),VLOOKUP($B$7,'（参考）諸謝金・宿泊料'!C:I,5,FALSE))+IF(AND($AC$5="なし",$AG$5="あり"),VLOOKUP($B$7,'（参考）諸謝金・宿泊料'!C:I,6,FALSE))+IF(AND($AC$5="あり",$AG$5="なし"),VLOOKUP($B$7,'（参考）諸謝金・宿泊料'!C:I,7,FALSE))+IF(AND($AC$5="あり",$AG$5="あり"),0))</f>
        <v/>
      </c>
    </row>
    <row r="17" spans="1:34" s="12" customFormat="1" ht="37.5" customHeight="1">
      <c r="A17" s="17"/>
      <c r="B17" s="21"/>
      <c r="C17" s="26" t="s">
        <v>86</v>
      </c>
      <c r="D17" s="31"/>
      <c r="E17" s="36"/>
      <c r="F17" s="36"/>
      <c r="G17" s="36"/>
      <c r="H17" s="45"/>
      <c r="I17" s="50"/>
      <c r="J17" s="56"/>
      <c r="K17" s="56"/>
      <c r="L17" s="56"/>
      <c r="M17" s="56"/>
      <c r="N17" s="65"/>
      <c r="O17" s="56"/>
      <c r="P17" s="56" t="str">
        <f t="shared" si="7"/>
        <v/>
      </c>
      <c r="Q17" s="56"/>
      <c r="R17" s="70" t="str">
        <f t="shared" si="1"/>
        <v/>
      </c>
      <c r="S17" s="56"/>
      <c r="T17" s="71" t="str">
        <f t="shared" si="5"/>
        <v/>
      </c>
      <c r="U17" s="74" t="str">
        <f>IF(T17="","",IF(AND($P$5="なし",$T$5="なし"),VLOOKUP($B$7,'（参考）諸謝金・宿泊料'!C:I,5,FALSE))+IF(AND($P$5="なし",$T$5="あり"),VLOOKUP($B$7,'（参考）諸謝金・宿泊料'!C:I,6,FALSE))+IF(AND($P$5="あり",$T$5="なし"),VLOOKUP($B$7,'（参考）諸謝金・宿泊料'!C:I,7,FALSE))+IF(AND($P$5="あり",$T$5="あり"),0))</f>
        <v/>
      </c>
      <c r="V17" s="76">
        <f t="shared" si="2"/>
        <v>0</v>
      </c>
      <c r="W17" s="71">
        <f t="shared" si="2"/>
        <v>0</v>
      </c>
      <c r="X17" s="71">
        <f t="shared" si="2"/>
        <v>0</v>
      </c>
      <c r="Y17" s="71"/>
      <c r="Z17" s="71"/>
      <c r="AA17" s="80">
        <f t="shared" si="8"/>
        <v>0</v>
      </c>
      <c r="AB17" s="71">
        <f t="shared" si="8"/>
        <v>0</v>
      </c>
      <c r="AC17" s="71" t="str">
        <f t="shared" si="9"/>
        <v/>
      </c>
      <c r="AD17" s="70" t="str">
        <f>IF(P17="","",IF(Q17&lt;VLOOKUP($B$7,'（参考）諸謝金・宿泊料'!$C$3:$D$25,2,TRUE)*AC17,Q17,VLOOKUP($B$7,'（参考）諸謝金・宿泊料'!$C$3:$D$25,2,TRUE)*AC17))</f>
        <v/>
      </c>
      <c r="AE17" s="71" t="str">
        <f t="shared" si="4"/>
        <v/>
      </c>
      <c r="AF17" s="71" t="str">
        <f>IF(OR(H17="横浜市",H17="川崎市",H17="相模原市",H17="千葉市",H17="さいたま市",H17="名古屋市",H17="京都市",H17="大阪市",H17="堺市",H17="神戸市",H17="広島市",H17="福岡市"),IF(AE17=1,MIN(S17,VLOOKUP($B$7,'（参考）諸謝金・宿泊料'!$C:$F,3,FALSE)),""),IF(AE17=1,MIN(S17,VLOOKUP($B$7,'（参考）諸謝金・宿泊料'!$C:$F,4,FALSE)),""))</f>
        <v/>
      </c>
      <c r="AG17" s="71" t="str">
        <f t="shared" si="6"/>
        <v/>
      </c>
      <c r="AH17" s="83" t="str">
        <f>IF(AG17="","",IF(AND($AC$5="なし",$AG$5="なし"),VLOOKUP($B$7,'（参考）諸謝金・宿泊料'!C:I,5,FALSE))+IF(AND($AC$5="なし",$AG$5="あり"),VLOOKUP($B$7,'（参考）諸謝金・宿泊料'!C:I,6,FALSE))+IF(AND($AC$5="あり",$AG$5="なし"),VLOOKUP($B$7,'（参考）諸謝金・宿泊料'!C:I,7,FALSE))+IF(AND($AC$5="あり",$AG$5="あり"),0))</f>
        <v/>
      </c>
    </row>
    <row r="18" spans="1:34" s="12" customFormat="1" ht="37.5" customHeight="1">
      <c r="A18" s="17"/>
      <c r="B18" s="21"/>
      <c r="C18" s="26" t="s">
        <v>86</v>
      </c>
      <c r="D18" s="31"/>
      <c r="E18" s="36"/>
      <c r="F18" s="36"/>
      <c r="G18" s="36"/>
      <c r="H18" s="45"/>
      <c r="I18" s="50"/>
      <c r="J18" s="56"/>
      <c r="K18" s="56"/>
      <c r="L18" s="56"/>
      <c r="M18" s="56"/>
      <c r="N18" s="65"/>
      <c r="O18" s="56"/>
      <c r="P18" s="56" t="str">
        <f t="shared" si="7"/>
        <v/>
      </c>
      <c r="Q18" s="56"/>
      <c r="R18" s="70" t="str">
        <f t="shared" si="1"/>
        <v/>
      </c>
      <c r="S18" s="56"/>
      <c r="T18" s="71" t="str">
        <f t="shared" si="5"/>
        <v/>
      </c>
      <c r="U18" s="74" t="str">
        <f>IF(T18="","",IF(AND($P$5="なし",$T$5="なし"),VLOOKUP($B$7,'（参考）諸謝金・宿泊料'!C:I,5,FALSE))+IF(AND($P$5="なし",$T$5="あり"),VLOOKUP($B$7,'（参考）諸謝金・宿泊料'!C:I,6,FALSE))+IF(AND($P$5="あり",$T$5="なし"),VLOOKUP($B$7,'（参考）諸謝金・宿泊料'!C:I,7,FALSE))+IF(AND($P$5="あり",$T$5="あり"),0))</f>
        <v/>
      </c>
      <c r="V18" s="76">
        <f t="shared" si="2"/>
        <v>0</v>
      </c>
      <c r="W18" s="71">
        <f t="shared" si="2"/>
        <v>0</v>
      </c>
      <c r="X18" s="71">
        <f t="shared" si="2"/>
        <v>0</v>
      </c>
      <c r="Y18" s="71"/>
      <c r="Z18" s="71"/>
      <c r="AA18" s="80">
        <f t="shared" si="8"/>
        <v>0</v>
      </c>
      <c r="AB18" s="71">
        <f t="shared" si="8"/>
        <v>0</v>
      </c>
      <c r="AC18" s="71" t="str">
        <f t="shared" si="9"/>
        <v/>
      </c>
      <c r="AD18" s="70" t="str">
        <f>IF(P18="","",IF(Q18&lt;VLOOKUP($B$7,'（参考）諸謝金・宿泊料'!$C$3:$D$25,2,TRUE)*AC18,Q18,VLOOKUP($B$7,'（参考）諸謝金・宿泊料'!$C$3:$D$25,2,TRUE)*AC18))</f>
        <v/>
      </c>
      <c r="AE18" s="71" t="str">
        <f t="shared" si="4"/>
        <v/>
      </c>
      <c r="AF18" s="71" t="str">
        <f>IF(OR(H18="横浜市",H18="川崎市",H18="相模原市",H18="千葉市",H18="さいたま市",H18="名古屋市",H18="京都市",H18="大阪市",H18="堺市",H18="神戸市",H18="広島市",H18="福岡市"),IF(AE18=1,MIN(S18,VLOOKUP($B$7,'（参考）諸謝金・宿泊料'!$C:$F,3,FALSE)),""),IF(AE18=1,MIN(S18,VLOOKUP($B$7,'（参考）諸謝金・宿泊料'!$C:$F,4,FALSE)),""))</f>
        <v/>
      </c>
      <c r="AG18" s="71" t="str">
        <f t="shared" si="6"/>
        <v/>
      </c>
      <c r="AH18" s="83" t="str">
        <f>IF(AG18="","",IF(AND($AC$5="なし",$AG$5="なし"),VLOOKUP($B$7,'（参考）諸謝金・宿泊料'!C:I,5,FALSE))+IF(AND($AC$5="なし",$AG$5="あり"),VLOOKUP($B$7,'（参考）諸謝金・宿泊料'!C:I,6,FALSE))+IF(AND($AC$5="あり",$AG$5="なし"),VLOOKUP($B$7,'（参考）諸謝金・宿泊料'!C:I,7,FALSE))+IF(AND($AC$5="あり",$AG$5="あり"),0))</f>
        <v/>
      </c>
    </row>
    <row r="19" spans="1:34" s="12" customFormat="1" ht="37.5" customHeight="1">
      <c r="A19" s="17"/>
      <c r="B19" s="21"/>
      <c r="C19" s="26" t="s">
        <v>86</v>
      </c>
      <c r="D19" s="31"/>
      <c r="E19" s="36"/>
      <c r="F19" s="36"/>
      <c r="G19" s="36"/>
      <c r="H19" s="45"/>
      <c r="I19" s="50"/>
      <c r="J19" s="56"/>
      <c r="K19" s="56"/>
      <c r="L19" s="56"/>
      <c r="M19" s="56"/>
      <c r="N19" s="65"/>
      <c r="O19" s="56"/>
      <c r="P19" s="56" t="str">
        <f t="shared" si="7"/>
        <v/>
      </c>
      <c r="Q19" s="56"/>
      <c r="R19" s="70" t="str">
        <f t="shared" si="1"/>
        <v/>
      </c>
      <c r="S19" s="56"/>
      <c r="T19" s="71" t="str">
        <f t="shared" si="5"/>
        <v/>
      </c>
      <c r="U19" s="74" t="str">
        <f>IF(T19="","",IF(AND($P$5="なし",$T$5="なし"),VLOOKUP($B$7,'（参考）諸謝金・宿泊料'!C:I,5,FALSE))+IF(AND($P$5="なし",$T$5="あり"),VLOOKUP($B$7,'（参考）諸謝金・宿泊料'!C:I,6,FALSE))+IF(AND($P$5="あり",$T$5="なし"),VLOOKUP($B$7,'（参考）諸謝金・宿泊料'!C:I,7,FALSE))+IF(AND($P$5="あり",$T$5="あり"),0))</f>
        <v/>
      </c>
      <c r="V19" s="76">
        <f t="shared" si="2"/>
        <v>0</v>
      </c>
      <c r="W19" s="71">
        <f t="shared" si="2"/>
        <v>0</v>
      </c>
      <c r="X19" s="71">
        <f t="shared" si="2"/>
        <v>0</v>
      </c>
      <c r="Y19" s="71"/>
      <c r="Z19" s="71"/>
      <c r="AA19" s="80">
        <f t="shared" si="8"/>
        <v>0</v>
      </c>
      <c r="AB19" s="71">
        <f t="shared" si="8"/>
        <v>0</v>
      </c>
      <c r="AC19" s="71" t="str">
        <f t="shared" si="9"/>
        <v/>
      </c>
      <c r="AD19" s="70" t="str">
        <f>IF(P19="","",IF(Q19&lt;VLOOKUP($B$7,'（参考）諸謝金・宿泊料'!$C$3:$D$25,2,TRUE)*AC19,Q19,VLOOKUP($B$7,'（参考）諸謝金・宿泊料'!$C$3:$D$25,2,TRUE)*AC19))</f>
        <v/>
      </c>
      <c r="AE19" s="71" t="str">
        <f t="shared" si="4"/>
        <v/>
      </c>
      <c r="AF19" s="71" t="str">
        <f>IF(OR(H19="横浜市",H19="川崎市",H19="相模原市",H19="千葉市",H19="さいたま市",H19="名古屋市",H19="京都市",H19="大阪市",H19="堺市",H19="神戸市",H19="広島市",H19="福岡市"),IF(AE19=1,MIN(S19,VLOOKUP($B$7,'（参考）諸謝金・宿泊料'!$C:$F,3,FALSE)),""),IF(AE19=1,MIN(S19,VLOOKUP($B$7,'（参考）諸謝金・宿泊料'!$C:$F,4,FALSE)),""))</f>
        <v/>
      </c>
      <c r="AG19" s="71" t="str">
        <f t="shared" si="6"/>
        <v/>
      </c>
      <c r="AH19" s="83" t="str">
        <f>IF(AG19="","",IF(AND($AC$5="なし",$AG$5="なし"),VLOOKUP($B$7,'（参考）諸謝金・宿泊料'!C:I,5,FALSE))+IF(AND($AC$5="なし",$AG$5="あり"),VLOOKUP($B$7,'（参考）諸謝金・宿泊料'!C:I,6,FALSE))+IF(AND($AC$5="あり",$AG$5="なし"),VLOOKUP($B$7,'（参考）諸謝金・宿泊料'!C:I,7,FALSE))+IF(AND($AC$5="あり",$AG$5="あり"),0))</f>
        <v/>
      </c>
    </row>
    <row r="20" spans="1:34" s="12" customFormat="1" ht="37.5" customHeight="1">
      <c r="A20" s="17"/>
      <c r="B20" s="21"/>
      <c r="C20" s="26" t="s">
        <v>86</v>
      </c>
      <c r="D20" s="31"/>
      <c r="E20" s="36"/>
      <c r="F20" s="36"/>
      <c r="G20" s="36"/>
      <c r="H20" s="45"/>
      <c r="I20" s="50"/>
      <c r="J20" s="56"/>
      <c r="K20" s="56"/>
      <c r="L20" s="56"/>
      <c r="M20" s="56"/>
      <c r="N20" s="65"/>
      <c r="O20" s="56"/>
      <c r="P20" s="56" t="str">
        <f t="shared" si="7"/>
        <v/>
      </c>
      <c r="Q20" s="56"/>
      <c r="R20" s="70" t="str">
        <f t="shared" si="1"/>
        <v/>
      </c>
      <c r="S20" s="56"/>
      <c r="T20" s="71" t="str">
        <f t="shared" si="5"/>
        <v/>
      </c>
      <c r="U20" s="74" t="str">
        <f>IF(T20="","",IF(AND($P$5="なし",$T$5="なし"),VLOOKUP($B$7,'（参考）諸謝金・宿泊料'!C:I,5,FALSE))+IF(AND($P$5="なし",$T$5="あり"),VLOOKUP($B$7,'（参考）諸謝金・宿泊料'!C:I,6,FALSE))+IF(AND($P$5="あり",$T$5="なし"),VLOOKUP($B$7,'（参考）諸謝金・宿泊料'!C:I,7,FALSE))+IF(AND($P$5="あり",$T$5="あり"),0))</f>
        <v/>
      </c>
      <c r="V20" s="76">
        <f t="shared" si="2"/>
        <v>0</v>
      </c>
      <c r="W20" s="71">
        <f t="shared" si="2"/>
        <v>0</v>
      </c>
      <c r="X20" s="71">
        <f t="shared" si="2"/>
        <v>0</v>
      </c>
      <c r="Y20" s="71"/>
      <c r="Z20" s="71"/>
      <c r="AA20" s="80">
        <f t="shared" si="8"/>
        <v>0</v>
      </c>
      <c r="AB20" s="71">
        <f t="shared" si="8"/>
        <v>0</v>
      </c>
      <c r="AC20" s="71" t="str">
        <f t="shared" si="9"/>
        <v/>
      </c>
      <c r="AD20" s="70" t="str">
        <f>IF(P20="","",IF(Q20&lt;VLOOKUP($B$7,'（参考）諸謝金・宿泊料'!$C$3:$D$25,2,TRUE)*AC20,Q20,VLOOKUP($B$7,'（参考）諸謝金・宿泊料'!$C$3:$D$25,2,TRUE)*AC20))</f>
        <v/>
      </c>
      <c r="AE20" s="71" t="str">
        <f t="shared" si="4"/>
        <v/>
      </c>
      <c r="AF20" s="71" t="str">
        <f>IF(OR(H20="横浜市",H20="川崎市",H20="相模原市",H20="千葉市",H20="さいたま市",H20="名古屋市",H20="京都市",H20="大阪市",H20="堺市",H20="神戸市",H20="広島市",H20="福岡市"),IF(AE20=1,MIN(S20,VLOOKUP($B$7,'（参考）諸謝金・宿泊料'!$C:$F,3,FALSE)),""),IF(AE20=1,MIN(S20,VLOOKUP($B$7,'（参考）諸謝金・宿泊料'!$C:$F,4,FALSE)),""))</f>
        <v/>
      </c>
      <c r="AG20" s="71" t="str">
        <f t="shared" si="6"/>
        <v/>
      </c>
      <c r="AH20" s="83" t="str">
        <f>IF(AG20="","",IF(AND($AC$5="なし",$AG$5="なし"),VLOOKUP($B$7,'（参考）諸謝金・宿泊料'!C:I,5,FALSE))+IF(AND($AC$5="なし",$AG$5="あり"),VLOOKUP($B$7,'（参考）諸謝金・宿泊料'!C:I,6,FALSE))+IF(AND($AC$5="あり",$AG$5="なし"),VLOOKUP($B$7,'（参考）諸謝金・宿泊料'!C:I,7,FALSE))+IF(AND($AC$5="あり",$AG$5="あり"),0))</f>
        <v/>
      </c>
    </row>
    <row r="21" spans="1:34" s="12" customFormat="1" ht="37.5" customHeight="1">
      <c r="A21" s="17"/>
      <c r="B21" s="21"/>
      <c r="C21" s="26" t="s">
        <v>86</v>
      </c>
      <c r="D21" s="31"/>
      <c r="E21" s="36"/>
      <c r="F21" s="36"/>
      <c r="G21" s="36"/>
      <c r="H21" s="45"/>
      <c r="I21" s="50"/>
      <c r="J21" s="56"/>
      <c r="K21" s="56"/>
      <c r="L21" s="56"/>
      <c r="M21" s="56"/>
      <c r="N21" s="65"/>
      <c r="O21" s="56"/>
      <c r="P21" s="56" t="str">
        <f t="shared" si="7"/>
        <v/>
      </c>
      <c r="Q21" s="56"/>
      <c r="R21" s="70" t="str">
        <f t="shared" si="1"/>
        <v/>
      </c>
      <c r="S21" s="56"/>
      <c r="T21" s="71" t="str">
        <f t="shared" si="5"/>
        <v/>
      </c>
      <c r="U21" s="74" t="str">
        <f>IF(T21="","",IF(AND($P$5="なし",$T$5="なし"),VLOOKUP($B$7,'（参考）諸謝金・宿泊料'!C:I,5,FALSE))+IF(AND($P$5="なし",$T$5="あり"),VLOOKUP($B$7,'（参考）諸謝金・宿泊料'!C:I,6,FALSE))+IF(AND($P$5="あり",$T$5="なし"),VLOOKUP($B$7,'（参考）諸謝金・宿泊料'!C:I,7,FALSE))+IF(AND($P$5="あり",$T$5="あり"),0))</f>
        <v/>
      </c>
      <c r="V21" s="76">
        <f t="shared" si="2"/>
        <v>0</v>
      </c>
      <c r="W21" s="71">
        <f t="shared" si="2"/>
        <v>0</v>
      </c>
      <c r="X21" s="71">
        <f t="shared" si="2"/>
        <v>0</v>
      </c>
      <c r="Y21" s="71"/>
      <c r="Z21" s="71"/>
      <c r="AA21" s="80">
        <f t="shared" si="8"/>
        <v>0</v>
      </c>
      <c r="AB21" s="71">
        <f t="shared" si="8"/>
        <v>0</v>
      </c>
      <c r="AC21" s="71" t="str">
        <f t="shared" si="9"/>
        <v/>
      </c>
      <c r="AD21" s="70" t="str">
        <f>IF(P21="","",IF(Q21&lt;VLOOKUP($B$7,'（参考）諸謝金・宿泊料'!$C$3:$D$25,2,TRUE)*AC21,Q21,VLOOKUP($B$7,'（参考）諸謝金・宿泊料'!$C$3:$D$25,2,TRUE)*AC21))</f>
        <v/>
      </c>
      <c r="AE21" s="71" t="str">
        <f t="shared" si="4"/>
        <v/>
      </c>
      <c r="AF21" s="71" t="str">
        <f>IF(OR(H21="横浜市",H21="川崎市",H21="相模原市",H21="千葉市",H21="さいたま市",H21="名古屋市",H21="京都市",H21="大阪市",H21="堺市",H21="神戸市",H21="広島市",H21="福岡市"),IF(AE21=1,MIN(S21,VLOOKUP($B$7,'（参考）諸謝金・宿泊料'!$C:$F,3,FALSE)),""),IF(AE21=1,MIN(S21,VLOOKUP($B$7,'（参考）諸謝金・宿泊料'!$C:$F,4,FALSE)),""))</f>
        <v/>
      </c>
      <c r="AG21" s="71" t="str">
        <f t="shared" si="6"/>
        <v/>
      </c>
      <c r="AH21" s="83" t="str">
        <f>IF(AG21="","",IF(AND($AC$5="なし",$AG$5="なし"),VLOOKUP($B$7,'（参考）諸謝金・宿泊料'!C:I,5,FALSE))+IF(AND($AC$5="なし",$AG$5="あり"),VLOOKUP($B$7,'（参考）諸謝金・宿泊料'!C:I,6,FALSE))+IF(AND($AC$5="あり",$AG$5="なし"),VLOOKUP($B$7,'（参考）諸謝金・宿泊料'!C:I,7,FALSE))+IF(AND($AC$5="あり",$AG$5="あり"),0))</f>
        <v/>
      </c>
    </row>
    <row r="22" spans="1:34" s="12" customFormat="1" ht="37.5" customHeight="1">
      <c r="A22" s="17"/>
      <c r="B22" s="21"/>
      <c r="C22" s="26" t="s">
        <v>86</v>
      </c>
      <c r="D22" s="31"/>
      <c r="E22" s="36"/>
      <c r="F22" s="36"/>
      <c r="G22" s="36"/>
      <c r="H22" s="45"/>
      <c r="I22" s="50"/>
      <c r="J22" s="56"/>
      <c r="K22" s="56"/>
      <c r="L22" s="56"/>
      <c r="M22" s="56"/>
      <c r="N22" s="65"/>
      <c r="O22" s="56"/>
      <c r="P22" s="56" t="str">
        <f t="shared" si="7"/>
        <v/>
      </c>
      <c r="Q22" s="56"/>
      <c r="R22" s="70" t="str">
        <f t="shared" si="1"/>
        <v/>
      </c>
      <c r="S22" s="56"/>
      <c r="T22" s="71" t="str">
        <f t="shared" si="5"/>
        <v/>
      </c>
      <c r="U22" s="74" t="str">
        <f>IF(T22="","",IF(AND($P$5="なし",$T$5="なし"),VLOOKUP($B$7,'（参考）諸謝金・宿泊料'!C:I,5,FALSE))+IF(AND($P$5="なし",$T$5="あり"),VLOOKUP($B$7,'（参考）諸謝金・宿泊料'!C:I,6,FALSE))+IF(AND($P$5="あり",$T$5="なし"),VLOOKUP($B$7,'（参考）諸謝金・宿泊料'!C:I,7,FALSE))+IF(AND($P$5="あり",$T$5="あり"),0))</f>
        <v/>
      </c>
      <c r="V22" s="76">
        <f t="shared" si="2"/>
        <v>0</v>
      </c>
      <c r="W22" s="71">
        <f t="shared" si="2"/>
        <v>0</v>
      </c>
      <c r="X22" s="71">
        <f t="shared" si="2"/>
        <v>0</v>
      </c>
      <c r="Y22" s="71"/>
      <c r="Z22" s="71"/>
      <c r="AA22" s="80">
        <f t="shared" si="8"/>
        <v>0</v>
      </c>
      <c r="AB22" s="71">
        <f t="shared" si="8"/>
        <v>0</v>
      </c>
      <c r="AC22" s="71" t="str">
        <f t="shared" si="9"/>
        <v/>
      </c>
      <c r="AD22" s="70" t="str">
        <f>IF(P22="","",IF(Q22&lt;VLOOKUP($B$7,'（参考）諸謝金・宿泊料'!$C$3:$D$25,2,TRUE)*AC22,Q22,VLOOKUP($B$7,'（参考）諸謝金・宿泊料'!$C$3:$D$25,2,TRUE)*AC22))</f>
        <v/>
      </c>
      <c r="AE22" s="71" t="str">
        <f t="shared" si="4"/>
        <v/>
      </c>
      <c r="AF22" s="71" t="str">
        <f>IF(OR(H22="横浜市",H22="川崎市",H22="相模原市",H22="千葉市",H22="さいたま市",H22="名古屋市",H22="京都市",H22="大阪市",H22="堺市",H22="神戸市",H22="広島市",H22="福岡市"),IF(AE22=1,MIN(S22,VLOOKUP($B$7,'（参考）諸謝金・宿泊料'!$C:$F,3,FALSE)),""),IF(AE22=1,MIN(S22,VLOOKUP($B$7,'（参考）諸謝金・宿泊料'!$C:$F,4,FALSE)),""))</f>
        <v/>
      </c>
      <c r="AG22" s="71" t="str">
        <f t="shared" si="6"/>
        <v/>
      </c>
      <c r="AH22" s="83" t="str">
        <f>IF(AG22="","",IF(AND($AC$5="なし",$AG$5="なし"),VLOOKUP($B$7,'（参考）諸謝金・宿泊料'!C:I,5,FALSE))+IF(AND($AC$5="なし",$AG$5="あり"),VLOOKUP($B$7,'（参考）諸謝金・宿泊料'!C:I,6,FALSE))+IF(AND($AC$5="あり",$AG$5="なし"),VLOOKUP($B$7,'（参考）諸謝金・宿泊料'!C:I,7,FALSE))+IF(AND($AC$5="あり",$AG$5="あり"),0))</f>
        <v/>
      </c>
    </row>
    <row r="23" spans="1:34" s="12" customFormat="1" ht="37.5" customHeight="1">
      <c r="A23" s="17"/>
      <c r="B23" s="21"/>
      <c r="C23" s="26" t="s">
        <v>86</v>
      </c>
      <c r="D23" s="31"/>
      <c r="E23" s="36"/>
      <c r="F23" s="36"/>
      <c r="G23" s="36"/>
      <c r="H23" s="45"/>
      <c r="I23" s="50"/>
      <c r="J23" s="56"/>
      <c r="K23" s="56"/>
      <c r="L23" s="56"/>
      <c r="M23" s="56"/>
      <c r="N23" s="65"/>
      <c r="O23" s="56"/>
      <c r="P23" s="56" t="str">
        <f t="shared" si="7"/>
        <v/>
      </c>
      <c r="Q23" s="56"/>
      <c r="R23" s="70" t="str">
        <f t="shared" si="1"/>
        <v/>
      </c>
      <c r="S23" s="56"/>
      <c r="T23" s="71" t="str">
        <f t="shared" si="5"/>
        <v/>
      </c>
      <c r="U23" s="74" t="str">
        <f>IF(T23="","",IF(AND($P$5="なし",$T$5="なし"),VLOOKUP($B$7,'（参考）諸謝金・宿泊料'!C:I,5,FALSE))+IF(AND($P$5="なし",$T$5="あり"),VLOOKUP($B$7,'（参考）諸謝金・宿泊料'!C:I,6,FALSE))+IF(AND($P$5="あり",$T$5="なし"),VLOOKUP($B$7,'（参考）諸謝金・宿泊料'!C:I,7,FALSE))+IF(AND($P$5="あり",$T$5="あり"),0))</f>
        <v/>
      </c>
      <c r="V23" s="76">
        <f t="shared" si="2"/>
        <v>0</v>
      </c>
      <c r="W23" s="71">
        <f t="shared" si="2"/>
        <v>0</v>
      </c>
      <c r="X23" s="71">
        <f t="shared" si="2"/>
        <v>0</v>
      </c>
      <c r="Y23" s="71"/>
      <c r="Z23" s="71"/>
      <c r="AA23" s="80">
        <f t="shared" si="8"/>
        <v>0</v>
      </c>
      <c r="AB23" s="71">
        <f t="shared" si="8"/>
        <v>0</v>
      </c>
      <c r="AC23" s="71" t="str">
        <f t="shared" si="9"/>
        <v/>
      </c>
      <c r="AD23" s="70" t="str">
        <f>IF(P23="","",IF(Q23&lt;VLOOKUP($B$7,'（参考）諸謝金・宿泊料'!$C$3:$D$25,2,TRUE)*AC23,Q23,VLOOKUP($B$7,'（参考）諸謝金・宿泊料'!$C$3:$D$25,2,TRUE)*AC23))</f>
        <v/>
      </c>
      <c r="AE23" s="71" t="str">
        <f t="shared" si="4"/>
        <v/>
      </c>
      <c r="AF23" s="71" t="str">
        <f>IF(OR(H23="横浜市",H23="川崎市",H23="相模原市",H23="千葉市",H23="さいたま市",H23="名古屋市",H23="京都市",H23="大阪市",H23="堺市",H23="神戸市",H23="広島市",H23="福岡市"),IF(AE23=1,MIN(S23,VLOOKUP($B$7,'（参考）諸謝金・宿泊料'!$C:$F,3,FALSE)),""),IF(AE23=1,MIN(S23,VLOOKUP($B$7,'（参考）諸謝金・宿泊料'!$C:$F,4,FALSE)),""))</f>
        <v/>
      </c>
      <c r="AG23" s="71" t="str">
        <f t="shared" si="6"/>
        <v/>
      </c>
      <c r="AH23" s="83" t="str">
        <f>IF(AG23="","",IF(AND($AC$5="なし",$AG$5="なし"),VLOOKUP($B$7,'（参考）諸謝金・宿泊料'!C:I,5,FALSE))+IF(AND($AC$5="なし",$AG$5="あり"),VLOOKUP($B$7,'（参考）諸謝金・宿泊料'!C:I,6,FALSE))+IF(AND($AC$5="あり",$AG$5="なし"),VLOOKUP($B$7,'（参考）諸謝金・宿泊料'!C:I,7,FALSE))+IF(AND($AC$5="あり",$AG$5="あり"),0))</f>
        <v/>
      </c>
    </row>
    <row r="24" spans="1:34" s="12" customFormat="1" ht="37.5" customHeight="1">
      <c r="A24" s="17"/>
      <c r="B24" s="21"/>
      <c r="C24" s="26" t="s">
        <v>86</v>
      </c>
      <c r="D24" s="31"/>
      <c r="E24" s="36"/>
      <c r="F24" s="36"/>
      <c r="G24" s="36"/>
      <c r="H24" s="45"/>
      <c r="I24" s="50"/>
      <c r="J24" s="56"/>
      <c r="K24" s="56"/>
      <c r="L24" s="56"/>
      <c r="M24" s="56"/>
      <c r="N24" s="65"/>
      <c r="O24" s="56"/>
      <c r="P24" s="56" t="str">
        <f t="shared" si="7"/>
        <v/>
      </c>
      <c r="Q24" s="56"/>
      <c r="R24" s="70" t="str">
        <f t="shared" si="1"/>
        <v/>
      </c>
      <c r="S24" s="56"/>
      <c r="T24" s="71" t="str">
        <f t="shared" si="5"/>
        <v/>
      </c>
      <c r="U24" s="74" t="str">
        <f>IF(T24="","",IF(AND($P$5="なし",$T$5="なし"),VLOOKUP($B$7,'（参考）諸謝金・宿泊料'!C:I,5,FALSE))+IF(AND($P$5="なし",$T$5="あり"),VLOOKUP($B$7,'（参考）諸謝金・宿泊料'!C:I,6,FALSE))+IF(AND($P$5="あり",$T$5="なし"),VLOOKUP($B$7,'（参考）諸謝金・宿泊料'!C:I,7,FALSE))+IF(AND($P$5="あり",$T$5="あり"),0))</f>
        <v/>
      </c>
      <c r="V24" s="76">
        <f t="shared" si="2"/>
        <v>0</v>
      </c>
      <c r="W24" s="71">
        <f t="shared" si="2"/>
        <v>0</v>
      </c>
      <c r="X24" s="71">
        <f t="shared" si="2"/>
        <v>0</v>
      </c>
      <c r="Y24" s="71"/>
      <c r="Z24" s="71"/>
      <c r="AA24" s="80">
        <f t="shared" si="8"/>
        <v>0</v>
      </c>
      <c r="AB24" s="71">
        <f t="shared" si="8"/>
        <v>0</v>
      </c>
      <c r="AC24" s="71" t="str">
        <f t="shared" si="9"/>
        <v/>
      </c>
      <c r="AD24" s="70" t="str">
        <f>IF(P24="","",IF(Q24&lt;VLOOKUP($B$7,'（参考）諸謝金・宿泊料'!$C$3:$D$25,2,TRUE)*AC24,Q24,VLOOKUP($B$7,'（参考）諸謝金・宿泊料'!$C$3:$D$25,2,TRUE)*AC24))</f>
        <v/>
      </c>
      <c r="AE24" s="71" t="str">
        <f t="shared" si="4"/>
        <v/>
      </c>
      <c r="AF24" s="71" t="str">
        <f>IF(OR(H24="横浜市",H24="川崎市",H24="相模原市",H24="千葉市",H24="さいたま市",H24="名古屋市",H24="京都市",H24="大阪市",H24="堺市",H24="神戸市",H24="広島市",H24="福岡市"),IF(AE24=1,MIN(S24,VLOOKUP($B$7,'（参考）諸謝金・宿泊料'!$C:$F,3,FALSE)),""),IF(AE24=1,MIN(S24,VLOOKUP($B$7,'（参考）諸謝金・宿泊料'!$C:$F,4,FALSE)),""))</f>
        <v/>
      </c>
      <c r="AG24" s="71" t="str">
        <f t="shared" si="6"/>
        <v/>
      </c>
      <c r="AH24" s="83" t="str">
        <f>IF(AG24="","",IF(AND($AC$5="なし",$AG$5="なし"),VLOOKUP($B$7,'（参考）諸謝金・宿泊料'!C:I,5,FALSE))+IF(AND($AC$5="なし",$AG$5="あり"),VLOOKUP($B$7,'（参考）諸謝金・宿泊料'!C:I,6,FALSE))+IF(AND($AC$5="あり",$AG$5="なし"),VLOOKUP($B$7,'（参考）諸謝金・宿泊料'!C:I,7,FALSE))+IF(AND($AC$5="あり",$AG$5="あり"),0))</f>
        <v/>
      </c>
    </row>
    <row r="25" spans="1:34" s="12" customFormat="1" ht="37.5" customHeight="1">
      <c r="A25" s="230" t="s">
        <v>44</v>
      </c>
      <c r="B25" s="231"/>
      <c r="C25" s="231"/>
      <c r="D25" s="231"/>
      <c r="E25" s="231"/>
      <c r="F25" s="231"/>
      <c r="G25" s="231"/>
      <c r="H25" s="231"/>
      <c r="I25" s="51">
        <f t="shared" ref="I25:AH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f t="shared" si="10"/>
        <v>0</v>
      </c>
      <c r="AE25" s="78">
        <f t="shared" si="10"/>
        <v>0</v>
      </c>
      <c r="AF25" s="78">
        <f t="shared" si="10"/>
        <v>0</v>
      </c>
      <c r="AG25" s="78">
        <f t="shared" si="10"/>
        <v>0</v>
      </c>
      <c r="AH25" s="84">
        <f t="shared" si="10"/>
        <v>0</v>
      </c>
    </row>
    <row r="26" spans="1:34" s="12" customFormat="1" ht="37.5" customHeight="1">
      <c r="O26" s="68"/>
      <c r="P26" s="68"/>
      <c r="Q26" s="68"/>
      <c r="R26" s="68"/>
      <c r="S26" s="68"/>
      <c r="T26" s="68"/>
      <c r="U26" s="68"/>
      <c r="V26" s="68"/>
      <c r="W26" s="68"/>
      <c r="X26" s="68"/>
      <c r="Y26" s="68"/>
      <c r="Z26" s="68"/>
      <c r="AA26" s="68"/>
      <c r="AB26" s="68"/>
      <c r="AC26" s="68"/>
      <c r="AD26" s="68"/>
      <c r="AE26" s="68"/>
      <c r="AF26" s="68"/>
      <c r="AG26" s="68"/>
      <c r="AH26" s="68"/>
    </row>
    <row r="27" spans="1:34" s="12" customFormat="1" ht="37.5" customHeight="1">
      <c r="C27" s="27"/>
      <c r="H27" s="46"/>
      <c r="I27" s="232" t="s">
        <v>93</v>
      </c>
      <c r="J27" s="223"/>
      <c r="K27" s="223"/>
      <c r="L27" s="223"/>
      <c r="M27" s="223"/>
      <c r="N27" s="223"/>
      <c r="O27" s="224">
        <f>SUM(K6,P6,T6,J25,K25,M25,O25,Q25,S25,U25)</f>
        <v>0</v>
      </c>
      <c r="P27" s="225"/>
      <c r="Q27" s="225"/>
      <c r="R27" s="225"/>
      <c r="S27" s="225"/>
      <c r="T27" s="225"/>
      <c r="U27" s="226"/>
      <c r="V27" s="222" t="s">
        <v>79</v>
      </c>
      <c r="W27" s="223"/>
      <c r="X27" s="223"/>
      <c r="Y27" s="223"/>
      <c r="Z27" s="223"/>
      <c r="AA27" s="223"/>
      <c r="AB27" s="224">
        <f>SUM(X6,AC6,AG6,W25,X25,Z25,AB25,AD25,AF25,AH25)</f>
        <v>0</v>
      </c>
      <c r="AC27" s="225"/>
      <c r="AD27" s="225"/>
      <c r="AE27" s="225"/>
      <c r="AF27" s="225"/>
      <c r="AG27" s="225"/>
      <c r="AH27" s="226"/>
    </row>
    <row r="28" spans="1:34" s="12" customFormat="1" ht="37.5" customHeight="1">
      <c r="A28" s="220" t="s">
        <v>31</v>
      </c>
      <c r="B28" s="220"/>
      <c r="C28" s="220"/>
      <c r="D28" s="220"/>
      <c r="E28" s="220"/>
      <c r="F28" s="220"/>
      <c r="G28" s="220"/>
      <c r="H28" s="220"/>
      <c r="I28" s="221"/>
      <c r="J28" s="221"/>
      <c r="K28" s="221"/>
      <c r="L28" s="221"/>
      <c r="M28" s="221"/>
      <c r="N28" s="221"/>
      <c r="O28" s="22"/>
      <c r="P28" s="22"/>
      <c r="Q28" s="22"/>
      <c r="R28" s="22"/>
      <c r="S28" s="22"/>
      <c r="T28" s="22"/>
      <c r="U28" s="22"/>
      <c r="V28" s="222" t="s">
        <v>92</v>
      </c>
      <c r="W28" s="223"/>
      <c r="X28" s="223"/>
      <c r="Y28" s="223"/>
      <c r="Z28" s="223"/>
      <c r="AA28" s="223"/>
      <c r="AB28" s="224">
        <f>O27-AB27</f>
        <v>0</v>
      </c>
      <c r="AC28" s="225"/>
      <c r="AD28" s="225"/>
      <c r="AE28" s="225"/>
      <c r="AF28" s="225"/>
      <c r="AG28" s="225"/>
      <c r="AH28" s="226"/>
    </row>
  </sheetData>
  <mergeCells count="52">
    <mergeCell ref="A1:AH1"/>
    <mergeCell ref="A3:AH3"/>
    <mergeCell ref="I4:U4"/>
    <mergeCell ref="V4:AH4"/>
    <mergeCell ref="A2:AI2"/>
    <mergeCell ref="B5:D5"/>
    <mergeCell ref="I5:J5"/>
    <mergeCell ref="K5:M5"/>
    <mergeCell ref="N5:O5"/>
    <mergeCell ref="P5:Q5"/>
    <mergeCell ref="R5:S5"/>
    <mergeCell ref="T5:U5"/>
    <mergeCell ref="V5:W5"/>
    <mergeCell ref="X5:Z5"/>
    <mergeCell ref="AA5:AB5"/>
    <mergeCell ref="AC5:AD5"/>
    <mergeCell ref="AE5:AF5"/>
    <mergeCell ref="AG5:AH5"/>
    <mergeCell ref="B6:D6"/>
    <mergeCell ref="I6:J6"/>
    <mergeCell ref="K6:M6"/>
    <mergeCell ref="N6:O6"/>
    <mergeCell ref="P6:Q6"/>
    <mergeCell ref="R6:S6"/>
    <mergeCell ref="T6:U6"/>
    <mergeCell ref="V6:W6"/>
    <mergeCell ref="X6:Z6"/>
    <mergeCell ref="AA6:AB6"/>
    <mergeCell ref="AC6:AD6"/>
    <mergeCell ref="AE6:AF6"/>
    <mergeCell ref="AG6:AH6"/>
    <mergeCell ref="B7:D7"/>
    <mergeCell ref="I7:K7"/>
    <mergeCell ref="L7:M7"/>
    <mergeCell ref="N7:O7"/>
    <mergeCell ref="P7:Q7"/>
    <mergeCell ref="A28:N28"/>
    <mergeCell ref="V28:AA28"/>
    <mergeCell ref="AB28:AH28"/>
    <mergeCell ref="AC7:AD7"/>
    <mergeCell ref="AE7:AF7"/>
    <mergeCell ref="AG7:AH7"/>
    <mergeCell ref="A25:H25"/>
    <mergeCell ref="I27:N27"/>
    <mergeCell ref="O27:U27"/>
    <mergeCell ref="V27:AA27"/>
    <mergeCell ref="AB27:AH27"/>
    <mergeCell ref="R7:S7"/>
    <mergeCell ref="T7:U7"/>
    <mergeCell ref="V7:X7"/>
    <mergeCell ref="Y7:Z7"/>
    <mergeCell ref="AA7:AB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50"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'（参考）諸謝金・宿泊料'!$J$2:$J$15</xm:f>
          </x14:formula1>
          <xm:sqref>H10:H24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6" activePane="bottomRight" state="frozen"/>
      <selection pane="topRight"/>
      <selection pane="bottomLeft"/>
      <selection pane="bottomRight" activeCell="B7" sqref="B7:D7"/>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4" width="7.5" style="10" customWidth="1"/>
    <col min="35" max="16384" width="2.625" style="10"/>
  </cols>
  <sheetData>
    <row r="1" spans="1:35" s="12" customFormat="1" ht="14.25">
      <c r="A1" s="261" t="s">
        <v>2</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row>
    <row r="2" spans="1:35" s="98" customFormat="1" ht="15" customHeight="1">
      <c r="A2" s="219" t="s">
        <v>137</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35" ht="60.75" customHeight="1">
      <c r="A3" s="215" t="s">
        <v>130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row>
    <row r="4" spans="1:35" s="12" customFormat="1" ht="37.5" customHeight="1">
      <c r="A4" s="13"/>
      <c r="B4" s="13"/>
      <c r="C4" s="22"/>
      <c r="D4" s="13"/>
      <c r="E4" s="13"/>
      <c r="F4" s="13"/>
      <c r="G4" s="13"/>
      <c r="H4" s="40"/>
      <c r="I4" s="262" t="s">
        <v>135</v>
      </c>
      <c r="J4" s="263"/>
      <c r="K4" s="263"/>
      <c r="L4" s="263"/>
      <c r="M4" s="263"/>
      <c r="N4" s="263"/>
      <c r="O4" s="263"/>
      <c r="P4" s="263"/>
      <c r="Q4" s="263"/>
      <c r="R4" s="263"/>
      <c r="S4" s="263"/>
      <c r="T4" s="263"/>
      <c r="U4" s="264"/>
      <c r="V4" s="262" t="s">
        <v>91</v>
      </c>
      <c r="W4" s="263"/>
      <c r="X4" s="263"/>
      <c r="Y4" s="263"/>
      <c r="Z4" s="263"/>
      <c r="AA4" s="263"/>
      <c r="AB4" s="263"/>
      <c r="AC4" s="263"/>
      <c r="AD4" s="263"/>
      <c r="AE4" s="263"/>
      <c r="AF4" s="263"/>
      <c r="AG4" s="263"/>
      <c r="AH4" s="264"/>
    </row>
    <row r="5" spans="1:35" s="12" customFormat="1" ht="37.5" customHeight="1">
      <c r="A5" s="14" t="s">
        <v>10</v>
      </c>
      <c r="B5" s="241" t="str">
        <f>'研修等開催計画書（公共交通機関使用の場合）'!Q25</f>
        <v>B</v>
      </c>
      <c r="C5" s="241"/>
      <c r="D5" s="241"/>
      <c r="E5" s="13"/>
      <c r="F5" s="13"/>
      <c r="G5" s="13"/>
      <c r="H5" s="40"/>
      <c r="I5" s="259" t="s">
        <v>3</v>
      </c>
      <c r="J5" s="245"/>
      <c r="K5" s="260"/>
      <c r="L5" s="260"/>
      <c r="M5" s="260"/>
      <c r="N5" s="244" t="s">
        <v>94</v>
      </c>
      <c r="O5" s="245"/>
      <c r="P5" s="257"/>
      <c r="Q5" s="257"/>
      <c r="R5" s="244" t="s">
        <v>95</v>
      </c>
      <c r="S5" s="245"/>
      <c r="T5" s="257"/>
      <c r="U5" s="258"/>
      <c r="V5" s="259" t="str">
        <f>I5</f>
        <v>パック料金</v>
      </c>
      <c r="W5" s="245"/>
      <c r="X5" s="255">
        <f>K5</f>
        <v>0</v>
      </c>
      <c r="Y5" s="255"/>
      <c r="Z5" s="255"/>
      <c r="AA5" s="244" t="s">
        <v>94</v>
      </c>
      <c r="AB5" s="245"/>
      <c r="AC5" s="243">
        <f>P5</f>
        <v>0</v>
      </c>
      <c r="AD5" s="243"/>
      <c r="AE5" s="244" t="s">
        <v>95</v>
      </c>
      <c r="AF5" s="245"/>
      <c r="AG5" s="243">
        <f>T5</f>
        <v>0</v>
      </c>
      <c r="AH5" s="246"/>
    </row>
    <row r="6" spans="1:35" s="12" customFormat="1" ht="37.5" customHeight="1">
      <c r="A6" s="14" t="s">
        <v>5</v>
      </c>
      <c r="B6" s="241" t="str">
        <f>'研修等開催計画書（公共交通機関使用の場合）'!I25</f>
        <v>各種療法士</v>
      </c>
      <c r="C6" s="241"/>
      <c r="D6" s="241"/>
      <c r="E6" s="32"/>
      <c r="F6" s="32"/>
      <c r="G6" s="32"/>
      <c r="H6" s="41"/>
      <c r="I6" s="247"/>
      <c r="J6" s="245"/>
      <c r="K6" s="248"/>
      <c r="L6" s="249"/>
      <c r="M6" s="250"/>
      <c r="N6" s="251"/>
      <c r="O6" s="252"/>
      <c r="P6" s="251"/>
      <c r="Q6" s="252"/>
      <c r="R6" s="251"/>
      <c r="S6" s="252"/>
      <c r="T6" s="251"/>
      <c r="U6" s="253"/>
      <c r="V6" s="247"/>
      <c r="W6" s="245"/>
      <c r="X6" s="248"/>
      <c r="Y6" s="249"/>
      <c r="Z6" s="249"/>
      <c r="AA6" s="248"/>
      <c r="AB6" s="250"/>
      <c r="AC6" s="254"/>
      <c r="AD6" s="254"/>
      <c r="AE6" s="245">
        <f>R6</f>
        <v>0</v>
      </c>
      <c r="AF6" s="245"/>
      <c r="AG6" s="255">
        <f>T6</f>
        <v>0</v>
      </c>
      <c r="AH6" s="256"/>
    </row>
    <row r="7" spans="1:35" s="12" customFormat="1" ht="37.5" customHeight="1">
      <c r="A7" s="14" t="s">
        <v>9</v>
      </c>
      <c r="B7" s="241" t="str">
        <f>IF(ISNA(VLOOKUP(B6,'（参考）諸謝金・宿泊料'!B:C,2,FALSE)),"？",VLOOKUP(B6,'（参考）諸謝金・宿泊料'!B:C,2,FALSE))</f>
        <v>⑦</v>
      </c>
      <c r="C7" s="241"/>
      <c r="D7" s="241"/>
      <c r="H7" s="43"/>
      <c r="I7" s="236" t="s">
        <v>13</v>
      </c>
      <c r="J7" s="237"/>
      <c r="K7" s="237"/>
      <c r="L7" s="238" t="s">
        <v>109</v>
      </c>
      <c r="M7" s="239"/>
      <c r="N7" s="240" t="s">
        <v>110</v>
      </c>
      <c r="O7" s="237"/>
      <c r="P7" s="234" t="s">
        <v>101</v>
      </c>
      <c r="Q7" s="242"/>
      <c r="R7" s="233" t="s">
        <v>17</v>
      </c>
      <c r="S7" s="233"/>
      <c r="T7" s="234" t="s">
        <v>21</v>
      </c>
      <c r="U7" s="235"/>
      <c r="V7" s="236" t="str">
        <f>I7</f>
        <v>鉄道賃</v>
      </c>
      <c r="W7" s="237"/>
      <c r="X7" s="237"/>
      <c r="Y7" s="238" t="str">
        <f>L7</f>
        <v>航空賃</v>
      </c>
      <c r="Z7" s="239"/>
      <c r="AA7" s="240" t="s">
        <v>110</v>
      </c>
      <c r="AB7" s="237"/>
      <c r="AC7" s="227" t="str">
        <f>P7</f>
        <v>諸謝金</v>
      </c>
      <c r="AD7" s="228"/>
      <c r="AE7" s="227" t="str">
        <f>R7</f>
        <v>宿泊料</v>
      </c>
      <c r="AF7" s="228"/>
      <c r="AG7" s="227" t="str">
        <f>T7</f>
        <v>食卓料</v>
      </c>
      <c r="AH7" s="229"/>
    </row>
    <row r="8" spans="1:35" s="12" customFormat="1" ht="45" customHeight="1">
      <c r="A8" s="15" t="s">
        <v>88</v>
      </c>
      <c r="B8" s="18" t="s">
        <v>25</v>
      </c>
      <c r="C8" s="23" t="s">
        <v>86</v>
      </c>
      <c r="D8" s="28" t="s">
        <v>27</v>
      </c>
      <c r="E8" s="33" t="s">
        <v>100</v>
      </c>
      <c r="F8" s="38" t="s">
        <v>30</v>
      </c>
      <c r="G8" s="33" t="s">
        <v>82</v>
      </c>
      <c r="H8" s="42" t="s">
        <v>32</v>
      </c>
      <c r="I8" s="47" t="s">
        <v>33</v>
      </c>
      <c r="J8" s="53" t="s">
        <v>14</v>
      </c>
      <c r="K8" s="58" t="s">
        <v>36</v>
      </c>
      <c r="L8" s="61" t="s">
        <v>33</v>
      </c>
      <c r="M8" s="53" t="s">
        <v>14</v>
      </c>
      <c r="N8" s="53" t="s">
        <v>33</v>
      </c>
      <c r="O8" s="52" t="s">
        <v>14</v>
      </c>
      <c r="P8" s="52" t="s">
        <v>127</v>
      </c>
      <c r="Q8" s="52" t="s">
        <v>37</v>
      </c>
      <c r="R8" s="52" t="s">
        <v>83</v>
      </c>
      <c r="S8" s="52" t="s">
        <v>37</v>
      </c>
      <c r="T8" s="52" t="s">
        <v>83</v>
      </c>
      <c r="U8" s="72" t="s">
        <v>37</v>
      </c>
      <c r="V8" s="47" t="str">
        <f t="shared" ref="V8:AH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時間</v>
      </c>
      <c r="AD8" s="53" t="str">
        <f t="shared" si="0"/>
        <v>定額</v>
      </c>
      <c r="AE8" s="53" t="str">
        <f t="shared" si="0"/>
        <v>夜数</v>
      </c>
      <c r="AF8" s="53" t="str">
        <f t="shared" si="0"/>
        <v>定額</v>
      </c>
      <c r="AG8" s="53" t="str">
        <f t="shared" si="0"/>
        <v>夜数</v>
      </c>
      <c r="AH8" s="82" t="str">
        <f t="shared" si="0"/>
        <v>定額</v>
      </c>
    </row>
    <row r="9" spans="1:35" s="12" customFormat="1" ht="14.25">
      <c r="A9" s="16"/>
      <c r="B9" s="19"/>
      <c r="C9" s="24"/>
      <c r="D9" s="29"/>
      <c r="E9" s="34"/>
      <c r="F9" s="39"/>
      <c r="G9" s="34"/>
      <c r="H9" s="44"/>
      <c r="I9" s="48" t="s">
        <v>16</v>
      </c>
      <c r="J9" s="54" t="s">
        <v>84</v>
      </c>
      <c r="K9" s="59" t="s">
        <v>84</v>
      </c>
      <c r="L9" s="62" t="s">
        <v>16</v>
      </c>
      <c r="M9" s="54" t="s">
        <v>84</v>
      </c>
      <c r="N9" s="54" t="s">
        <v>16</v>
      </c>
      <c r="O9" s="66" t="s">
        <v>84</v>
      </c>
      <c r="P9" s="69" t="s">
        <v>85</v>
      </c>
      <c r="Q9" s="69" t="s">
        <v>84</v>
      </c>
      <c r="R9" s="69" t="s">
        <v>38</v>
      </c>
      <c r="S9" s="69" t="s">
        <v>84</v>
      </c>
      <c r="T9" s="69" t="s">
        <v>38</v>
      </c>
      <c r="U9" s="73" t="s">
        <v>84</v>
      </c>
      <c r="V9" s="48" t="s">
        <v>16</v>
      </c>
      <c r="W9" s="54" t="s">
        <v>84</v>
      </c>
      <c r="X9" s="59" t="s">
        <v>84</v>
      </c>
      <c r="Y9" s="62" t="s">
        <v>16</v>
      </c>
      <c r="Z9" s="54" t="s">
        <v>84</v>
      </c>
      <c r="AA9" s="54" t="s">
        <v>16</v>
      </c>
      <c r="AB9" s="66" t="s">
        <v>84</v>
      </c>
      <c r="AC9" s="69" t="s">
        <v>85</v>
      </c>
      <c r="AD9" s="69" t="s">
        <v>84</v>
      </c>
      <c r="AE9" s="69" t="s">
        <v>38</v>
      </c>
      <c r="AF9" s="69" t="s">
        <v>84</v>
      </c>
      <c r="AG9" s="69" t="s">
        <v>38</v>
      </c>
      <c r="AH9" s="73" t="s">
        <v>84</v>
      </c>
    </row>
    <row r="10" spans="1:35" s="12" customFormat="1" ht="37.5" customHeight="1">
      <c r="A10" s="17"/>
      <c r="B10" s="20"/>
      <c r="C10" s="25" t="s">
        <v>86</v>
      </c>
      <c r="D10" s="30"/>
      <c r="E10" s="35"/>
      <c r="F10" s="35"/>
      <c r="G10" s="35"/>
      <c r="H10" s="45"/>
      <c r="I10" s="49"/>
      <c r="J10" s="55"/>
      <c r="K10" s="55"/>
      <c r="L10" s="55"/>
      <c r="M10" s="55"/>
      <c r="N10" s="64"/>
      <c r="O10" s="67"/>
      <c r="P10" s="55"/>
      <c r="Q10" s="55"/>
      <c r="R10" s="70" t="str">
        <f t="shared" ref="R10:R24" si="1">IF(H10="","",IF(K5="",1,""))</f>
        <v/>
      </c>
      <c r="S10" s="55"/>
      <c r="T10" s="70" t="str">
        <f>IF($K$5=0,"",IF(AND($P$5="なし",$T$5="なし"),1,""))</f>
        <v/>
      </c>
      <c r="U10" s="74" t="str">
        <f>IF(T10="","",IF(AND($P$5="なし",$T$5="なし"),VLOOKUP($B$7,'（参考）諸謝金・宿泊料'!C:I,5,FALSE))+IF(AND($P$5="なし",$T$5="あり"),VLOOKUP($B$7,'（参考）諸謝金・宿泊料'!C:I,6,FALSE))+IF(AND($P$5="あり",$T$5="なし"),VLOOKUP($B$7,'（参考）諸謝金・宿泊料'!C:I,7,FALSE))+IF(AND($P$5="あり",$T$5="あり"),0))</f>
        <v/>
      </c>
      <c r="V10" s="75">
        <f t="shared" ref="V10:X24" si="2">I10</f>
        <v>0</v>
      </c>
      <c r="W10" s="70">
        <f t="shared" si="2"/>
        <v>0</v>
      </c>
      <c r="X10" s="70">
        <f t="shared" si="2"/>
        <v>0</v>
      </c>
      <c r="Y10" s="70"/>
      <c r="Z10" s="70"/>
      <c r="AA10" s="79">
        <f t="shared" ref="AA10:AC13" si="3">N10</f>
        <v>0</v>
      </c>
      <c r="AB10" s="70">
        <f t="shared" si="3"/>
        <v>0</v>
      </c>
      <c r="AC10" s="70">
        <f t="shared" si="3"/>
        <v>0</v>
      </c>
      <c r="AD10" s="70" t="str">
        <f>IF(P10="","",IF(Q10&lt;VLOOKUP($B$7,'（参考）諸謝金・宿泊料'!$C$3:$D$25,2,TRUE)*AC10,Q10,VLOOKUP($B$7,'（参考）諸謝金・宿泊料'!$C$3:$D$25,2,TRUE)*AC10))</f>
        <v/>
      </c>
      <c r="AE10" s="70" t="str">
        <f t="shared" ref="AE10:AE24" si="4">R10</f>
        <v/>
      </c>
      <c r="AF10" s="70" t="str">
        <f>IF(OR(H10="東京都特別区",H10="横浜市",H10="川崎市",H10="相模原市",H10="千葉市",H10="さいたま市",H10="名古屋市",H10="京都市",H10="大阪市",H10="堺市",H10="神戸市",H10="広島市",H10="福岡市"),IF(AE10=1,MIN(S10,VLOOKUP($B$7,'（参考）諸謝金・宿泊料'!$C:$F,3,FALSE)),""),IF(AE10=1,MIN(S10,VLOOKUP($B$7,'（参考）諸謝金・宿泊料'!$C:$F,4,FALSE)),""))</f>
        <v/>
      </c>
      <c r="AG10" s="70" t="str">
        <f>IF($X$5=0,"",IF(T10="","",1))</f>
        <v/>
      </c>
      <c r="AH10" s="74" t="str">
        <f>IF(AG10="","",IF(AND($AC$5="なし",$AG$5="なし"),VLOOKUP($B$7,'（参考）諸謝金・宿泊料'!C:I,5,FALSE))+IF(AND($AC$5="なし",$AG$5="あり"),VLOOKUP($B$7,'（参考）諸謝金・宿泊料'!$C:I,6,FALSE))+IF(AND($AC$5="あり",$AG$5="なし"),VLOOKUP($B$7,'（参考）諸謝金・宿泊料'!C:I,7,FALSE))+IF(AND($AC$5="あり",$AG$5="あり"),0))</f>
        <v/>
      </c>
    </row>
    <row r="11" spans="1:35" s="12" customFormat="1" ht="37.5" customHeight="1">
      <c r="A11" s="17"/>
      <c r="B11" s="21"/>
      <c r="C11" s="26" t="s">
        <v>86</v>
      </c>
      <c r="D11" s="31"/>
      <c r="E11" s="36"/>
      <c r="F11" s="36"/>
      <c r="G11" s="36"/>
      <c r="H11" s="45"/>
      <c r="I11" s="50"/>
      <c r="J11" s="56"/>
      <c r="K11" s="56"/>
      <c r="L11" s="56"/>
      <c r="M11" s="56"/>
      <c r="N11" s="65"/>
      <c r="O11" s="56"/>
      <c r="P11" s="56"/>
      <c r="Q11" s="56"/>
      <c r="R11" s="70" t="str">
        <f t="shared" si="1"/>
        <v/>
      </c>
      <c r="S11" s="56"/>
      <c r="T11" s="71" t="str">
        <f t="shared" ref="T11:T24" si="5">IF($X$5=0,"",IF(OR(G11="",R11=""),"",1))</f>
        <v/>
      </c>
      <c r="U11" s="74" t="str">
        <f>IF(T11="","",IF(AND($P$5="なし",$T$5="なし"),VLOOKUP($B$7,'（参考）諸謝金・宿泊料'!C:I,5,FALSE))+IF(AND($P$5="なし",$T$5="あり"),VLOOKUP($B$7,'（参考）諸謝金・宿泊料'!C:I,6,FALSE))+IF(AND($P$5="あり",$T$5="なし"),VLOOKUP($B$7,'（参考）諸謝金・宿泊料'!C:I,7,FALSE))+IF(AND($P$5="あり",$T$5="あり"),0))</f>
        <v/>
      </c>
      <c r="V11" s="76">
        <f t="shared" si="2"/>
        <v>0</v>
      </c>
      <c r="W11" s="71">
        <f t="shared" si="2"/>
        <v>0</v>
      </c>
      <c r="X11" s="71">
        <f t="shared" si="2"/>
        <v>0</v>
      </c>
      <c r="Y11" s="71"/>
      <c r="Z11" s="71"/>
      <c r="AA11" s="80">
        <f t="shared" si="3"/>
        <v>0</v>
      </c>
      <c r="AB11" s="71">
        <f t="shared" si="3"/>
        <v>0</v>
      </c>
      <c r="AC11" s="71">
        <f t="shared" si="3"/>
        <v>0</v>
      </c>
      <c r="AD11" s="70" t="str">
        <f>IF(P11="","",IF(Q11&lt;VLOOKUP($B$7,'（参考）諸謝金・宿泊料'!$C$3:$D$25,2,TRUE)*AC11,Q11,VLOOKUP($B$7,'（参考）諸謝金・宿泊料'!$C$3:$D$25,2,TRUE)*AC11))</f>
        <v/>
      </c>
      <c r="AE11" s="71" t="str">
        <f t="shared" si="4"/>
        <v/>
      </c>
      <c r="AF11" s="71" t="str">
        <f>IF(OR(H11="横浜市",H11="川崎市",H11="相模原市",H11="千葉市",H11="さいたま市",H11="名古屋市",H11="京都市",H11="大阪市",H11="堺市",H11="神戸市",H11="広島市",H11="福岡市"),IF(AE11=1,MIN(S11,VLOOKUP($B$7,'（参考）諸謝金・宿泊料'!$C:$F,3,FALSE)),""),IF(AE11=1,MIN(S11,VLOOKUP($B$7,'（参考）諸謝金・宿泊料'!$C:$F,4,FALSE)),""))</f>
        <v/>
      </c>
      <c r="AG11" s="71" t="str">
        <f t="shared" ref="AG11:AG24" si="6">IF($X$5=0,"",IF(OR(T11="",AE11=""),"",1))</f>
        <v/>
      </c>
      <c r="AH11" s="83" t="str">
        <f>IF(AG11="","",IF(AND($AC$5="なし",$AG$5="なし"),VLOOKUP($B$7,'（参考）諸謝金・宿泊料'!C:I,5,FALSE))+IF(AND($AC$5="なし",$AG$5="あり"),VLOOKUP($B$7,'（参考）諸謝金・宿泊料'!C:I,6,FALSE))+IF(AND($AC$5="あり",$AG$5="なし"),VLOOKUP($B$7,'（参考）諸謝金・宿泊料'!C:I,7,FALSE))+IF(AND($AC$5="あり",$AG$5="あり"),0))</f>
        <v/>
      </c>
    </row>
    <row r="12" spans="1:35" s="12" customFormat="1" ht="37.5" customHeight="1">
      <c r="A12" s="17"/>
      <c r="B12" s="21"/>
      <c r="C12" s="26" t="s">
        <v>86</v>
      </c>
      <c r="D12" s="31"/>
      <c r="E12" s="37"/>
      <c r="F12" s="37"/>
      <c r="G12" s="37"/>
      <c r="H12" s="45"/>
      <c r="I12" s="50"/>
      <c r="J12" s="56"/>
      <c r="K12" s="56"/>
      <c r="L12" s="56"/>
      <c r="M12" s="56"/>
      <c r="N12" s="65"/>
      <c r="O12" s="56"/>
      <c r="P12" s="56" t="str">
        <f t="shared" ref="P12:P24" si="7">IF(A12="","",1)</f>
        <v/>
      </c>
      <c r="Q12" s="56"/>
      <c r="R12" s="70" t="str">
        <f t="shared" si="1"/>
        <v/>
      </c>
      <c r="S12" s="56"/>
      <c r="T12" s="71" t="str">
        <f t="shared" si="5"/>
        <v/>
      </c>
      <c r="U12" s="74" t="str">
        <f>IF(T12="","",IF(AND($P$5="なし",$T$5="なし"),VLOOKUP($B$7,'（参考）諸謝金・宿泊料'!C:I,5,FALSE))+IF(AND($P$5="なし",$T$5="あり"),VLOOKUP($B$7,'（参考）諸謝金・宿泊料'!C:I,6,FALSE))+IF(AND($P$5="あり",$T$5="なし"),VLOOKUP($B$7,'（参考）諸謝金・宿泊料'!C:I,7,FALSE))+IF(AND($P$5="あり",$T$5="あり"),0))</f>
        <v/>
      </c>
      <c r="V12" s="76">
        <f t="shared" si="2"/>
        <v>0</v>
      </c>
      <c r="W12" s="71">
        <f t="shared" si="2"/>
        <v>0</v>
      </c>
      <c r="X12" s="71">
        <f t="shared" si="2"/>
        <v>0</v>
      </c>
      <c r="Y12" s="71"/>
      <c r="Z12" s="71"/>
      <c r="AA12" s="80">
        <f t="shared" si="3"/>
        <v>0</v>
      </c>
      <c r="AB12" s="71">
        <f t="shared" si="3"/>
        <v>0</v>
      </c>
      <c r="AC12" s="71" t="str">
        <f t="shared" si="3"/>
        <v/>
      </c>
      <c r="AD12" s="70" t="str">
        <f>IF(P12="","",IF(Q12&lt;VLOOKUP($B$7,'（参考）諸謝金・宿泊料'!$C$3:$D$25,2,TRUE)*AC12,Q12,VLOOKUP($B$7,'（参考）諸謝金・宿泊料'!$C$3:$D$25,2,TRUE)*AC12))</f>
        <v/>
      </c>
      <c r="AE12" s="71" t="str">
        <f t="shared" si="4"/>
        <v/>
      </c>
      <c r="AF12" s="71" t="str">
        <f>IF(OR(H12="横浜市",H12="川崎市",H12="相模原市",H12="千葉市",H12="さいたま市",H12="名古屋市",H12="京都市",H12="大阪市",H12="堺市",H12="神戸市",H12="広島市",H12="福岡市"),IF(AE12=1,MIN(S12,VLOOKUP($B$7,'（参考）諸謝金・宿泊料'!$C:$F,3,FALSE)),""),IF(AE12=1,MIN(S12,VLOOKUP($B$7,'（参考）諸謝金・宿泊料'!$C:$F,4,FALSE)),""))</f>
        <v/>
      </c>
      <c r="AG12" s="71" t="str">
        <f t="shared" si="6"/>
        <v/>
      </c>
      <c r="AH12" s="83" t="str">
        <f>IF(AG12="","",IF(AND($AC$5="なし",$AG$5="なし"),VLOOKUP($B$7,'（参考）諸謝金・宿泊料'!C:I,5,FALSE))+IF(AND($AC$5="なし",$AG$5="あり"),VLOOKUP($B$7,'（参考）諸謝金・宿泊料'!C:I,6,FALSE))+IF(AND($AC$5="あり",$AG$5="なし"),VLOOKUP($B$7,'（参考）諸謝金・宿泊料'!C:I,7,FALSE))+IF(AND($AC$5="あり",$AG$5="あり"),0))</f>
        <v/>
      </c>
    </row>
    <row r="13" spans="1:35" s="12" customFormat="1" ht="37.5" customHeight="1">
      <c r="A13" s="17"/>
      <c r="B13" s="21"/>
      <c r="C13" s="26" t="s">
        <v>86</v>
      </c>
      <c r="D13" s="31"/>
      <c r="E13" s="37"/>
      <c r="F13" s="37"/>
      <c r="G13" s="37"/>
      <c r="H13" s="45"/>
      <c r="I13" s="50"/>
      <c r="J13" s="56"/>
      <c r="K13" s="56"/>
      <c r="L13" s="56"/>
      <c r="M13" s="56"/>
      <c r="N13" s="65"/>
      <c r="O13" s="56"/>
      <c r="P13" s="56" t="str">
        <f t="shared" si="7"/>
        <v/>
      </c>
      <c r="Q13" s="56"/>
      <c r="R13" s="70" t="str">
        <f t="shared" si="1"/>
        <v/>
      </c>
      <c r="S13" s="56"/>
      <c r="T13" s="71" t="str">
        <f t="shared" si="5"/>
        <v/>
      </c>
      <c r="U13" s="74" t="str">
        <f>IF(T13="","",IF(AND($P$5="なし",$T$5="なし"),VLOOKUP($B$7,'（参考）諸謝金・宿泊料'!C:I,5,FALSE))+IF(AND($P$5="なし",$T$5="あり"),VLOOKUP($B$7,'（参考）諸謝金・宿泊料'!C:I,6,FALSE))+IF(AND($P$5="あり",$T$5="なし"),VLOOKUP($B$7,'（参考）諸謝金・宿泊料'!C:I,7,FALSE))+IF(AND($P$5="あり",$T$5="あり"),0))</f>
        <v/>
      </c>
      <c r="V13" s="76">
        <f t="shared" si="2"/>
        <v>0</v>
      </c>
      <c r="W13" s="71">
        <f t="shared" si="2"/>
        <v>0</v>
      </c>
      <c r="X13" s="71">
        <f t="shared" si="2"/>
        <v>0</v>
      </c>
      <c r="Y13" s="71"/>
      <c r="Z13" s="71"/>
      <c r="AA13" s="80">
        <f t="shared" si="3"/>
        <v>0</v>
      </c>
      <c r="AB13" s="71">
        <f t="shared" si="3"/>
        <v>0</v>
      </c>
      <c r="AC13" s="71" t="str">
        <f t="shared" si="3"/>
        <v/>
      </c>
      <c r="AD13" s="70" t="str">
        <f>IF(P13="","",IF(Q13&lt;VLOOKUP($B$7,'（参考）諸謝金・宿泊料'!$C$3:$D$25,2,TRUE)*AC13,Q13,VLOOKUP($B$7,'（参考）諸謝金・宿泊料'!$C$3:$D$25,2,TRUE)*AC13))</f>
        <v/>
      </c>
      <c r="AE13" s="71" t="str">
        <f t="shared" si="4"/>
        <v/>
      </c>
      <c r="AF13" s="71" t="str">
        <f>IF(OR(H13="横浜市",H13="川崎市",H13="相模原市",H13="千葉市",H13="さいたま市",H13="名古屋市",H13="京都市",H13="大阪市",H13="堺市",H13="神戸市",H13="広島市",H13="福岡市"),IF(AE13=1,MIN(S13,VLOOKUP($B$7,'（参考）諸謝金・宿泊料'!$C:$F,3,FALSE)),""),IF(AE13=1,MIN(S13,VLOOKUP($B$7,'（参考）諸謝金・宿泊料'!$C:$F,4,FALSE)),""))</f>
        <v/>
      </c>
      <c r="AG13" s="71" t="str">
        <f t="shared" si="6"/>
        <v/>
      </c>
      <c r="AH13" s="83" t="str">
        <f>IF(AG13="","",IF(AND($AC$5="なし",$AG$5="なし"),VLOOKUP($B$7,'（参考）諸謝金・宿泊料'!C:I,5,FALSE))+IF(AND($AC$5="なし",$AG$5="あり"),VLOOKUP($B$7,'（参考）諸謝金・宿泊料'!C:I,6,FALSE))+IF(AND($AC$5="あり",$AG$5="なし"),VLOOKUP($B$7,'（参考）諸謝金・宿泊料'!C:I,7,FALSE))+IF(AND($AC$5="あり",$AG$5="あり"),0))</f>
        <v/>
      </c>
    </row>
    <row r="14" spans="1:35" s="12" customFormat="1" ht="37.5" customHeight="1">
      <c r="A14" s="17"/>
      <c r="B14" s="21"/>
      <c r="C14" s="26" t="s">
        <v>86</v>
      </c>
      <c r="D14" s="31"/>
      <c r="E14" s="37"/>
      <c r="F14" s="37"/>
      <c r="G14" s="37"/>
      <c r="H14" s="45"/>
      <c r="I14" s="50"/>
      <c r="J14" s="56"/>
      <c r="K14" s="56"/>
      <c r="L14" s="56"/>
      <c r="M14" s="56"/>
      <c r="N14" s="65"/>
      <c r="O14" s="56"/>
      <c r="P14" s="56" t="str">
        <f t="shared" si="7"/>
        <v/>
      </c>
      <c r="Q14" s="56"/>
      <c r="R14" s="70" t="str">
        <f t="shared" si="1"/>
        <v/>
      </c>
      <c r="S14" s="56"/>
      <c r="T14" s="71" t="str">
        <f t="shared" si="5"/>
        <v/>
      </c>
      <c r="U14" s="74" t="str">
        <f>IF(T14="","",IF(AND($P$5="なし",$T$5="なし"),VLOOKUP($B$7,'（参考）諸謝金・宿泊料'!C:I,5,FALSE))+IF(AND($P$5="なし",$T$5="あり"),VLOOKUP($B$7,'（参考）諸謝金・宿泊料'!C:I,6,FALSE))+IF(AND($P$5="あり",$T$5="なし"),VLOOKUP($B$7,'（参考）諸謝金・宿泊料'!C:I,7,FALSE))+IF(AND($P$5="あり",$T$5="あり"),0))</f>
        <v/>
      </c>
      <c r="V14" s="76">
        <f t="shared" si="2"/>
        <v>0</v>
      </c>
      <c r="W14" s="71">
        <f t="shared" si="2"/>
        <v>0</v>
      </c>
      <c r="X14" s="71">
        <f t="shared" si="2"/>
        <v>0</v>
      </c>
      <c r="Y14" s="71"/>
      <c r="Z14" s="71"/>
      <c r="AA14" s="80">
        <f t="shared" ref="AA14:AB24" si="8">N14</f>
        <v>0</v>
      </c>
      <c r="AB14" s="71">
        <f t="shared" si="8"/>
        <v>0</v>
      </c>
      <c r="AC14" s="71"/>
      <c r="AD14" s="70" t="str">
        <f>IF(P14="","",IF(Q14&lt;VLOOKUP($B$7,'（参考）諸謝金・宿泊料'!$C$3:$D$25,2,TRUE)*AC14,Q14,VLOOKUP($B$7,'（参考）諸謝金・宿泊料'!$C$3:$D$25,2,TRUE)*AC14))</f>
        <v/>
      </c>
      <c r="AE14" s="71" t="str">
        <f t="shared" si="4"/>
        <v/>
      </c>
      <c r="AF14" s="71" t="str">
        <f>IF(OR(H14="横浜市",H14="川崎市",H14="相模原市",H14="千葉市",H14="さいたま市",H14="名古屋市",H14="京都市",H14="大阪市",H14="堺市",H14="神戸市",H14="広島市",H14="福岡市"),IF(AE14=1,MIN(S14,VLOOKUP($B$7,'（参考）諸謝金・宿泊料'!$C:$F,3,FALSE)),""),IF(AE14=1,MIN(S14,VLOOKUP($B$7,'（参考）諸謝金・宿泊料'!$C:$F,4,FALSE)),""))</f>
        <v/>
      </c>
      <c r="AG14" s="71" t="str">
        <f t="shared" si="6"/>
        <v/>
      </c>
      <c r="AH14" s="83" t="str">
        <f>IF(AG14="","",IF(AND($AC$5="なし",$AG$5="なし"),VLOOKUP($B$7,'（参考）諸謝金・宿泊料'!C:I,5,FALSE))+IF(AND($AC$5="なし",$AG$5="あり"),VLOOKUP($B$7,'（参考）諸謝金・宿泊料'!C:I,6,FALSE))+IF(AND($AC$5="あり",$AG$5="なし"),VLOOKUP($B$7,'（参考）諸謝金・宿泊料'!C:I,7,FALSE))+IF(AND($AC$5="あり",$AG$5="あり"),0))</f>
        <v/>
      </c>
    </row>
    <row r="15" spans="1:35" s="12" customFormat="1" ht="37.5" customHeight="1">
      <c r="A15" s="17"/>
      <c r="B15" s="21"/>
      <c r="C15" s="26" t="s">
        <v>86</v>
      </c>
      <c r="D15" s="31"/>
      <c r="E15" s="36"/>
      <c r="F15" s="36"/>
      <c r="G15" s="36"/>
      <c r="H15" s="45"/>
      <c r="I15" s="50"/>
      <c r="J15" s="56"/>
      <c r="K15" s="56"/>
      <c r="L15" s="56"/>
      <c r="M15" s="56"/>
      <c r="N15" s="65"/>
      <c r="O15" s="56"/>
      <c r="P15" s="56" t="str">
        <f t="shared" si="7"/>
        <v/>
      </c>
      <c r="Q15" s="56"/>
      <c r="R15" s="70" t="str">
        <f t="shared" si="1"/>
        <v/>
      </c>
      <c r="S15" s="56"/>
      <c r="T15" s="71" t="str">
        <f t="shared" si="5"/>
        <v/>
      </c>
      <c r="U15" s="74" t="str">
        <f>IF(T15="","",IF(AND($P$5="なし",$T$5="なし"),VLOOKUP($B$7,'（参考）諸謝金・宿泊料'!C:I,5,FALSE))+IF(AND($P$5="なし",$T$5="あり"),VLOOKUP($B$7,'（参考）諸謝金・宿泊料'!C:I,6,FALSE))+IF(AND($P$5="あり",$T$5="なし"),VLOOKUP($B$7,'（参考）諸謝金・宿泊料'!C:I,7,FALSE))+IF(AND($P$5="あり",$T$5="あり"),0))</f>
        <v/>
      </c>
      <c r="V15" s="76">
        <f t="shared" si="2"/>
        <v>0</v>
      </c>
      <c r="W15" s="71">
        <f t="shared" si="2"/>
        <v>0</v>
      </c>
      <c r="X15" s="71">
        <f t="shared" si="2"/>
        <v>0</v>
      </c>
      <c r="Y15" s="71"/>
      <c r="Z15" s="71"/>
      <c r="AA15" s="80">
        <f t="shared" si="8"/>
        <v>0</v>
      </c>
      <c r="AB15" s="71">
        <f t="shared" si="8"/>
        <v>0</v>
      </c>
      <c r="AC15" s="71"/>
      <c r="AD15" s="70" t="str">
        <f>IF(P15="","",IF(Q15&lt;VLOOKUP($B$7,'（参考）諸謝金・宿泊料'!$C$3:$D$25,2,TRUE)*AC15,Q15,VLOOKUP($B$7,'（参考）諸謝金・宿泊料'!$C$3:$D$25,2,TRUE)*AC15))</f>
        <v/>
      </c>
      <c r="AE15" s="71" t="str">
        <f t="shared" si="4"/>
        <v/>
      </c>
      <c r="AF15" s="71" t="str">
        <f>IF(OR(H15="横浜市",H15="川崎市",H15="相模原市",H15="千葉市",H15="さいたま市",H15="名古屋市",H15="京都市",H15="大阪市",H15="堺市",H15="神戸市",H15="広島市",H15="福岡市"),IF(AE15=1,MIN(S15,VLOOKUP($B$7,'（参考）諸謝金・宿泊料'!$C:$F,3,FALSE)),""),IF(AE15=1,MIN(S15,VLOOKUP($B$7,'（参考）諸謝金・宿泊料'!$C:$F,4,FALSE)),""))</f>
        <v/>
      </c>
      <c r="AG15" s="71" t="str">
        <f t="shared" si="6"/>
        <v/>
      </c>
      <c r="AH15" s="83" t="str">
        <f>IF(AG15="","",IF(AND($AC$5="なし",$AG$5="なし"),VLOOKUP($B$7,'（参考）諸謝金・宿泊料'!C:I,5,FALSE))+IF(AND($AC$5="なし",$AG$5="あり"),VLOOKUP($B$7,'（参考）諸謝金・宿泊料'!C:I,6,FALSE))+IF(AND($AC$5="あり",$AG$5="なし"),VLOOKUP($B$7,'（参考）諸謝金・宿泊料'!C:I,7,FALSE))+IF(AND($AC$5="あり",$AG$5="あり"),0))</f>
        <v/>
      </c>
    </row>
    <row r="16" spans="1:35" s="12" customFormat="1" ht="37.5" customHeight="1">
      <c r="A16" s="17"/>
      <c r="B16" s="21"/>
      <c r="C16" s="26" t="s">
        <v>86</v>
      </c>
      <c r="D16" s="31"/>
      <c r="E16" s="37"/>
      <c r="F16" s="37"/>
      <c r="G16" s="37"/>
      <c r="H16" s="45"/>
      <c r="I16" s="50"/>
      <c r="J16" s="56"/>
      <c r="K16" s="56"/>
      <c r="L16" s="56"/>
      <c r="M16" s="56"/>
      <c r="N16" s="65"/>
      <c r="O16" s="56"/>
      <c r="P16" s="56" t="str">
        <f t="shared" si="7"/>
        <v/>
      </c>
      <c r="Q16" s="56"/>
      <c r="R16" s="70" t="str">
        <f t="shared" si="1"/>
        <v/>
      </c>
      <c r="S16" s="56"/>
      <c r="T16" s="71" t="str">
        <f t="shared" si="5"/>
        <v/>
      </c>
      <c r="U16" s="74" t="str">
        <f>IF(T16="","",IF(AND($P$5="なし",$T$5="なし"),VLOOKUP($B$7,'（参考）諸謝金・宿泊料'!C:I,5,FALSE))+IF(AND($P$5="なし",$T$5="あり"),VLOOKUP($B$7,'（参考）諸謝金・宿泊料'!C:I,6,FALSE))+IF(AND($P$5="あり",$T$5="なし"),VLOOKUP($B$7,'（参考）諸謝金・宿泊料'!C:I,7,FALSE))+IF(AND($P$5="あり",$T$5="あり"),0))</f>
        <v/>
      </c>
      <c r="V16" s="76">
        <f t="shared" si="2"/>
        <v>0</v>
      </c>
      <c r="W16" s="71">
        <f t="shared" si="2"/>
        <v>0</v>
      </c>
      <c r="X16" s="71">
        <f t="shared" si="2"/>
        <v>0</v>
      </c>
      <c r="Y16" s="71"/>
      <c r="Z16" s="71"/>
      <c r="AA16" s="80">
        <f t="shared" si="8"/>
        <v>0</v>
      </c>
      <c r="AB16" s="71">
        <f t="shared" si="8"/>
        <v>0</v>
      </c>
      <c r="AC16" s="71" t="str">
        <f t="shared" ref="AC16:AC24" si="9">P16</f>
        <v/>
      </c>
      <c r="AD16" s="70" t="str">
        <f>IF(P16="","",IF(Q16&lt;VLOOKUP($B$7,'（参考）諸謝金・宿泊料'!$C$3:$D$25,2,TRUE)*AC16,Q16,VLOOKUP($B$7,'（参考）諸謝金・宿泊料'!$C$3:$D$25,2,TRUE)*AC16))</f>
        <v/>
      </c>
      <c r="AE16" s="71" t="str">
        <f t="shared" si="4"/>
        <v/>
      </c>
      <c r="AF16" s="71" t="str">
        <f>IF(OR(H16="横浜市",H16="川崎市",H16="相模原市",H16="千葉市",H16="さいたま市",H16="名古屋市",H16="京都市",H16="大阪市",H16="堺市",H16="神戸市",H16="広島市",H16="福岡市"),IF(AE16=1,MIN(S16,VLOOKUP($B$7,'（参考）諸謝金・宿泊料'!$C:$F,3,FALSE)),""),IF(AE16=1,MIN(S16,VLOOKUP($B$7,'（参考）諸謝金・宿泊料'!$C:$F,4,FALSE)),""))</f>
        <v/>
      </c>
      <c r="AG16" s="71" t="str">
        <f t="shared" si="6"/>
        <v/>
      </c>
      <c r="AH16" s="83" t="str">
        <f>IF(AG16="","",IF(AND($AC$5="なし",$AG$5="なし"),VLOOKUP($B$7,'（参考）諸謝金・宿泊料'!C:I,5,FALSE))+IF(AND($AC$5="なし",$AG$5="あり"),VLOOKUP($B$7,'（参考）諸謝金・宿泊料'!C:I,6,FALSE))+IF(AND($AC$5="あり",$AG$5="なし"),VLOOKUP($B$7,'（参考）諸謝金・宿泊料'!C:I,7,FALSE))+IF(AND($AC$5="あり",$AG$5="あり"),0))</f>
        <v/>
      </c>
    </row>
    <row r="17" spans="1:34" s="12" customFormat="1" ht="37.5" customHeight="1">
      <c r="A17" s="17"/>
      <c r="B17" s="21"/>
      <c r="C17" s="26" t="s">
        <v>86</v>
      </c>
      <c r="D17" s="31"/>
      <c r="E17" s="36"/>
      <c r="F17" s="36"/>
      <c r="G17" s="36"/>
      <c r="H17" s="45"/>
      <c r="I17" s="50"/>
      <c r="J17" s="56"/>
      <c r="K17" s="56"/>
      <c r="L17" s="56"/>
      <c r="M17" s="56"/>
      <c r="N17" s="65"/>
      <c r="O17" s="56"/>
      <c r="P17" s="56" t="str">
        <f t="shared" si="7"/>
        <v/>
      </c>
      <c r="Q17" s="56"/>
      <c r="R17" s="70" t="str">
        <f t="shared" si="1"/>
        <v/>
      </c>
      <c r="S17" s="56"/>
      <c r="T17" s="71" t="str">
        <f t="shared" si="5"/>
        <v/>
      </c>
      <c r="U17" s="74" t="str">
        <f>IF(T17="","",IF(AND($P$5="なし",$T$5="なし"),VLOOKUP($B$7,'（参考）諸謝金・宿泊料'!C:I,5,FALSE))+IF(AND($P$5="なし",$T$5="あり"),VLOOKUP($B$7,'（参考）諸謝金・宿泊料'!C:I,6,FALSE))+IF(AND($P$5="あり",$T$5="なし"),VLOOKUP($B$7,'（参考）諸謝金・宿泊料'!C:I,7,FALSE))+IF(AND($P$5="あり",$T$5="あり"),0))</f>
        <v/>
      </c>
      <c r="V17" s="76">
        <f t="shared" si="2"/>
        <v>0</v>
      </c>
      <c r="W17" s="71">
        <f t="shared" si="2"/>
        <v>0</v>
      </c>
      <c r="X17" s="71">
        <f t="shared" si="2"/>
        <v>0</v>
      </c>
      <c r="Y17" s="71"/>
      <c r="Z17" s="71"/>
      <c r="AA17" s="80">
        <f t="shared" si="8"/>
        <v>0</v>
      </c>
      <c r="AB17" s="71">
        <f t="shared" si="8"/>
        <v>0</v>
      </c>
      <c r="AC17" s="71" t="str">
        <f t="shared" si="9"/>
        <v/>
      </c>
      <c r="AD17" s="70" t="str">
        <f>IF(P17="","",IF(Q17&lt;VLOOKUP($B$7,'（参考）諸謝金・宿泊料'!$C$3:$D$25,2,TRUE)*AC17,Q17,VLOOKUP($B$7,'（参考）諸謝金・宿泊料'!$C$3:$D$25,2,TRUE)*AC17))</f>
        <v/>
      </c>
      <c r="AE17" s="71" t="str">
        <f t="shared" si="4"/>
        <v/>
      </c>
      <c r="AF17" s="71" t="str">
        <f>IF(OR(H17="横浜市",H17="川崎市",H17="相模原市",H17="千葉市",H17="さいたま市",H17="名古屋市",H17="京都市",H17="大阪市",H17="堺市",H17="神戸市",H17="広島市",H17="福岡市"),IF(AE17=1,MIN(S17,VLOOKUP($B$7,'（参考）諸謝金・宿泊料'!$C:$F,3,FALSE)),""),IF(AE17=1,MIN(S17,VLOOKUP($B$7,'（参考）諸謝金・宿泊料'!$C:$F,4,FALSE)),""))</f>
        <v/>
      </c>
      <c r="AG17" s="71" t="str">
        <f t="shared" si="6"/>
        <v/>
      </c>
      <c r="AH17" s="83" t="str">
        <f>IF(AG17="","",IF(AND($AC$5="なし",$AG$5="なし"),VLOOKUP($B$7,'（参考）諸謝金・宿泊料'!C:I,5,FALSE))+IF(AND($AC$5="なし",$AG$5="あり"),VLOOKUP($B$7,'（参考）諸謝金・宿泊料'!C:I,6,FALSE))+IF(AND($AC$5="あり",$AG$5="なし"),VLOOKUP($B$7,'（参考）諸謝金・宿泊料'!C:I,7,FALSE))+IF(AND($AC$5="あり",$AG$5="あり"),0))</f>
        <v/>
      </c>
    </row>
    <row r="18" spans="1:34" s="12" customFormat="1" ht="37.5" customHeight="1">
      <c r="A18" s="17"/>
      <c r="B18" s="21"/>
      <c r="C18" s="26" t="s">
        <v>86</v>
      </c>
      <c r="D18" s="31"/>
      <c r="E18" s="36"/>
      <c r="F18" s="36"/>
      <c r="G18" s="36"/>
      <c r="H18" s="45"/>
      <c r="I18" s="50"/>
      <c r="J18" s="56"/>
      <c r="K18" s="56"/>
      <c r="L18" s="56"/>
      <c r="M18" s="56"/>
      <c r="N18" s="65"/>
      <c r="O18" s="56"/>
      <c r="P18" s="56" t="str">
        <f t="shared" si="7"/>
        <v/>
      </c>
      <c r="Q18" s="56"/>
      <c r="R18" s="70" t="str">
        <f t="shared" si="1"/>
        <v/>
      </c>
      <c r="S18" s="56"/>
      <c r="T18" s="71" t="str">
        <f t="shared" si="5"/>
        <v/>
      </c>
      <c r="U18" s="74" t="str">
        <f>IF(T18="","",IF(AND($P$5="なし",$T$5="なし"),VLOOKUP($B$7,'（参考）諸謝金・宿泊料'!C:I,5,FALSE))+IF(AND($P$5="なし",$T$5="あり"),VLOOKUP($B$7,'（参考）諸謝金・宿泊料'!C:I,6,FALSE))+IF(AND($P$5="あり",$T$5="なし"),VLOOKUP($B$7,'（参考）諸謝金・宿泊料'!C:I,7,FALSE))+IF(AND($P$5="あり",$T$5="あり"),0))</f>
        <v/>
      </c>
      <c r="V18" s="76">
        <f t="shared" si="2"/>
        <v>0</v>
      </c>
      <c r="W18" s="71">
        <f t="shared" si="2"/>
        <v>0</v>
      </c>
      <c r="X18" s="71">
        <f t="shared" si="2"/>
        <v>0</v>
      </c>
      <c r="Y18" s="71"/>
      <c r="Z18" s="71"/>
      <c r="AA18" s="80">
        <f t="shared" si="8"/>
        <v>0</v>
      </c>
      <c r="AB18" s="71">
        <f t="shared" si="8"/>
        <v>0</v>
      </c>
      <c r="AC18" s="71" t="str">
        <f t="shared" si="9"/>
        <v/>
      </c>
      <c r="AD18" s="70" t="str">
        <f>IF(P18="","",IF(Q18&lt;VLOOKUP($B$7,'（参考）諸謝金・宿泊料'!$C$3:$D$25,2,TRUE)*AC18,Q18,VLOOKUP($B$7,'（参考）諸謝金・宿泊料'!$C$3:$D$25,2,TRUE)*AC18))</f>
        <v/>
      </c>
      <c r="AE18" s="71" t="str">
        <f t="shared" si="4"/>
        <v/>
      </c>
      <c r="AF18" s="71" t="str">
        <f>IF(OR(H18="横浜市",H18="川崎市",H18="相模原市",H18="千葉市",H18="さいたま市",H18="名古屋市",H18="京都市",H18="大阪市",H18="堺市",H18="神戸市",H18="広島市",H18="福岡市"),IF(AE18=1,MIN(S18,VLOOKUP($B$7,'（参考）諸謝金・宿泊料'!$C:$F,3,FALSE)),""),IF(AE18=1,MIN(S18,VLOOKUP($B$7,'（参考）諸謝金・宿泊料'!$C:$F,4,FALSE)),""))</f>
        <v/>
      </c>
      <c r="AG18" s="71" t="str">
        <f t="shared" si="6"/>
        <v/>
      </c>
      <c r="AH18" s="83" t="str">
        <f>IF(AG18="","",IF(AND($AC$5="なし",$AG$5="なし"),VLOOKUP($B$7,'（参考）諸謝金・宿泊料'!C:I,5,FALSE))+IF(AND($AC$5="なし",$AG$5="あり"),VLOOKUP($B$7,'（参考）諸謝金・宿泊料'!C:I,6,FALSE))+IF(AND($AC$5="あり",$AG$5="なし"),VLOOKUP($B$7,'（参考）諸謝金・宿泊料'!C:I,7,FALSE))+IF(AND($AC$5="あり",$AG$5="あり"),0))</f>
        <v/>
      </c>
    </row>
    <row r="19" spans="1:34" s="12" customFormat="1" ht="37.5" customHeight="1">
      <c r="A19" s="17"/>
      <c r="B19" s="21"/>
      <c r="C19" s="26" t="s">
        <v>86</v>
      </c>
      <c r="D19" s="31"/>
      <c r="E19" s="36"/>
      <c r="F19" s="36"/>
      <c r="G19" s="36"/>
      <c r="H19" s="45"/>
      <c r="I19" s="50"/>
      <c r="J19" s="56"/>
      <c r="K19" s="56"/>
      <c r="L19" s="56"/>
      <c r="M19" s="56"/>
      <c r="N19" s="65"/>
      <c r="O19" s="56"/>
      <c r="P19" s="56" t="str">
        <f t="shared" si="7"/>
        <v/>
      </c>
      <c r="Q19" s="56"/>
      <c r="R19" s="70" t="str">
        <f t="shared" si="1"/>
        <v/>
      </c>
      <c r="S19" s="56"/>
      <c r="T19" s="71" t="str">
        <f t="shared" si="5"/>
        <v/>
      </c>
      <c r="U19" s="74" t="str">
        <f>IF(T19="","",IF(AND($P$5="なし",$T$5="なし"),VLOOKUP($B$7,'（参考）諸謝金・宿泊料'!C:I,5,FALSE))+IF(AND($P$5="なし",$T$5="あり"),VLOOKUP($B$7,'（参考）諸謝金・宿泊料'!C:I,6,FALSE))+IF(AND($P$5="あり",$T$5="なし"),VLOOKUP($B$7,'（参考）諸謝金・宿泊料'!C:I,7,FALSE))+IF(AND($P$5="あり",$T$5="あり"),0))</f>
        <v/>
      </c>
      <c r="V19" s="76">
        <f t="shared" si="2"/>
        <v>0</v>
      </c>
      <c r="W19" s="71">
        <f t="shared" si="2"/>
        <v>0</v>
      </c>
      <c r="X19" s="71">
        <f t="shared" si="2"/>
        <v>0</v>
      </c>
      <c r="Y19" s="71"/>
      <c r="Z19" s="71"/>
      <c r="AA19" s="80">
        <f t="shared" si="8"/>
        <v>0</v>
      </c>
      <c r="AB19" s="71">
        <f t="shared" si="8"/>
        <v>0</v>
      </c>
      <c r="AC19" s="71" t="str">
        <f t="shared" si="9"/>
        <v/>
      </c>
      <c r="AD19" s="70" t="str">
        <f>IF(P19="","",IF(Q19&lt;VLOOKUP($B$7,'（参考）諸謝金・宿泊料'!$C$3:$D$25,2,TRUE)*AC19,Q19,VLOOKUP($B$7,'（参考）諸謝金・宿泊料'!$C$3:$D$25,2,TRUE)*AC19))</f>
        <v/>
      </c>
      <c r="AE19" s="71" t="str">
        <f t="shared" si="4"/>
        <v/>
      </c>
      <c r="AF19" s="71" t="str">
        <f>IF(OR(H19="横浜市",H19="川崎市",H19="相模原市",H19="千葉市",H19="さいたま市",H19="名古屋市",H19="京都市",H19="大阪市",H19="堺市",H19="神戸市",H19="広島市",H19="福岡市"),IF(AE19=1,MIN(S19,VLOOKUP($B$7,'（参考）諸謝金・宿泊料'!$C:$F,3,FALSE)),""),IF(AE19=1,MIN(S19,VLOOKUP($B$7,'（参考）諸謝金・宿泊料'!$C:$F,4,FALSE)),""))</f>
        <v/>
      </c>
      <c r="AG19" s="71" t="str">
        <f t="shared" si="6"/>
        <v/>
      </c>
      <c r="AH19" s="83" t="str">
        <f>IF(AG19="","",IF(AND($AC$5="なし",$AG$5="なし"),VLOOKUP($B$7,'（参考）諸謝金・宿泊料'!C:I,5,FALSE))+IF(AND($AC$5="なし",$AG$5="あり"),VLOOKUP($B$7,'（参考）諸謝金・宿泊料'!C:I,6,FALSE))+IF(AND($AC$5="あり",$AG$5="なし"),VLOOKUP($B$7,'（参考）諸謝金・宿泊料'!C:I,7,FALSE))+IF(AND($AC$5="あり",$AG$5="あり"),0))</f>
        <v/>
      </c>
    </row>
    <row r="20" spans="1:34" s="12" customFormat="1" ht="37.5" customHeight="1">
      <c r="A20" s="17"/>
      <c r="B20" s="21"/>
      <c r="C20" s="26" t="s">
        <v>86</v>
      </c>
      <c r="D20" s="31"/>
      <c r="E20" s="36"/>
      <c r="F20" s="36"/>
      <c r="G20" s="36"/>
      <c r="H20" s="45"/>
      <c r="I20" s="50"/>
      <c r="J20" s="56"/>
      <c r="K20" s="56"/>
      <c r="L20" s="56"/>
      <c r="M20" s="56"/>
      <c r="N20" s="65"/>
      <c r="O20" s="56"/>
      <c r="P20" s="56" t="str">
        <f t="shared" si="7"/>
        <v/>
      </c>
      <c r="Q20" s="56"/>
      <c r="R20" s="70" t="str">
        <f t="shared" si="1"/>
        <v/>
      </c>
      <c r="S20" s="56"/>
      <c r="T20" s="71" t="str">
        <f t="shared" si="5"/>
        <v/>
      </c>
      <c r="U20" s="74" t="str">
        <f>IF(T20="","",IF(AND($P$5="なし",$T$5="なし"),VLOOKUP($B$7,'（参考）諸謝金・宿泊料'!C:I,5,FALSE))+IF(AND($P$5="なし",$T$5="あり"),VLOOKUP($B$7,'（参考）諸謝金・宿泊料'!C:I,6,FALSE))+IF(AND($P$5="あり",$T$5="なし"),VLOOKUP($B$7,'（参考）諸謝金・宿泊料'!C:I,7,FALSE))+IF(AND($P$5="あり",$T$5="あり"),0))</f>
        <v/>
      </c>
      <c r="V20" s="76">
        <f t="shared" si="2"/>
        <v>0</v>
      </c>
      <c r="W20" s="71">
        <f t="shared" si="2"/>
        <v>0</v>
      </c>
      <c r="X20" s="71">
        <f t="shared" si="2"/>
        <v>0</v>
      </c>
      <c r="Y20" s="71"/>
      <c r="Z20" s="71"/>
      <c r="AA20" s="80">
        <f t="shared" si="8"/>
        <v>0</v>
      </c>
      <c r="AB20" s="71">
        <f t="shared" si="8"/>
        <v>0</v>
      </c>
      <c r="AC20" s="71" t="str">
        <f t="shared" si="9"/>
        <v/>
      </c>
      <c r="AD20" s="70" t="str">
        <f>IF(P20="","",IF(Q20&lt;VLOOKUP($B$7,'（参考）諸謝金・宿泊料'!$C$3:$D$25,2,TRUE)*AC20,Q20,VLOOKUP($B$7,'（参考）諸謝金・宿泊料'!$C$3:$D$25,2,TRUE)*AC20))</f>
        <v/>
      </c>
      <c r="AE20" s="71" t="str">
        <f t="shared" si="4"/>
        <v/>
      </c>
      <c r="AF20" s="71" t="str">
        <f>IF(OR(H20="横浜市",H20="川崎市",H20="相模原市",H20="千葉市",H20="さいたま市",H20="名古屋市",H20="京都市",H20="大阪市",H20="堺市",H20="神戸市",H20="広島市",H20="福岡市"),IF(AE20=1,MIN(S20,VLOOKUP($B$7,'（参考）諸謝金・宿泊料'!$C:$F,3,FALSE)),""),IF(AE20=1,MIN(S20,VLOOKUP($B$7,'（参考）諸謝金・宿泊料'!$C:$F,4,FALSE)),""))</f>
        <v/>
      </c>
      <c r="AG20" s="71" t="str">
        <f t="shared" si="6"/>
        <v/>
      </c>
      <c r="AH20" s="83" t="str">
        <f>IF(AG20="","",IF(AND($AC$5="なし",$AG$5="なし"),VLOOKUP($B$7,'（参考）諸謝金・宿泊料'!C:I,5,FALSE))+IF(AND($AC$5="なし",$AG$5="あり"),VLOOKUP($B$7,'（参考）諸謝金・宿泊料'!C:I,6,FALSE))+IF(AND($AC$5="あり",$AG$5="なし"),VLOOKUP($B$7,'（参考）諸謝金・宿泊料'!C:I,7,FALSE))+IF(AND($AC$5="あり",$AG$5="あり"),0))</f>
        <v/>
      </c>
    </row>
    <row r="21" spans="1:34" s="12" customFormat="1" ht="37.5" customHeight="1">
      <c r="A21" s="17"/>
      <c r="B21" s="21"/>
      <c r="C21" s="26" t="s">
        <v>86</v>
      </c>
      <c r="D21" s="31"/>
      <c r="E21" s="36"/>
      <c r="F21" s="36"/>
      <c r="G21" s="36"/>
      <c r="H21" s="45"/>
      <c r="I21" s="50"/>
      <c r="J21" s="56"/>
      <c r="K21" s="56"/>
      <c r="L21" s="56"/>
      <c r="M21" s="56"/>
      <c r="N21" s="65"/>
      <c r="O21" s="56"/>
      <c r="P21" s="56" t="str">
        <f t="shared" si="7"/>
        <v/>
      </c>
      <c r="Q21" s="56"/>
      <c r="R21" s="70" t="str">
        <f t="shared" si="1"/>
        <v/>
      </c>
      <c r="S21" s="56"/>
      <c r="T21" s="71" t="str">
        <f t="shared" si="5"/>
        <v/>
      </c>
      <c r="U21" s="74" t="str">
        <f>IF(T21="","",IF(AND($P$5="なし",$T$5="なし"),VLOOKUP($B$7,'（参考）諸謝金・宿泊料'!C:I,5,FALSE))+IF(AND($P$5="なし",$T$5="あり"),VLOOKUP($B$7,'（参考）諸謝金・宿泊料'!C:I,6,FALSE))+IF(AND($P$5="あり",$T$5="なし"),VLOOKUP($B$7,'（参考）諸謝金・宿泊料'!C:I,7,FALSE))+IF(AND($P$5="あり",$T$5="あり"),0))</f>
        <v/>
      </c>
      <c r="V21" s="76">
        <f t="shared" si="2"/>
        <v>0</v>
      </c>
      <c r="W21" s="71">
        <f t="shared" si="2"/>
        <v>0</v>
      </c>
      <c r="X21" s="71">
        <f t="shared" si="2"/>
        <v>0</v>
      </c>
      <c r="Y21" s="71"/>
      <c r="Z21" s="71"/>
      <c r="AA21" s="80">
        <f t="shared" si="8"/>
        <v>0</v>
      </c>
      <c r="AB21" s="71">
        <f t="shared" si="8"/>
        <v>0</v>
      </c>
      <c r="AC21" s="71" t="str">
        <f t="shared" si="9"/>
        <v/>
      </c>
      <c r="AD21" s="70" t="str">
        <f>IF(P21="","",IF(Q21&lt;VLOOKUP($B$7,'（参考）諸謝金・宿泊料'!$C$3:$D$25,2,TRUE)*AC21,Q21,VLOOKUP($B$7,'（参考）諸謝金・宿泊料'!$C$3:$D$25,2,TRUE)*AC21))</f>
        <v/>
      </c>
      <c r="AE21" s="71" t="str">
        <f t="shared" si="4"/>
        <v/>
      </c>
      <c r="AF21" s="71" t="str">
        <f>IF(OR(H21="横浜市",H21="川崎市",H21="相模原市",H21="千葉市",H21="さいたま市",H21="名古屋市",H21="京都市",H21="大阪市",H21="堺市",H21="神戸市",H21="広島市",H21="福岡市"),IF(AE21=1,MIN(S21,VLOOKUP($B$7,'（参考）諸謝金・宿泊料'!$C:$F,3,FALSE)),""),IF(AE21=1,MIN(S21,VLOOKUP($B$7,'（参考）諸謝金・宿泊料'!$C:$F,4,FALSE)),""))</f>
        <v/>
      </c>
      <c r="AG21" s="71" t="str">
        <f t="shared" si="6"/>
        <v/>
      </c>
      <c r="AH21" s="83" t="str">
        <f>IF(AG21="","",IF(AND($AC$5="なし",$AG$5="なし"),VLOOKUP($B$7,'（参考）諸謝金・宿泊料'!C:I,5,FALSE))+IF(AND($AC$5="なし",$AG$5="あり"),VLOOKUP($B$7,'（参考）諸謝金・宿泊料'!C:I,6,FALSE))+IF(AND($AC$5="あり",$AG$5="なし"),VLOOKUP($B$7,'（参考）諸謝金・宿泊料'!C:I,7,FALSE))+IF(AND($AC$5="あり",$AG$5="あり"),0))</f>
        <v/>
      </c>
    </row>
    <row r="22" spans="1:34" s="12" customFormat="1" ht="37.5" customHeight="1">
      <c r="A22" s="17"/>
      <c r="B22" s="21"/>
      <c r="C22" s="26" t="s">
        <v>86</v>
      </c>
      <c r="D22" s="31"/>
      <c r="E22" s="36"/>
      <c r="F22" s="36"/>
      <c r="G22" s="36"/>
      <c r="H22" s="45"/>
      <c r="I22" s="50"/>
      <c r="J22" s="56"/>
      <c r="K22" s="56"/>
      <c r="L22" s="56"/>
      <c r="M22" s="56"/>
      <c r="N22" s="65"/>
      <c r="O22" s="56"/>
      <c r="P22" s="56" t="str">
        <f t="shared" si="7"/>
        <v/>
      </c>
      <c r="Q22" s="56"/>
      <c r="R22" s="70" t="str">
        <f t="shared" si="1"/>
        <v/>
      </c>
      <c r="S22" s="56"/>
      <c r="T22" s="71" t="str">
        <f t="shared" si="5"/>
        <v/>
      </c>
      <c r="U22" s="74" t="str">
        <f>IF(T22="","",IF(AND($P$5="なし",$T$5="なし"),VLOOKUP($B$7,'（参考）諸謝金・宿泊料'!C:I,5,FALSE))+IF(AND($P$5="なし",$T$5="あり"),VLOOKUP($B$7,'（参考）諸謝金・宿泊料'!C:I,6,FALSE))+IF(AND($P$5="あり",$T$5="なし"),VLOOKUP($B$7,'（参考）諸謝金・宿泊料'!C:I,7,FALSE))+IF(AND($P$5="あり",$T$5="あり"),0))</f>
        <v/>
      </c>
      <c r="V22" s="76">
        <f t="shared" si="2"/>
        <v>0</v>
      </c>
      <c r="W22" s="71">
        <f t="shared" si="2"/>
        <v>0</v>
      </c>
      <c r="X22" s="71">
        <f t="shared" si="2"/>
        <v>0</v>
      </c>
      <c r="Y22" s="71"/>
      <c r="Z22" s="71"/>
      <c r="AA22" s="80">
        <f t="shared" si="8"/>
        <v>0</v>
      </c>
      <c r="AB22" s="71">
        <f t="shared" si="8"/>
        <v>0</v>
      </c>
      <c r="AC22" s="71" t="str">
        <f t="shared" si="9"/>
        <v/>
      </c>
      <c r="AD22" s="70" t="str">
        <f>IF(P22="","",IF(Q22&lt;VLOOKUP($B$7,'（参考）諸謝金・宿泊料'!$C$3:$D$25,2,TRUE)*AC22,Q22,VLOOKUP($B$7,'（参考）諸謝金・宿泊料'!$C$3:$D$25,2,TRUE)*AC22))</f>
        <v/>
      </c>
      <c r="AE22" s="71" t="str">
        <f t="shared" si="4"/>
        <v/>
      </c>
      <c r="AF22" s="71" t="str">
        <f>IF(OR(H22="横浜市",H22="川崎市",H22="相模原市",H22="千葉市",H22="さいたま市",H22="名古屋市",H22="京都市",H22="大阪市",H22="堺市",H22="神戸市",H22="広島市",H22="福岡市"),IF(AE22=1,MIN(S22,VLOOKUP($B$7,'（参考）諸謝金・宿泊料'!$C:$F,3,FALSE)),""),IF(AE22=1,MIN(S22,VLOOKUP($B$7,'（参考）諸謝金・宿泊料'!$C:$F,4,FALSE)),""))</f>
        <v/>
      </c>
      <c r="AG22" s="71" t="str">
        <f t="shared" si="6"/>
        <v/>
      </c>
      <c r="AH22" s="83" t="str">
        <f>IF(AG22="","",IF(AND($AC$5="なし",$AG$5="なし"),VLOOKUP($B$7,'（参考）諸謝金・宿泊料'!C:I,5,FALSE))+IF(AND($AC$5="なし",$AG$5="あり"),VLOOKUP($B$7,'（参考）諸謝金・宿泊料'!C:I,6,FALSE))+IF(AND($AC$5="あり",$AG$5="なし"),VLOOKUP($B$7,'（参考）諸謝金・宿泊料'!C:I,7,FALSE))+IF(AND($AC$5="あり",$AG$5="あり"),0))</f>
        <v/>
      </c>
    </row>
    <row r="23" spans="1:34" s="12" customFormat="1" ht="37.5" customHeight="1">
      <c r="A23" s="17"/>
      <c r="B23" s="21"/>
      <c r="C23" s="26" t="s">
        <v>86</v>
      </c>
      <c r="D23" s="31"/>
      <c r="E23" s="36"/>
      <c r="F23" s="36"/>
      <c r="G23" s="36"/>
      <c r="H23" s="45"/>
      <c r="I23" s="50"/>
      <c r="J23" s="56"/>
      <c r="K23" s="56"/>
      <c r="L23" s="56"/>
      <c r="M23" s="56"/>
      <c r="N23" s="65"/>
      <c r="O23" s="56"/>
      <c r="P23" s="56" t="str">
        <f t="shared" si="7"/>
        <v/>
      </c>
      <c r="Q23" s="56"/>
      <c r="R23" s="70" t="str">
        <f t="shared" si="1"/>
        <v/>
      </c>
      <c r="S23" s="56"/>
      <c r="T23" s="71" t="str">
        <f t="shared" si="5"/>
        <v/>
      </c>
      <c r="U23" s="74" t="str">
        <f>IF(T23="","",IF(AND($P$5="なし",$T$5="なし"),VLOOKUP($B$7,'（参考）諸謝金・宿泊料'!C:I,5,FALSE))+IF(AND($P$5="なし",$T$5="あり"),VLOOKUP($B$7,'（参考）諸謝金・宿泊料'!C:I,6,FALSE))+IF(AND($P$5="あり",$T$5="なし"),VLOOKUP($B$7,'（参考）諸謝金・宿泊料'!C:I,7,FALSE))+IF(AND($P$5="あり",$T$5="あり"),0))</f>
        <v/>
      </c>
      <c r="V23" s="76">
        <f t="shared" si="2"/>
        <v>0</v>
      </c>
      <c r="W23" s="71">
        <f t="shared" si="2"/>
        <v>0</v>
      </c>
      <c r="X23" s="71">
        <f t="shared" si="2"/>
        <v>0</v>
      </c>
      <c r="Y23" s="71"/>
      <c r="Z23" s="71"/>
      <c r="AA23" s="80">
        <f t="shared" si="8"/>
        <v>0</v>
      </c>
      <c r="AB23" s="71">
        <f t="shared" si="8"/>
        <v>0</v>
      </c>
      <c r="AC23" s="71" t="str">
        <f t="shared" si="9"/>
        <v/>
      </c>
      <c r="AD23" s="70" t="str">
        <f>IF(P23="","",IF(Q23&lt;VLOOKUP($B$7,'（参考）諸謝金・宿泊料'!$C$3:$D$25,2,TRUE)*AC23,Q23,VLOOKUP($B$7,'（参考）諸謝金・宿泊料'!$C$3:$D$25,2,TRUE)*AC23))</f>
        <v/>
      </c>
      <c r="AE23" s="71" t="str">
        <f t="shared" si="4"/>
        <v/>
      </c>
      <c r="AF23" s="71" t="str">
        <f>IF(OR(H23="横浜市",H23="川崎市",H23="相模原市",H23="千葉市",H23="さいたま市",H23="名古屋市",H23="京都市",H23="大阪市",H23="堺市",H23="神戸市",H23="広島市",H23="福岡市"),IF(AE23=1,MIN(S23,VLOOKUP($B$7,'（参考）諸謝金・宿泊料'!$C:$F,3,FALSE)),""),IF(AE23=1,MIN(S23,VLOOKUP($B$7,'（参考）諸謝金・宿泊料'!$C:$F,4,FALSE)),""))</f>
        <v/>
      </c>
      <c r="AG23" s="71" t="str">
        <f t="shared" si="6"/>
        <v/>
      </c>
      <c r="AH23" s="83" t="str">
        <f>IF(AG23="","",IF(AND($AC$5="なし",$AG$5="なし"),VLOOKUP($B$7,'（参考）諸謝金・宿泊料'!C:I,5,FALSE))+IF(AND($AC$5="なし",$AG$5="あり"),VLOOKUP($B$7,'（参考）諸謝金・宿泊料'!C:I,6,FALSE))+IF(AND($AC$5="あり",$AG$5="なし"),VLOOKUP($B$7,'（参考）諸謝金・宿泊料'!C:I,7,FALSE))+IF(AND($AC$5="あり",$AG$5="あり"),0))</f>
        <v/>
      </c>
    </row>
    <row r="24" spans="1:34" s="12" customFormat="1" ht="37.5" customHeight="1">
      <c r="A24" s="17"/>
      <c r="B24" s="21"/>
      <c r="C24" s="26" t="s">
        <v>86</v>
      </c>
      <c r="D24" s="31"/>
      <c r="E24" s="36"/>
      <c r="F24" s="36"/>
      <c r="G24" s="36"/>
      <c r="H24" s="45"/>
      <c r="I24" s="50"/>
      <c r="J24" s="56"/>
      <c r="K24" s="56"/>
      <c r="L24" s="56"/>
      <c r="M24" s="56"/>
      <c r="N24" s="65"/>
      <c r="O24" s="56"/>
      <c r="P24" s="56" t="str">
        <f t="shared" si="7"/>
        <v/>
      </c>
      <c r="Q24" s="56"/>
      <c r="R24" s="70" t="str">
        <f t="shared" si="1"/>
        <v/>
      </c>
      <c r="S24" s="56"/>
      <c r="T24" s="71" t="str">
        <f t="shared" si="5"/>
        <v/>
      </c>
      <c r="U24" s="74" t="str">
        <f>IF(T24="","",IF(AND($P$5="なし",$T$5="なし"),VLOOKUP($B$7,'（参考）諸謝金・宿泊料'!C:I,5,FALSE))+IF(AND($P$5="なし",$T$5="あり"),VLOOKUP($B$7,'（参考）諸謝金・宿泊料'!C:I,6,FALSE))+IF(AND($P$5="あり",$T$5="なし"),VLOOKUP($B$7,'（参考）諸謝金・宿泊料'!C:I,7,FALSE))+IF(AND($P$5="あり",$T$5="あり"),0))</f>
        <v/>
      </c>
      <c r="V24" s="76">
        <f t="shared" si="2"/>
        <v>0</v>
      </c>
      <c r="W24" s="71">
        <f t="shared" si="2"/>
        <v>0</v>
      </c>
      <c r="X24" s="71">
        <f t="shared" si="2"/>
        <v>0</v>
      </c>
      <c r="Y24" s="71"/>
      <c r="Z24" s="71"/>
      <c r="AA24" s="80">
        <f t="shared" si="8"/>
        <v>0</v>
      </c>
      <c r="AB24" s="71">
        <f t="shared" si="8"/>
        <v>0</v>
      </c>
      <c r="AC24" s="71" t="str">
        <f t="shared" si="9"/>
        <v/>
      </c>
      <c r="AD24" s="70" t="str">
        <f>IF(P24="","",IF(Q24&lt;VLOOKUP($B$7,'（参考）諸謝金・宿泊料'!$C$3:$D$25,2,TRUE)*AC24,Q24,VLOOKUP($B$7,'（参考）諸謝金・宿泊料'!$C$3:$D$25,2,TRUE)*AC24))</f>
        <v/>
      </c>
      <c r="AE24" s="71" t="str">
        <f t="shared" si="4"/>
        <v/>
      </c>
      <c r="AF24" s="71" t="str">
        <f>IF(OR(H24="横浜市",H24="川崎市",H24="相模原市",H24="千葉市",H24="さいたま市",H24="名古屋市",H24="京都市",H24="大阪市",H24="堺市",H24="神戸市",H24="広島市",H24="福岡市"),IF(AE24=1,MIN(S24,VLOOKUP($B$7,'（参考）諸謝金・宿泊料'!$C:$F,3,FALSE)),""),IF(AE24=1,MIN(S24,VLOOKUP($B$7,'（参考）諸謝金・宿泊料'!$C:$F,4,FALSE)),""))</f>
        <v/>
      </c>
      <c r="AG24" s="71" t="str">
        <f t="shared" si="6"/>
        <v/>
      </c>
      <c r="AH24" s="83" t="str">
        <f>IF(AG24="","",IF(AND($AC$5="なし",$AG$5="なし"),VLOOKUP($B$7,'（参考）諸謝金・宿泊料'!C:I,5,FALSE))+IF(AND($AC$5="なし",$AG$5="あり"),VLOOKUP($B$7,'（参考）諸謝金・宿泊料'!C:I,6,FALSE))+IF(AND($AC$5="あり",$AG$5="なし"),VLOOKUP($B$7,'（参考）諸謝金・宿泊料'!C:I,7,FALSE))+IF(AND($AC$5="あり",$AG$5="あり"),0))</f>
        <v/>
      </c>
    </row>
    <row r="25" spans="1:34" s="12" customFormat="1" ht="37.5" customHeight="1">
      <c r="A25" s="230" t="s">
        <v>44</v>
      </c>
      <c r="B25" s="231"/>
      <c r="C25" s="231"/>
      <c r="D25" s="231"/>
      <c r="E25" s="231"/>
      <c r="F25" s="231"/>
      <c r="G25" s="231"/>
      <c r="H25" s="231"/>
      <c r="I25" s="51">
        <f t="shared" ref="I25:AH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f t="shared" si="10"/>
        <v>0</v>
      </c>
      <c r="AE25" s="78">
        <f t="shared" si="10"/>
        <v>0</v>
      </c>
      <c r="AF25" s="78">
        <f t="shared" si="10"/>
        <v>0</v>
      </c>
      <c r="AG25" s="78">
        <f t="shared" si="10"/>
        <v>0</v>
      </c>
      <c r="AH25" s="84">
        <f t="shared" si="10"/>
        <v>0</v>
      </c>
    </row>
    <row r="26" spans="1:34" s="12" customFormat="1" ht="37.5" customHeight="1">
      <c r="O26" s="68"/>
      <c r="P26" s="68"/>
      <c r="Q26" s="68"/>
      <c r="R26" s="68"/>
      <c r="S26" s="68"/>
      <c r="T26" s="68"/>
      <c r="U26" s="68"/>
      <c r="V26" s="68"/>
      <c r="W26" s="68"/>
      <c r="X26" s="68"/>
      <c r="Y26" s="68"/>
      <c r="Z26" s="68"/>
      <c r="AA26" s="68"/>
      <c r="AB26" s="68"/>
      <c r="AC26" s="68"/>
      <c r="AD26" s="68"/>
      <c r="AE26" s="68"/>
      <c r="AF26" s="68"/>
      <c r="AG26" s="68"/>
      <c r="AH26" s="68"/>
    </row>
    <row r="27" spans="1:34" s="12" customFormat="1" ht="37.5" customHeight="1">
      <c r="C27" s="27"/>
      <c r="H27" s="46"/>
      <c r="I27" s="232" t="s">
        <v>93</v>
      </c>
      <c r="J27" s="223"/>
      <c r="K27" s="223"/>
      <c r="L27" s="223"/>
      <c r="M27" s="223"/>
      <c r="N27" s="223"/>
      <c r="O27" s="224">
        <f>SUM(K6,P6,T6,J25,K25,M25,O25,Q25,S25,U25)</f>
        <v>0</v>
      </c>
      <c r="P27" s="225"/>
      <c r="Q27" s="225"/>
      <c r="R27" s="225"/>
      <c r="S27" s="225"/>
      <c r="T27" s="225"/>
      <c r="U27" s="226"/>
      <c r="V27" s="222" t="s">
        <v>79</v>
      </c>
      <c r="W27" s="223"/>
      <c r="X27" s="223"/>
      <c r="Y27" s="223"/>
      <c r="Z27" s="223"/>
      <c r="AA27" s="223"/>
      <c r="AB27" s="224">
        <f>SUM(X6,AC6,AG6,W25,X25,Z25,AB25,AD25,AF25,AH25)</f>
        <v>0</v>
      </c>
      <c r="AC27" s="225"/>
      <c r="AD27" s="225"/>
      <c r="AE27" s="225"/>
      <c r="AF27" s="225"/>
      <c r="AG27" s="225"/>
      <c r="AH27" s="226"/>
    </row>
    <row r="28" spans="1:34" s="12" customFormat="1" ht="37.5" customHeight="1">
      <c r="A28" s="220" t="s">
        <v>31</v>
      </c>
      <c r="B28" s="220"/>
      <c r="C28" s="220"/>
      <c r="D28" s="220"/>
      <c r="E28" s="220"/>
      <c r="F28" s="220"/>
      <c r="G28" s="220"/>
      <c r="H28" s="220"/>
      <c r="I28" s="221"/>
      <c r="J28" s="221"/>
      <c r="K28" s="221"/>
      <c r="L28" s="221"/>
      <c r="M28" s="221"/>
      <c r="N28" s="221"/>
      <c r="O28" s="22"/>
      <c r="P28" s="22"/>
      <c r="Q28" s="22"/>
      <c r="R28" s="22"/>
      <c r="S28" s="22"/>
      <c r="T28" s="22"/>
      <c r="U28" s="22"/>
      <c r="V28" s="222" t="s">
        <v>92</v>
      </c>
      <c r="W28" s="223"/>
      <c r="X28" s="223"/>
      <c r="Y28" s="223"/>
      <c r="Z28" s="223"/>
      <c r="AA28" s="223"/>
      <c r="AB28" s="224">
        <f>O27-AB27</f>
        <v>0</v>
      </c>
      <c r="AC28" s="225"/>
      <c r="AD28" s="225"/>
      <c r="AE28" s="225"/>
      <c r="AF28" s="225"/>
      <c r="AG28" s="225"/>
      <c r="AH28" s="226"/>
    </row>
  </sheetData>
  <mergeCells count="52">
    <mergeCell ref="A1:AH1"/>
    <mergeCell ref="A3:AH3"/>
    <mergeCell ref="I4:U4"/>
    <mergeCell ref="V4:AH4"/>
    <mergeCell ref="A2:AI2"/>
    <mergeCell ref="B5:D5"/>
    <mergeCell ref="I5:J5"/>
    <mergeCell ref="K5:M5"/>
    <mergeCell ref="N5:O5"/>
    <mergeCell ref="P5:Q5"/>
    <mergeCell ref="R5:S5"/>
    <mergeCell ref="T5:U5"/>
    <mergeCell ref="V5:W5"/>
    <mergeCell ref="X5:Z5"/>
    <mergeCell ref="AA5:AB5"/>
    <mergeCell ref="AC5:AD5"/>
    <mergeCell ref="AE5:AF5"/>
    <mergeCell ref="AG5:AH5"/>
    <mergeCell ref="B6:D6"/>
    <mergeCell ref="I6:J6"/>
    <mergeCell ref="K6:M6"/>
    <mergeCell ref="N6:O6"/>
    <mergeCell ref="P6:Q6"/>
    <mergeCell ref="R6:S6"/>
    <mergeCell ref="T6:U6"/>
    <mergeCell ref="V6:W6"/>
    <mergeCell ref="X6:Z6"/>
    <mergeCell ref="AA6:AB6"/>
    <mergeCell ref="AC6:AD6"/>
    <mergeCell ref="AE6:AF6"/>
    <mergeCell ref="AG6:AH6"/>
    <mergeCell ref="B7:D7"/>
    <mergeCell ref="I7:K7"/>
    <mergeCell ref="L7:M7"/>
    <mergeCell ref="N7:O7"/>
    <mergeCell ref="P7:Q7"/>
    <mergeCell ref="A28:N28"/>
    <mergeCell ref="V28:AA28"/>
    <mergeCell ref="AB28:AH28"/>
    <mergeCell ref="AC7:AD7"/>
    <mergeCell ref="AE7:AF7"/>
    <mergeCell ref="AG7:AH7"/>
    <mergeCell ref="A25:H25"/>
    <mergeCell ref="I27:N27"/>
    <mergeCell ref="O27:U27"/>
    <mergeCell ref="V27:AA27"/>
    <mergeCell ref="AB27:AH27"/>
    <mergeCell ref="R7:S7"/>
    <mergeCell ref="T7:U7"/>
    <mergeCell ref="V7:X7"/>
    <mergeCell ref="Y7:Z7"/>
    <mergeCell ref="AA7:AB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50"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'（参考）諸謝金・宿泊料'!$J$2:$J$15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P8" sqref="AP8"/>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4" width="7.5" style="10" customWidth="1"/>
    <col min="35" max="16384" width="2.625" style="10"/>
  </cols>
  <sheetData>
    <row r="1" spans="1:35" s="12" customFormat="1" ht="14.25">
      <c r="A1" s="261" t="s">
        <v>2</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row>
    <row r="2" spans="1:35" s="98" customFormat="1" ht="15" customHeight="1">
      <c r="A2" s="219" t="s">
        <v>137</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35" ht="60.75" customHeight="1">
      <c r="A3" s="215" t="s">
        <v>130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row>
    <row r="4" spans="1:35" s="12" customFormat="1" ht="37.5" customHeight="1">
      <c r="A4" s="13"/>
      <c r="B4" s="13"/>
      <c r="C4" s="22"/>
      <c r="D4" s="13"/>
      <c r="E4" s="13"/>
      <c r="F4" s="13"/>
      <c r="G4" s="13"/>
      <c r="H4" s="40"/>
      <c r="I4" s="262" t="s">
        <v>135</v>
      </c>
      <c r="J4" s="263"/>
      <c r="K4" s="263"/>
      <c r="L4" s="263"/>
      <c r="M4" s="263"/>
      <c r="N4" s="263"/>
      <c r="O4" s="263"/>
      <c r="P4" s="263"/>
      <c r="Q4" s="263"/>
      <c r="R4" s="263"/>
      <c r="S4" s="263"/>
      <c r="T4" s="263"/>
      <c r="U4" s="264"/>
      <c r="V4" s="262" t="s">
        <v>91</v>
      </c>
      <c r="W4" s="263"/>
      <c r="X4" s="263"/>
      <c r="Y4" s="263"/>
      <c r="Z4" s="263"/>
      <c r="AA4" s="263"/>
      <c r="AB4" s="263"/>
      <c r="AC4" s="263"/>
      <c r="AD4" s="263"/>
      <c r="AE4" s="263"/>
      <c r="AF4" s="263"/>
      <c r="AG4" s="263"/>
      <c r="AH4" s="264"/>
    </row>
    <row r="5" spans="1:35" s="12" customFormat="1" ht="37.5" customHeight="1">
      <c r="A5" s="14" t="s">
        <v>10</v>
      </c>
      <c r="B5" s="241" t="str">
        <f>'研修等開催計画書（公共交通機関使用の場合）'!Q25</f>
        <v>B</v>
      </c>
      <c r="C5" s="241"/>
      <c r="D5" s="241"/>
      <c r="E5" s="13"/>
      <c r="F5" s="13"/>
      <c r="G5" s="13"/>
      <c r="H5" s="40"/>
      <c r="I5" s="259" t="s">
        <v>3</v>
      </c>
      <c r="J5" s="245"/>
      <c r="K5" s="260"/>
      <c r="L5" s="260"/>
      <c r="M5" s="260"/>
      <c r="N5" s="244" t="s">
        <v>94</v>
      </c>
      <c r="O5" s="245"/>
      <c r="P5" s="257"/>
      <c r="Q5" s="257"/>
      <c r="R5" s="244" t="s">
        <v>95</v>
      </c>
      <c r="S5" s="245"/>
      <c r="T5" s="257"/>
      <c r="U5" s="258"/>
      <c r="V5" s="259" t="str">
        <f>I5</f>
        <v>パック料金</v>
      </c>
      <c r="W5" s="245"/>
      <c r="X5" s="255">
        <f>K5</f>
        <v>0</v>
      </c>
      <c r="Y5" s="255"/>
      <c r="Z5" s="255"/>
      <c r="AA5" s="244" t="s">
        <v>94</v>
      </c>
      <c r="AB5" s="245"/>
      <c r="AC5" s="243">
        <f>P5</f>
        <v>0</v>
      </c>
      <c r="AD5" s="243"/>
      <c r="AE5" s="244" t="s">
        <v>95</v>
      </c>
      <c r="AF5" s="245"/>
      <c r="AG5" s="243">
        <f>T5</f>
        <v>0</v>
      </c>
      <c r="AH5" s="246"/>
    </row>
    <row r="6" spans="1:35" s="12" customFormat="1" ht="37.5" customHeight="1">
      <c r="A6" s="14" t="s">
        <v>5</v>
      </c>
      <c r="B6" s="241" t="str">
        <f>'研修等開催計画書（公共交通機関使用の場合）'!I25</f>
        <v>各種療法士</v>
      </c>
      <c r="C6" s="241"/>
      <c r="D6" s="241"/>
      <c r="E6" s="32"/>
      <c r="F6" s="32"/>
      <c r="G6" s="32"/>
      <c r="H6" s="41"/>
      <c r="I6" s="247"/>
      <c r="J6" s="245"/>
      <c r="K6" s="248"/>
      <c r="L6" s="249"/>
      <c r="M6" s="250"/>
      <c r="N6" s="251"/>
      <c r="O6" s="252"/>
      <c r="P6" s="251"/>
      <c r="Q6" s="252"/>
      <c r="R6" s="251"/>
      <c r="S6" s="252"/>
      <c r="T6" s="251"/>
      <c r="U6" s="253"/>
      <c r="V6" s="247"/>
      <c r="W6" s="245"/>
      <c r="X6" s="248"/>
      <c r="Y6" s="249"/>
      <c r="Z6" s="249"/>
      <c r="AA6" s="248"/>
      <c r="AB6" s="250"/>
      <c r="AC6" s="254"/>
      <c r="AD6" s="254"/>
      <c r="AE6" s="245">
        <f>R6</f>
        <v>0</v>
      </c>
      <c r="AF6" s="245"/>
      <c r="AG6" s="255">
        <f>T6</f>
        <v>0</v>
      </c>
      <c r="AH6" s="256"/>
    </row>
    <row r="7" spans="1:35" s="12" customFormat="1" ht="37.5" customHeight="1">
      <c r="A7" s="14" t="s">
        <v>9</v>
      </c>
      <c r="B7" s="241" t="str">
        <f>IF(ISNA(VLOOKUP(B6,'（参考）諸謝金・宿泊料'!B:C,2,FALSE)),"？",VLOOKUP(B6,'（参考）諸謝金・宿泊料'!B:C,2,FALSE))</f>
        <v>⑦</v>
      </c>
      <c r="C7" s="241"/>
      <c r="D7" s="241"/>
      <c r="H7" s="43"/>
      <c r="I7" s="236" t="s">
        <v>13</v>
      </c>
      <c r="J7" s="237"/>
      <c r="K7" s="237"/>
      <c r="L7" s="238" t="s">
        <v>109</v>
      </c>
      <c r="M7" s="239"/>
      <c r="N7" s="240" t="s">
        <v>110</v>
      </c>
      <c r="O7" s="237"/>
      <c r="P7" s="234" t="s">
        <v>101</v>
      </c>
      <c r="Q7" s="242"/>
      <c r="R7" s="233" t="s">
        <v>17</v>
      </c>
      <c r="S7" s="233"/>
      <c r="T7" s="234" t="s">
        <v>21</v>
      </c>
      <c r="U7" s="235"/>
      <c r="V7" s="236" t="str">
        <f>I7</f>
        <v>鉄道賃</v>
      </c>
      <c r="W7" s="237"/>
      <c r="X7" s="237"/>
      <c r="Y7" s="238" t="str">
        <f>L7</f>
        <v>航空賃</v>
      </c>
      <c r="Z7" s="239"/>
      <c r="AA7" s="240" t="s">
        <v>110</v>
      </c>
      <c r="AB7" s="237"/>
      <c r="AC7" s="227" t="str">
        <f>P7</f>
        <v>諸謝金</v>
      </c>
      <c r="AD7" s="228"/>
      <c r="AE7" s="227" t="str">
        <f>R7</f>
        <v>宿泊料</v>
      </c>
      <c r="AF7" s="228"/>
      <c r="AG7" s="227" t="str">
        <f>T7</f>
        <v>食卓料</v>
      </c>
      <c r="AH7" s="229"/>
    </row>
    <row r="8" spans="1:35" s="12" customFormat="1" ht="45" customHeight="1">
      <c r="A8" s="15" t="s">
        <v>88</v>
      </c>
      <c r="B8" s="18" t="s">
        <v>25</v>
      </c>
      <c r="C8" s="23" t="s">
        <v>86</v>
      </c>
      <c r="D8" s="28" t="s">
        <v>27</v>
      </c>
      <c r="E8" s="33" t="s">
        <v>100</v>
      </c>
      <c r="F8" s="38" t="s">
        <v>30</v>
      </c>
      <c r="G8" s="33" t="s">
        <v>82</v>
      </c>
      <c r="H8" s="42" t="s">
        <v>32</v>
      </c>
      <c r="I8" s="47" t="s">
        <v>33</v>
      </c>
      <c r="J8" s="53" t="s">
        <v>14</v>
      </c>
      <c r="K8" s="58" t="s">
        <v>36</v>
      </c>
      <c r="L8" s="61" t="s">
        <v>33</v>
      </c>
      <c r="M8" s="53" t="s">
        <v>14</v>
      </c>
      <c r="N8" s="53" t="s">
        <v>33</v>
      </c>
      <c r="O8" s="52" t="s">
        <v>14</v>
      </c>
      <c r="P8" s="52" t="s">
        <v>127</v>
      </c>
      <c r="Q8" s="52" t="s">
        <v>37</v>
      </c>
      <c r="R8" s="52" t="s">
        <v>83</v>
      </c>
      <c r="S8" s="52" t="s">
        <v>37</v>
      </c>
      <c r="T8" s="52" t="s">
        <v>83</v>
      </c>
      <c r="U8" s="72" t="s">
        <v>37</v>
      </c>
      <c r="V8" s="47" t="str">
        <f t="shared" ref="V8:AH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時間</v>
      </c>
      <c r="AD8" s="53" t="str">
        <f t="shared" si="0"/>
        <v>定額</v>
      </c>
      <c r="AE8" s="53" t="str">
        <f t="shared" si="0"/>
        <v>夜数</v>
      </c>
      <c r="AF8" s="53" t="str">
        <f t="shared" si="0"/>
        <v>定額</v>
      </c>
      <c r="AG8" s="53" t="str">
        <f t="shared" si="0"/>
        <v>夜数</v>
      </c>
      <c r="AH8" s="82" t="str">
        <f t="shared" si="0"/>
        <v>定額</v>
      </c>
    </row>
    <row r="9" spans="1:35" s="12" customFormat="1" ht="14.25">
      <c r="A9" s="16"/>
      <c r="B9" s="19"/>
      <c r="C9" s="24"/>
      <c r="D9" s="29"/>
      <c r="E9" s="34"/>
      <c r="F9" s="39"/>
      <c r="G9" s="34"/>
      <c r="H9" s="44"/>
      <c r="I9" s="48" t="s">
        <v>16</v>
      </c>
      <c r="J9" s="54" t="s">
        <v>84</v>
      </c>
      <c r="K9" s="59" t="s">
        <v>84</v>
      </c>
      <c r="L9" s="62" t="s">
        <v>16</v>
      </c>
      <c r="M9" s="54" t="s">
        <v>84</v>
      </c>
      <c r="N9" s="54" t="s">
        <v>16</v>
      </c>
      <c r="O9" s="66" t="s">
        <v>84</v>
      </c>
      <c r="P9" s="69" t="s">
        <v>85</v>
      </c>
      <c r="Q9" s="69" t="s">
        <v>84</v>
      </c>
      <c r="R9" s="69" t="s">
        <v>38</v>
      </c>
      <c r="S9" s="69" t="s">
        <v>84</v>
      </c>
      <c r="T9" s="69" t="s">
        <v>38</v>
      </c>
      <c r="U9" s="73" t="s">
        <v>84</v>
      </c>
      <c r="V9" s="48" t="s">
        <v>16</v>
      </c>
      <c r="W9" s="54" t="s">
        <v>84</v>
      </c>
      <c r="X9" s="59" t="s">
        <v>84</v>
      </c>
      <c r="Y9" s="62" t="s">
        <v>16</v>
      </c>
      <c r="Z9" s="54" t="s">
        <v>84</v>
      </c>
      <c r="AA9" s="54" t="s">
        <v>16</v>
      </c>
      <c r="AB9" s="66" t="s">
        <v>84</v>
      </c>
      <c r="AC9" s="69" t="s">
        <v>85</v>
      </c>
      <c r="AD9" s="69" t="s">
        <v>84</v>
      </c>
      <c r="AE9" s="69" t="s">
        <v>38</v>
      </c>
      <c r="AF9" s="69" t="s">
        <v>84</v>
      </c>
      <c r="AG9" s="69" t="s">
        <v>38</v>
      </c>
      <c r="AH9" s="73" t="s">
        <v>84</v>
      </c>
    </row>
    <row r="10" spans="1:35" s="12" customFormat="1" ht="37.5" customHeight="1">
      <c r="A10" s="17"/>
      <c r="B10" s="20"/>
      <c r="C10" s="25" t="s">
        <v>86</v>
      </c>
      <c r="D10" s="30"/>
      <c r="E10" s="35"/>
      <c r="F10" s="35"/>
      <c r="G10" s="35"/>
      <c r="H10" s="45"/>
      <c r="I10" s="49"/>
      <c r="J10" s="55"/>
      <c r="K10" s="55"/>
      <c r="L10" s="55"/>
      <c r="M10" s="55"/>
      <c r="N10" s="64"/>
      <c r="O10" s="67"/>
      <c r="P10" s="55"/>
      <c r="Q10" s="55"/>
      <c r="R10" s="70" t="str">
        <f t="shared" ref="R10:R24" si="1">IF(H10="","",IF(K5="",1,""))</f>
        <v/>
      </c>
      <c r="S10" s="55"/>
      <c r="T10" s="70" t="str">
        <f>IF($K$5=0,"",IF(AND($P$5="なし",$T$5="なし"),1,""))</f>
        <v/>
      </c>
      <c r="U10" s="74" t="str">
        <f>IF(T10="","",IF(AND($P$5="なし",$T$5="なし"),VLOOKUP($B$7,'（参考）諸謝金・宿泊料'!C:I,5,FALSE))+IF(AND($P$5="なし",$T$5="あり"),VLOOKUP($B$7,'（参考）諸謝金・宿泊料'!C:I,6,FALSE))+IF(AND($P$5="あり",$T$5="なし"),VLOOKUP($B$7,'（参考）諸謝金・宿泊料'!C:I,7,FALSE))+IF(AND($P$5="あり",$T$5="あり"),0))</f>
        <v/>
      </c>
      <c r="V10" s="75">
        <f t="shared" ref="V10:X24" si="2">I10</f>
        <v>0</v>
      </c>
      <c r="W10" s="70">
        <f t="shared" si="2"/>
        <v>0</v>
      </c>
      <c r="X10" s="70">
        <f t="shared" si="2"/>
        <v>0</v>
      </c>
      <c r="Y10" s="70"/>
      <c r="Z10" s="70"/>
      <c r="AA10" s="79">
        <f t="shared" ref="AA10:AC13" si="3">N10</f>
        <v>0</v>
      </c>
      <c r="AB10" s="70">
        <f t="shared" si="3"/>
        <v>0</v>
      </c>
      <c r="AC10" s="70">
        <f t="shared" si="3"/>
        <v>0</v>
      </c>
      <c r="AD10" s="70" t="str">
        <f>IF(P10="","",IF(Q10&lt;VLOOKUP($B$7,'（参考）諸謝金・宿泊料'!$C$3:$D$25,2,TRUE)*AC10,Q10,VLOOKUP($B$7,'（参考）諸謝金・宿泊料'!$C$3:$D$25,2,TRUE)*AC10))</f>
        <v/>
      </c>
      <c r="AE10" s="70" t="str">
        <f t="shared" ref="AE10:AE24" si="4">R10</f>
        <v/>
      </c>
      <c r="AF10" s="70" t="str">
        <f>IF(OR(H10="東京都特別区",H10="横浜市",H10="川崎市",H10="相模原市",H10="千葉市",H10="さいたま市",H10="名古屋市",H10="京都市",H10="大阪市",H10="堺市",H10="神戸市",H10="広島市",H10="福岡市"),IF(AE10=1,MIN(S10,VLOOKUP($B$7,'（参考）諸謝金・宿泊料'!$C:$F,3,FALSE)),""),IF(AE10=1,MIN(S10,VLOOKUP($B$7,'（参考）諸謝金・宿泊料'!$C:$F,4,FALSE)),""))</f>
        <v/>
      </c>
      <c r="AG10" s="70" t="str">
        <f>IF($X$5=0,"",IF(T10="","",1))</f>
        <v/>
      </c>
      <c r="AH10" s="74" t="str">
        <f>IF(AG10="","",IF(AND($AC$5="なし",$AG$5="なし"),VLOOKUP($B$7,'（参考）諸謝金・宿泊料'!C:I,5,FALSE))+IF(AND($AC$5="なし",$AG$5="あり"),VLOOKUP($B$7,'（参考）諸謝金・宿泊料'!$C:I,6,FALSE))+IF(AND($AC$5="あり",$AG$5="なし"),VLOOKUP($B$7,'（参考）諸謝金・宿泊料'!C:I,7,FALSE))+IF(AND($AC$5="あり",$AG$5="あり"),0))</f>
        <v/>
      </c>
    </row>
    <row r="11" spans="1:35" s="12" customFormat="1" ht="37.5" customHeight="1">
      <c r="A11" s="17"/>
      <c r="B11" s="21"/>
      <c r="C11" s="26" t="s">
        <v>86</v>
      </c>
      <c r="D11" s="31"/>
      <c r="E11" s="36"/>
      <c r="F11" s="36"/>
      <c r="G11" s="36"/>
      <c r="H11" s="45"/>
      <c r="I11" s="50"/>
      <c r="J11" s="56"/>
      <c r="K11" s="56"/>
      <c r="L11" s="56"/>
      <c r="M11" s="56"/>
      <c r="N11" s="65"/>
      <c r="O11" s="56"/>
      <c r="P11" s="56"/>
      <c r="Q11" s="56"/>
      <c r="R11" s="70" t="str">
        <f t="shared" si="1"/>
        <v/>
      </c>
      <c r="S11" s="56"/>
      <c r="T11" s="71" t="str">
        <f t="shared" ref="T11:T24" si="5">IF($X$5=0,"",IF(OR(G11="",R11=""),"",1))</f>
        <v/>
      </c>
      <c r="U11" s="74" t="str">
        <f>IF(T11="","",IF(AND($P$5="なし",$T$5="なし"),VLOOKUP($B$7,'（参考）諸謝金・宿泊料'!C:I,5,FALSE))+IF(AND($P$5="なし",$T$5="あり"),VLOOKUP($B$7,'（参考）諸謝金・宿泊料'!C:I,6,FALSE))+IF(AND($P$5="あり",$T$5="なし"),VLOOKUP($B$7,'（参考）諸謝金・宿泊料'!C:I,7,FALSE))+IF(AND($P$5="あり",$T$5="あり"),0))</f>
        <v/>
      </c>
      <c r="V11" s="76">
        <f t="shared" si="2"/>
        <v>0</v>
      </c>
      <c r="W11" s="71">
        <f t="shared" si="2"/>
        <v>0</v>
      </c>
      <c r="X11" s="71">
        <f t="shared" si="2"/>
        <v>0</v>
      </c>
      <c r="Y11" s="71"/>
      <c r="Z11" s="71"/>
      <c r="AA11" s="80">
        <f t="shared" si="3"/>
        <v>0</v>
      </c>
      <c r="AB11" s="71">
        <f t="shared" si="3"/>
        <v>0</v>
      </c>
      <c r="AC11" s="71">
        <f t="shared" si="3"/>
        <v>0</v>
      </c>
      <c r="AD11" s="70" t="str">
        <f>IF(P11="","",IF(Q11&lt;VLOOKUP($B$7,'（参考）諸謝金・宿泊料'!$C$3:$D$25,2,TRUE)*AC11,Q11,VLOOKUP($B$7,'（参考）諸謝金・宿泊料'!$C$3:$D$25,2,TRUE)*AC11))</f>
        <v/>
      </c>
      <c r="AE11" s="71" t="str">
        <f t="shared" si="4"/>
        <v/>
      </c>
      <c r="AF11" s="71" t="str">
        <f>IF(OR(H11="横浜市",H11="川崎市",H11="相模原市",H11="千葉市",H11="さいたま市",H11="名古屋市",H11="京都市",H11="大阪市",H11="堺市",H11="神戸市",H11="広島市",H11="福岡市"),IF(AE11=1,MIN(S11,VLOOKUP($B$7,'（参考）諸謝金・宿泊料'!$C:$F,3,FALSE)),""),IF(AE11=1,MIN(S11,VLOOKUP($B$7,'（参考）諸謝金・宿泊料'!$C:$F,4,FALSE)),""))</f>
        <v/>
      </c>
      <c r="AG11" s="71" t="str">
        <f t="shared" ref="AG11:AG24" si="6">IF($X$5=0,"",IF(OR(T11="",AE11=""),"",1))</f>
        <v/>
      </c>
      <c r="AH11" s="83" t="str">
        <f>IF(AG11="","",IF(AND($AC$5="なし",$AG$5="なし"),VLOOKUP($B$7,'（参考）諸謝金・宿泊料'!C:I,5,FALSE))+IF(AND($AC$5="なし",$AG$5="あり"),VLOOKUP($B$7,'（参考）諸謝金・宿泊料'!C:I,6,FALSE))+IF(AND($AC$5="あり",$AG$5="なし"),VLOOKUP($B$7,'（参考）諸謝金・宿泊料'!C:I,7,FALSE))+IF(AND($AC$5="あり",$AG$5="あり"),0))</f>
        <v/>
      </c>
    </row>
    <row r="12" spans="1:35" s="12" customFormat="1" ht="37.5" customHeight="1">
      <c r="A12" s="17"/>
      <c r="B12" s="21"/>
      <c r="C12" s="26" t="s">
        <v>86</v>
      </c>
      <c r="D12" s="31"/>
      <c r="E12" s="37"/>
      <c r="F12" s="37"/>
      <c r="G12" s="37"/>
      <c r="H12" s="45"/>
      <c r="I12" s="50"/>
      <c r="J12" s="56"/>
      <c r="K12" s="56"/>
      <c r="L12" s="56"/>
      <c r="M12" s="56"/>
      <c r="N12" s="65"/>
      <c r="O12" s="56"/>
      <c r="P12" s="56" t="str">
        <f t="shared" ref="P12:P24" si="7">IF(A12="","",1)</f>
        <v/>
      </c>
      <c r="Q12" s="56"/>
      <c r="R12" s="70" t="str">
        <f t="shared" si="1"/>
        <v/>
      </c>
      <c r="S12" s="56"/>
      <c r="T12" s="71" t="str">
        <f t="shared" si="5"/>
        <v/>
      </c>
      <c r="U12" s="74" t="str">
        <f>IF(T12="","",IF(AND($P$5="なし",$T$5="なし"),VLOOKUP($B$7,'（参考）諸謝金・宿泊料'!C:I,5,FALSE))+IF(AND($P$5="なし",$T$5="あり"),VLOOKUP($B$7,'（参考）諸謝金・宿泊料'!C:I,6,FALSE))+IF(AND($P$5="あり",$T$5="なし"),VLOOKUP($B$7,'（参考）諸謝金・宿泊料'!C:I,7,FALSE))+IF(AND($P$5="あり",$T$5="あり"),0))</f>
        <v/>
      </c>
      <c r="V12" s="76">
        <f t="shared" si="2"/>
        <v>0</v>
      </c>
      <c r="W12" s="71">
        <f t="shared" si="2"/>
        <v>0</v>
      </c>
      <c r="X12" s="71">
        <f t="shared" si="2"/>
        <v>0</v>
      </c>
      <c r="Y12" s="71"/>
      <c r="Z12" s="71"/>
      <c r="AA12" s="80">
        <f t="shared" si="3"/>
        <v>0</v>
      </c>
      <c r="AB12" s="71">
        <f t="shared" si="3"/>
        <v>0</v>
      </c>
      <c r="AC12" s="71" t="str">
        <f t="shared" si="3"/>
        <v/>
      </c>
      <c r="AD12" s="70" t="str">
        <f>IF(P12="","",IF(Q12&lt;VLOOKUP($B$7,'（参考）諸謝金・宿泊料'!$C$3:$D$25,2,TRUE)*AC12,Q12,VLOOKUP($B$7,'（参考）諸謝金・宿泊料'!$C$3:$D$25,2,TRUE)*AC12))</f>
        <v/>
      </c>
      <c r="AE12" s="71" t="str">
        <f t="shared" si="4"/>
        <v/>
      </c>
      <c r="AF12" s="71" t="str">
        <f>IF(OR(H12="横浜市",H12="川崎市",H12="相模原市",H12="千葉市",H12="さいたま市",H12="名古屋市",H12="京都市",H12="大阪市",H12="堺市",H12="神戸市",H12="広島市",H12="福岡市"),IF(AE12=1,MIN(S12,VLOOKUP($B$7,'（参考）諸謝金・宿泊料'!$C:$F,3,FALSE)),""),IF(AE12=1,MIN(S12,VLOOKUP($B$7,'（参考）諸謝金・宿泊料'!$C:$F,4,FALSE)),""))</f>
        <v/>
      </c>
      <c r="AG12" s="71" t="str">
        <f t="shared" si="6"/>
        <v/>
      </c>
      <c r="AH12" s="83" t="str">
        <f>IF(AG12="","",IF(AND($AC$5="なし",$AG$5="なし"),VLOOKUP($B$7,'（参考）諸謝金・宿泊料'!C:I,5,FALSE))+IF(AND($AC$5="なし",$AG$5="あり"),VLOOKUP($B$7,'（参考）諸謝金・宿泊料'!C:I,6,FALSE))+IF(AND($AC$5="あり",$AG$5="なし"),VLOOKUP($B$7,'（参考）諸謝金・宿泊料'!C:I,7,FALSE))+IF(AND($AC$5="あり",$AG$5="あり"),0))</f>
        <v/>
      </c>
    </row>
    <row r="13" spans="1:35" s="12" customFormat="1" ht="37.5" customHeight="1">
      <c r="A13" s="17"/>
      <c r="B13" s="21"/>
      <c r="C13" s="26" t="s">
        <v>86</v>
      </c>
      <c r="D13" s="31"/>
      <c r="E13" s="37"/>
      <c r="F13" s="37"/>
      <c r="G13" s="37"/>
      <c r="H13" s="45"/>
      <c r="I13" s="50"/>
      <c r="J13" s="56"/>
      <c r="K13" s="56"/>
      <c r="L13" s="56"/>
      <c r="M13" s="56"/>
      <c r="N13" s="65"/>
      <c r="O13" s="56"/>
      <c r="P13" s="56" t="str">
        <f t="shared" si="7"/>
        <v/>
      </c>
      <c r="Q13" s="56"/>
      <c r="R13" s="70" t="str">
        <f t="shared" si="1"/>
        <v/>
      </c>
      <c r="S13" s="56"/>
      <c r="T13" s="71" t="str">
        <f t="shared" si="5"/>
        <v/>
      </c>
      <c r="U13" s="74" t="str">
        <f>IF(T13="","",IF(AND($P$5="なし",$T$5="なし"),VLOOKUP($B$7,'（参考）諸謝金・宿泊料'!C:I,5,FALSE))+IF(AND($P$5="なし",$T$5="あり"),VLOOKUP($B$7,'（参考）諸謝金・宿泊料'!C:I,6,FALSE))+IF(AND($P$5="あり",$T$5="なし"),VLOOKUP($B$7,'（参考）諸謝金・宿泊料'!C:I,7,FALSE))+IF(AND($P$5="あり",$T$5="あり"),0))</f>
        <v/>
      </c>
      <c r="V13" s="76">
        <f t="shared" si="2"/>
        <v>0</v>
      </c>
      <c r="W13" s="71">
        <f t="shared" si="2"/>
        <v>0</v>
      </c>
      <c r="X13" s="71">
        <f t="shared" si="2"/>
        <v>0</v>
      </c>
      <c r="Y13" s="71"/>
      <c r="Z13" s="71"/>
      <c r="AA13" s="80">
        <f t="shared" si="3"/>
        <v>0</v>
      </c>
      <c r="AB13" s="71">
        <f t="shared" si="3"/>
        <v>0</v>
      </c>
      <c r="AC13" s="71" t="str">
        <f t="shared" si="3"/>
        <v/>
      </c>
      <c r="AD13" s="70" t="str">
        <f>IF(P13="","",IF(Q13&lt;VLOOKUP($B$7,'（参考）諸謝金・宿泊料'!$C$3:$D$25,2,TRUE)*AC13,Q13,VLOOKUP($B$7,'（参考）諸謝金・宿泊料'!$C$3:$D$25,2,TRUE)*AC13))</f>
        <v/>
      </c>
      <c r="AE13" s="71" t="str">
        <f t="shared" si="4"/>
        <v/>
      </c>
      <c r="AF13" s="71" t="str">
        <f>IF(OR(H13="横浜市",H13="川崎市",H13="相模原市",H13="千葉市",H13="さいたま市",H13="名古屋市",H13="京都市",H13="大阪市",H13="堺市",H13="神戸市",H13="広島市",H13="福岡市"),IF(AE13=1,MIN(S13,VLOOKUP($B$7,'（参考）諸謝金・宿泊料'!$C:$F,3,FALSE)),""),IF(AE13=1,MIN(S13,VLOOKUP($B$7,'（参考）諸謝金・宿泊料'!$C:$F,4,FALSE)),""))</f>
        <v/>
      </c>
      <c r="AG13" s="71" t="str">
        <f t="shared" si="6"/>
        <v/>
      </c>
      <c r="AH13" s="83" t="str">
        <f>IF(AG13="","",IF(AND($AC$5="なし",$AG$5="なし"),VLOOKUP($B$7,'（参考）諸謝金・宿泊料'!C:I,5,FALSE))+IF(AND($AC$5="なし",$AG$5="あり"),VLOOKUP($B$7,'（参考）諸謝金・宿泊料'!C:I,6,FALSE))+IF(AND($AC$5="あり",$AG$5="なし"),VLOOKUP($B$7,'（参考）諸謝金・宿泊料'!C:I,7,FALSE))+IF(AND($AC$5="あり",$AG$5="あり"),0))</f>
        <v/>
      </c>
    </row>
    <row r="14" spans="1:35" s="12" customFormat="1" ht="37.5" customHeight="1">
      <c r="A14" s="17"/>
      <c r="B14" s="21"/>
      <c r="C14" s="26" t="s">
        <v>86</v>
      </c>
      <c r="D14" s="31"/>
      <c r="E14" s="37"/>
      <c r="F14" s="37"/>
      <c r="G14" s="37"/>
      <c r="H14" s="45"/>
      <c r="I14" s="50"/>
      <c r="J14" s="56"/>
      <c r="K14" s="56"/>
      <c r="L14" s="56"/>
      <c r="M14" s="56"/>
      <c r="N14" s="65"/>
      <c r="O14" s="56"/>
      <c r="P14" s="56" t="str">
        <f t="shared" si="7"/>
        <v/>
      </c>
      <c r="Q14" s="56"/>
      <c r="R14" s="70" t="str">
        <f t="shared" si="1"/>
        <v/>
      </c>
      <c r="S14" s="56"/>
      <c r="T14" s="71" t="str">
        <f t="shared" si="5"/>
        <v/>
      </c>
      <c r="U14" s="74" t="str">
        <f>IF(T14="","",IF(AND($P$5="なし",$T$5="なし"),VLOOKUP($B$7,'（参考）諸謝金・宿泊料'!C:I,5,FALSE))+IF(AND($P$5="なし",$T$5="あり"),VLOOKUP($B$7,'（参考）諸謝金・宿泊料'!C:I,6,FALSE))+IF(AND($P$5="あり",$T$5="なし"),VLOOKUP($B$7,'（参考）諸謝金・宿泊料'!C:I,7,FALSE))+IF(AND($P$5="あり",$T$5="あり"),0))</f>
        <v/>
      </c>
      <c r="V14" s="76">
        <f t="shared" si="2"/>
        <v>0</v>
      </c>
      <c r="W14" s="71">
        <f t="shared" si="2"/>
        <v>0</v>
      </c>
      <c r="X14" s="71">
        <f t="shared" si="2"/>
        <v>0</v>
      </c>
      <c r="Y14" s="71"/>
      <c r="Z14" s="71"/>
      <c r="AA14" s="80">
        <f t="shared" ref="AA14:AB24" si="8">N14</f>
        <v>0</v>
      </c>
      <c r="AB14" s="71">
        <f t="shared" si="8"/>
        <v>0</v>
      </c>
      <c r="AC14" s="71"/>
      <c r="AD14" s="70" t="str">
        <f>IF(P14="","",IF(Q14&lt;VLOOKUP($B$7,'（参考）諸謝金・宿泊料'!$C$3:$D$25,2,TRUE)*AC14,Q14,VLOOKUP($B$7,'（参考）諸謝金・宿泊料'!$C$3:$D$25,2,TRUE)*AC14))</f>
        <v/>
      </c>
      <c r="AE14" s="71" t="str">
        <f t="shared" si="4"/>
        <v/>
      </c>
      <c r="AF14" s="71" t="str">
        <f>IF(OR(H14="横浜市",H14="川崎市",H14="相模原市",H14="千葉市",H14="さいたま市",H14="名古屋市",H14="京都市",H14="大阪市",H14="堺市",H14="神戸市",H14="広島市",H14="福岡市"),IF(AE14=1,MIN(S14,VLOOKUP($B$7,'（参考）諸謝金・宿泊料'!$C:$F,3,FALSE)),""),IF(AE14=1,MIN(S14,VLOOKUP($B$7,'（参考）諸謝金・宿泊料'!$C:$F,4,FALSE)),""))</f>
        <v/>
      </c>
      <c r="AG14" s="71" t="str">
        <f t="shared" si="6"/>
        <v/>
      </c>
      <c r="AH14" s="83" t="str">
        <f>IF(AG14="","",IF(AND($AC$5="なし",$AG$5="なし"),VLOOKUP($B$7,'（参考）諸謝金・宿泊料'!C:I,5,FALSE))+IF(AND($AC$5="なし",$AG$5="あり"),VLOOKUP($B$7,'（参考）諸謝金・宿泊料'!C:I,6,FALSE))+IF(AND($AC$5="あり",$AG$5="なし"),VLOOKUP($B$7,'（参考）諸謝金・宿泊料'!C:I,7,FALSE))+IF(AND($AC$5="あり",$AG$5="あり"),0))</f>
        <v/>
      </c>
    </row>
    <row r="15" spans="1:35" s="12" customFormat="1" ht="37.5" customHeight="1">
      <c r="A15" s="17"/>
      <c r="B15" s="21"/>
      <c r="C15" s="26" t="s">
        <v>86</v>
      </c>
      <c r="D15" s="31"/>
      <c r="E15" s="36"/>
      <c r="F15" s="36"/>
      <c r="G15" s="36"/>
      <c r="H15" s="45"/>
      <c r="I15" s="50"/>
      <c r="J15" s="56"/>
      <c r="K15" s="56"/>
      <c r="L15" s="56"/>
      <c r="M15" s="56"/>
      <c r="N15" s="65"/>
      <c r="O15" s="56"/>
      <c r="P15" s="56" t="str">
        <f t="shared" si="7"/>
        <v/>
      </c>
      <c r="Q15" s="56"/>
      <c r="R15" s="70" t="str">
        <f t="shared" si="1"/>
        <v/>
      </c>
      <c r="S15" s="56"/>
      <c r="T15" s="71" t="str">
        <f t="shared" si="5"/>
        <v/>
      </c>
      <c r="U15" s="74" t="str">
        <f>IF(T15="","",IF(AND($P$5="なし",$T$5="なし"),VLOOKUP($B$7,'（参考）諸謝金・宿泊料'!C:I,5,FALSE))+IF(AND($P$5="なし",$T$5="あり"),VLOOKUP($B$7,'（参考）諸謝金・宿泊料'!C:I,6,FALSE))+IF(AND($P$5="あり",$T$5="なし"),VLOOKUP($B$7,'（参考）諸謝金・宿泊料'!C:I,7,FALSE))+IF(AND($P$5="あり",$T$5="あり"),0))</f>
        <v/>
      </c>
      <c r="V15" s="76">
        <f t="shared" si="2"/>
        <v>0</v>
      </c>
      <c r="W15" s="71">
        <f t="shared" si="2"/>
        <v>0</v>
      </c>
      <c r="X15" s="71">
        <f t="shared" si="2"/>
        <v>0</v>
      </c>
      <c r="Y15" s="71"/>
      <c r="Z15" s="71"/>
      <c r="AA15" s="80">
        <f t="shared" si="8"/>
        <v>0</v>
      </c>
      <c r="AB15" s="71">
        <f t="shared" si="8"/>
        <v>0</v>
      </c>
      <c r="AC15" s="71"/>
      <c r="AD15" s="70" t="str">
        <f>IF(P15="","",IF(Q15&lt;VLOOKUP($B$7,'（参考）諸謝金・宿泊料'!$C$3:$D$25,2,TRUE)*AC15,Q15,VLOOKUP($B$7,'（参考）諸謝金・宿泊料'!$C$3:$D$25,2,TRUE)*AC15))</f>
        <v/>
      </c>
      <c r="AE15" s="71" t="str">
        <f t="shared" si="4"/>
        <v/>
      </c>
      <c r="AF15" s="71" t="str">
        <f>IF(OR(H15="横浜市",H15="川崎市",H15="相模原市",H15="千葉市",H15="さいたま市",H15="名古屋市",H15="京都市",H15="大阪市",H15="堺市",H15="神戸市",H15="広島市",H15="福岡市"),IF(AE15=1,MIN(S15,VLOOKUP($B$7,'（参考）諸謝金・宿泊料'!$C:$F,3,FALSE)),""),IF(AE15=1,MIN(S15,VLOOKUP($B$7,'（参考）諸謝金・宿泊料'!$C:$F,4,FALSE)),""))</f>
        <v/>
      </c>
      <c r="AG15" s="71" t="str">
        <f t="shared" si="6"/>
        <v/>
      </c>
      <c r="AH15" s="83" t="str">
        <f>IF(AG15="","",IF(AND($AC$5="なし",$AG$5="なし"),VLOOKUP($B$7,'（参考）諸謝金・宿泊料'!C:I,5,FALSE))+IF(AND($AC$5="なし",$AG$5="あり"),VLOOKUP($B$7,'（参考）諸謝金・宿泊料'!C:I,6,FALSE))+IF(AND($AC$5="あり",$AG$5="なし"),VLOOKUP($B$7,'（参考）諸謝金・宿泊料'!C:I,7,FALSE))+IF(AND($AC$5="あり",$AG$5="あり"),0))</f>
        <v/>
      </c>
    </row>
    <row r="16" spans="1:35" s="12" customFormat="1" ht="37.5" customHeight="1">
      <c r="A16" s="17"/>
      <c r="B16" s="21"/>
      <c r="C16" s="26" t="s">
        <v>86</v>
      </c>
      <c r="D16" s="31"/>
      <c r="E16" s="37"/>
      <c r="F16" s="37"/>
      <c r="G16" s="37"/>
      <c r="H16" s="45"/>
      <c r="I16" s="50"/>
      <c r="J16" s="56"/>
      <c r="K16" s="56"/>
      <c r="L16" s="56"/>
      <c r="M16" s="56"/>
      <c r="N16" s="65"/>
      <c r="O16" s="56"/>
      <c r="P16" s="56" t="str">
        <f t="shared" si="7"/>
        <v/>
      </c>
      <c r="Q16" s="56"/>
      <c r="R16" s="70" t="str">
        <f t="shared" si="1"/>
        <v/>
      </c>
      <c r="S16" s="56"/>
      <c r="T16" s="71" t="str">
        <f t="shared" si="5"/>
        <v/>
      </c>
      <c r="U16" s="74" t="str">
        <f>IF(T16="","",IF(AND($P$5="なし",$T$5="なし"),VLOOKUP($B$7,'（参考）諸謝金・宿泊料'!C:I,5,FALSE))+IF(AND($P$5="なし",$T$5="あり"),VLOOKUP($B$7,'（参考）諸謝金・宿泊料'!C:I,6,FALSE))+IF(AND($P$5="あり",$T$5="なし"),VLOOKUP($B$7,'（参考）諸謝金・宿泊料'!C:I,7,FALSE))+IF(AND($P$5="あり",$T$5="あり"),0))</f>
        <v/>
      </c>
      <c r="V16" s="76">
        <f t="shared" si="2"/>
        <v>0</v>
      </c>
      <c r="W16" s="71">
        <f t="shared" si="2"/>
        <v>0</v>
      </c>
      <c r="X16" s="71">
        <f t="shared" si="2"/>
        <v>0</v>
      </c>
      <c r="Y16" s="71"/>
      <c r="Z16" s="71"/>
      <c r="AA16" s="80">
        <f t="shared" si="8"/>
        <v>0</v>
      </c>
      <c r="AB16" s="71">
        <f t="shared" si="8"/>
        <v>0</v>
      </c>
      <c r="AC16" s="71" t="str">
        <f t="shared" ref="AC16:AC24" si="9">P16</f>
        <v/>
      </c>
      <c r="AD16" s="70" t="str">
        <f>IF(P16="","",IF(Q16&lt;VLOOKUP($B$7,'（参考）諸謝金・宿泊料'!$C$3:$D$25,2,TRUE)*AC16,Q16,VLOOKUP($B$7,'（参考）諸謝金・宿泊料'!$C$3:$D$25,2,TRUE)*AC16))</f>
        <v/>
      </c>
      <c r="AE16" s="71" t="str">
        <f t="shared" si="4"/>
        <v/>
      </c>
      <c r="AF16" s="71" t="str">
        <f>IF(OR(H16="横浜市",H16="川崎市",H16="相模原市",H16="千葉市",H16="さいたま市",H16="名古屋市",H16="京都市",H16="大阪市",H16="堺市",H16="神戸市",H16="広島市",H16="福岡市"),IF(AE16=1,MIN(S16,VLOOKUP($B$7,'（参考）諸謝金・宿泊料'!$C:$F,3,FALSE)),""),IF(AE16=1,MIN(S16,VLOOKUP($B$7,'（参考）諸謝金・宿泊料'!$C:$F,4,FALSE)),""))</f>
        <v/>
      </c>
      <c r="AG16" s="71" t="str">
        <f t="shared" si="6"/>
        <v/>
      </c>
      <c r="AH16" s="83" t="str">
        <f>IF(AG16="","",IF(AND($AC$5="なし",$AG$5="なし"),VLOOKUP($B$7,'（参考）諸謝金・宿泊料'!C:I,5,FALSE))+IF(AND($AC$5="なし",$AG$5="あり"),VLOOKUP($B$7,'（参考）諸謝金・宿泊料'!C:I,6,FALSE))+IF(AND($AC$5="あり",$AG$5="なし"),VLOOKUP($B$7,'（参考）諸謝金・宿泊料'!C:I,7,FALSE))+IF(AND($AC$5="あり",$AG$5="あり"),0))</f>
        <v/>
      </c>
    </row>
    <row r="17" spans="1:34" s="12" customFormat="1" ht="37.5" customHeight="1">
      <c r="A17" s="17"/>
      <c r="B17" s="21"/>
      <c r="C17" s="26" t="s">
        <v>86</v>
      </c>
      <c r="D17" s="31"/>
      <c r="E17" s="36"/>
      <c r="F17" s="36"/>
      <c r="G17" s="36"/>
      <c r="H17" s="45"/>
      <c r="I17" s="50"/>
      <c r="J17" s="56"/>
      <c r="K17" s="56"/>
      <c r="L17" s="56"/>
      <c r="M17" s="56"/>
      <c r="N17" s="65"/>
      <c r="O17" s="56"/>
      <c r="P17" s="56" t="str">
        <f t="shared" si="7"/>
        <v/>
      </c>
      <c r="Q17" s="56"/>
      <c r="R17" s="70" t="str">
        <f t="shared" si="1"/>
        <v/>
      </c>
      <c r="S17" s="56"/>
      <c r="T17" s="71" t="str">
        <f t="shared" si="5"/>
        <v/>
      </c>
      <c r="U17" s="74" t="str">
        <f>IF(T17="","",IF(AND($P$5="なし",$T$5="なし"),VLOOKUP($B$7,'（参考）諸謝金・宿泊料'!C:I,5,FALSE))+IF(AND($P$5="なし",$T$5="あり"),VLOOKUP($B$7,'（参考）諸謝金・宿泊料'!C:I,6,FALSE))+IF(AND($P$5="あり",$T$5="なし"),VLOOKUP($B$7,'（参考）諸謝金・宿泊料'!C:I,7,FALSE))+IF(AND($P$5="あり",$T$5="あり"),0))</f>
        <v/>
      </c>
      <c r="V17" s="76">
        <f t="shared" si="2"/>
        <v>0</v>
      </c>
      <c r="W17" s="71">
        <f t="shared" si="2"/>
        <v>0</v>
      </c>
      <c r="X17" s="71">
        <f t="shared" si="2"/>
        <v>0</v>
      </c>
      <c r="Y17" s="71"/>
      <c r="Z17" s="71"/>
      <c r="AA17" s="80">
        <f t="shared" si="8"/>
        <v>0</v>
      </c>
      <c r="AB17" s="71">
        <f t="shared" si="8"/>
        <v>0</v>
      </c>
      <c r="AC17" s="71" t="str">
        <f t="shared" si="9"/>
        <v/>
      </c>
      <c r="AD17" s="70" t="str">
        <f>IF(P17="","",IF(Q17&lt;VLOOKUP($B$7,'（参考）諸謝金・宿泊料'!$C$3:$D$25,2,TRUE)*AC17,Q17,VLOOKUP($B$7,'（参考）諸謝金・宿泊料'!$C$3:$D$25,2,TRUE)*AC17))</f>
        <v/>
      </c>
      <c r="AE17" s="71" t="str">
        <f t="shared" si="4"/>
        <v/>
      </c>
      <c r="AF17" s="71" t="str">
        <f>IF(OR(H17="横浜市",H17="川崎市",H17="相模原市",H17="千葉市",H17="さいたま市",H17="名古屋市",H17="京都市",H17="大阪市",H17="堺市",H17="神戸市",H17="広島市",H17="福岡市"),IF(AE17=1,MIN(S17,VLOOKUP($B$7,'（参考）諸謝金・宿泊料'!$C:$F,3,FALSE)),""),IF(AE17=1,MIN(S17,VLOOKUP($B$7,'（参考）諸謝金・宿泊料'!$C:$F,4,FALSE)),""))</f>
        <v/>
      </c>
      <c r="AG17" s="71" t="str">
        <f t="shared" si="6"/>
        <v/>
      </c>
      <c r="AH17" s="83" t="str">
        <f>IF(AG17="","",IF(AND($AC$5="なし",$AG$5="なし"),VLOOKUP($B$7,'（参考）諸謝金・宿泊料'!C:I,5,FALSE))+IF(AND($AC$5="なし",$AG$5="あり"),VLOOKUP($B$7,'（参考）諸謝金・宿泊料'!C:I,6,FALSE))+IF(AND($AC$5="あり",$AG$5="なし"),VLOOKUP($B$7,'（参考）諸謝金・宿泊料'!C:I,7,FALSE))+IF(AND($AC$5="あり",$AG$5="あり"),0))</f>
        <v/>
      </c>
    </row>
    <row r="18" spans="1:34" s="12" customFormat="1" ht="37.5" customHeight="1">
      <c r="A18" s="17"/>
      <c r="B18" s="21"/>
      <c r="C18" s="26" t="s">
        <v>86</v>
      </c>
      <c r="D18" s="31"/>
      <c r="E18" s="36"/>
      <c r="F18" s="36"/>
      <c r="G18" s="36"/>
      <c r="H18" s="45"/>
      <c r="I18" s="50"/>
      <c r="J18" s="56"/>
      <c r="K18" s="56"/>
      <c r="L18" s="56"/>
      <c r="M18" s="56"/>
      <c r="N18" s="65"/>
      <c r="O18" s="56"/>
      <c r="P18" s="56" t="str">
        <f t="shared" si="7"/>
        <v/>
      </c>
      <c r="Q18" s="56"/>
      <c r="R18" s="70" t="str">
        <f t="shared" si="1"/>
        <v/>
      </c>
      <c r="S18" s="56"/>
      <c r="T18" s="71" t="str">
        <f t="shared" si="5"/>
        <v/>
      </c>
      <c r="U18" s="74" t="str">
        <f>IF(T18="","",IF(AND($P$5="なし",$T$5="なし"),VLOOKUP($B$7,'（参考）諸謝金・宿泊料'!C:I,5,FALSE))+IF(AND($P$5="なし",$T$5="あり"),VLOOKUP($B$7,'（参考）諸謝金・宿泊料'!C:I,6,FALSE))+IF(AND($P$5="あり",$T$5="なし"),VLOOKUP($B$7,'（参考）諸謝金・宿泊料'!C:I,7,FALSE))+IF(AND($P$5="あり",$T$5="あり"),0))</f>
        <v/>
      </c>
      <c r="V18" s="76">
        <f t="shared" si="2"/>
        <v>0</v>
      </c>
      <c r="W18" s="71">
        <f t="shared" si="2"/>
        <v>0</v>
      </c>
      <c r="X18" s="71">
        <f t="shared" si="2"/>
        <v>0</v>
      </c>
      <c r="Y18" s="71"/>
      <c r="Z18" s="71"/>
      <c r="AA18" s="80">
        <f t="shared" si="8"/>
        <v>0</v>
      </c>
      <c r="AB18" s="71">
        <f t="shared" si="8"/>
        <v>0</v>
      </c>
      <c r="AC18" s="71" t="str">
        <f t="shared" si="9"/>
        <v/>
      </c>
      <c r="AD18" s="70" t="str">
        <f>IF(P18="","",IF(Q18&lt;VLOOKUP($B$7,'（参考）諸謝金・宿泊料'!$C$3:$D$25,2,TRUE)*AC18,Q18,VLOOKUP($B$7,'（参考）諸謝金・宿泊料'!$C$3:$D$25,2,TRUE)*AC18))</f>
        <v/>
      </c>
      <c r="AE18" s="71" t="str">
        <f t="shared" si="4"/>
        <v/>
      </c>
      <c r="AF18" s="71" t="str">
        <f>IF(OR(H18="横浜市",H18="川崎市",H18="相模原市",H18="千葉市",H18="さいたま市",H18="名古屋市",H18="京都市",H18="大阪市",H18="堺市",H18="神戸市",H18="広島市",H18="福岡市"),IF(AE18=1,MIN(S18,VLOOKUP($B$7,'（参考）諸謝金・宿泊料'!$C:$F,3,FALSE)),""),IF(AE18=1,MIN(S18,VLOOKUP($B$7,'（参考）諸謝金・宿泊料'!$C:$F,4,FALSE)),""))</f>
        <v/>
      </c>
      <c r="AG18" s="71" t="str">
        <f t="shared" si="6"/>
        <v/>
      </c>
      <c r="AH18" s="83" t="str">
        <f>IF(AG18="","",IF(AND($AC$5="なし",$AG$5="なし"),VLOOKUP($B$7,'（参考）諸謝金・宿泊料'!C:I,5,FALSE))+IF(AND($AC$5="なし",$AG$5="あり"),VLOOKUP($B$7,'（参考）諸謝金・宿泊料'!C:I,6,FALSE))+IF(AND($AC$5="あり",$AG$5="なし"),VLOOKUP($B$7,'（参考）諸謝金・宿泊料'!C:I,7,FALSE))+IF(AND($AC$5="あり",$AG$5="あり"),0))</f>
        <v/>
      </c>
    </row>
    <row r="19" spans="1:34" s="12" customFormat="1" ht="37.5" customHeight="1">
      <c r="A19" s="17"/>
      <c r="B19" s="21"/>
      <c r="C19" s="26" t="s">
        <v>86</v>
      </c>
      <c r="D19" s="31"/>
      <c r="E19" s="36"/>
      <c r="F19" s="36"/>
      <c r="G19" s="36"/>
      <c r="H19" s="45"/>
      <c r="I19" s="50"/>
      <c r="J19" s="56"/>
      <c r="K19" s="56"/>
      <c r="L19" s="56"/>
      <c r="M19" s="56"/>
      <c r="N19" s="65"/>
      <c r="O19" s="56"/>
      <c r="P19" s="56" t="str">
        <f t="shared" si="7"/>
        <v/>
      </c>
      <c r="Q19" s="56"/>
      <c r="R19" s="70" t="str">
        <f t="shared" si="1"/>
        <v/>
      </c>
      <c r="S19" s="56"/>
      <c r="T19" s="71" t="str">
        <f t="shared" si="5"/>
        <v/>
      </c>
      <c r="U19" s="74" t="str">
        <f>IF(T19="","",IF(AND($P$5="なし",$T$5="なし"),VLOOKUP($B$7,'（参考）諸謝金・宿泊料'!C:I,5,FALSE))+IF(AND($P$5="なし",$T$5="あり"),VLOOKUP($B$7,'（参考）諸謝金・宿泊料'!C:I,6,FALSE))+IF(AND($P$5="あり",$T$5="なし"),VLOOKUP($B$7,'（参考）諸謝金・宿泊料'!C:I,7,FALSE))+IF(AND($P$5="あり",$T$5="あり"),0))</f>
        <v/>
      </c>
      <c r="V19" s="76">
        <f t="shared" si="2"/>
        <v>0</v>
      </c>
      <c r="W19" s="71">
        <f t="shared" si="2"/>
        <v>0</v>
      </c>
      <c r="X19" s="71">
        <f t="shared" si="2"/>
        <v>0</v>
      </c>
      <c r="Y19" s="71"/>
      <c r="Z19" s="71"/>
      <c r="AA19" s="80">
        <f t="shared" si="8"/>
        <v>0</v>
      </c>
      <c r="AB19" s="71">
        <f t="shared" si="8"/>
        <v>0</v>
      </c>
      <c r="AC19" s="71" t="str">
        <f t="shared" si="9"/>
        <v/>
      </c>
      <c r="AD19" s="70" t="str">
        <f>IF(P19="","",IF(Q19&lt;VLOOKUP($B$7,'（参考）諸謝金・宿泊料'!$C$3:$D$25,2,TRUE)*AC19,Q19,VLOOKUP($B$7,'（参考）諸謝金・宿泊料'!$C$3:$D$25,2,TRUE)*AC19))</f>
        <v/>
      </c>
      <c r="AE19" s="71" t="str">
        <f t="shared" si="4"/>
        <v/>
      </c>
      <c r="AF19" s="71" t="str">
        <f>IF(OR(H19="横浜市",H19="川崎市",H19="相模原市",H19="千葉市",H19="さいたま市",H19="名古屋市",H19="京都市",H19="大阪市",H19="堺市",H19="神戸市",H19="広島市",H19="福岡市"),IF(AE19=1,MIN(S19,VLOOKUP($B$7,'（参考）諸謝金・宿泊料'!$C:$F,3,FALSE)),""),IF(AE19=1,MIN(S19,VLOOKUP($B$7,'（参考）諸謝金・宿泊料'!$C:$F,4,FALSE)),""))</f>
        <v/>
      </c>
      <c r="AG19" s="71" t="str">
        <f t="shared" si="6"/>
        <v/>
      </c>
      <c r="AH19" s="83" t="str">
        <f>IF(AG19="","",IF(AND($AC$5="なし",$AG$5="なし"),VLOOKUP($B$7,'（参考）諸謝金・宿泊料'!C:I,5,FALSE))+IF(AND($AC$5="なし",$AG$5="あり"),VLOOKUP($B$7,'（参考）諸謝金・宿泊料'!C:I,6,FALSE))+IF(AND($AC$5="あり",$AG$5="なし"),VLOOKUP($B$7,'（参考）諸謝金・宿泊料'!C:I,7,FALSE))+IF(AND($AC$5="あり",$AG$5="あり"),0))</f>
        <v/>
      </c>
    </row>
    <row r="20" spans="1:34" s="12" customFormat="1" ht="37.5" customHeight="1">
      <c r="A20" s="17"/>
      <c r="B20" s="21"/>
      <c r="C20" s="26" t="s">
        <v>86</v>
      </c>
      <c r="D20" s="31"/>
      <c r="E20" s="36"/>
      <c r="F20" s="36"/>
      <c r="G20" s="36"/>
      <c r="H20" s="45"/>
      <c r="I20" s="50"/>
      <c r="J20" s="56"/>
      <c r="K20" s="56"/>
      <c r="L20" s="56"/>
      <c r="M20" s="56"/>
      <c r="N20" s="65"/>
      <c r="O20" s="56"/>
      <c r="P20" s="56" t="str">
        <f t="shared" si="7"/>
        <v/>
      </c>
      <c r="Q20" s="56"/>
      <c r="R20" s="70" t="str">
        <f t="shared" si="1"/>
        <v/>
      </c>
      <c r="S20" s="56"/>
      <c r="T20" s="71" t="str">
        <f t="shared" si="5"/>
        <v/>
      </c>
      <c r="U20" s="74" t="str">
        <f>IF(T20="","",IF(AND($P$5="なし",$T$5="なし"),VLOOKUP($B$7,'（参考）諸謝金・宿泊料'!C:I,5,FALSE))+IF(AND($P$5="なし",$T$5="あり"),VLOOKUP($B$7,'（参考）諸謝金・宿泊料'!C:I,6,FALSE))+IF(AND($P$5="あり",$T$5="なし"),VLOOKUP($B$7,'（参考）諸謝金・宿泊料'!C:I,7,FALSE))+IF(AND($P$5="あり",$T$5="あり"),0))</f>
        <v/>
      </c>
      <c r="V20" s="76">
        <f t="shared" si="2"/>
        <v>0</v>
      </c>
      <c r="W20" s="71">
        <f t="shared" si="2"/>
        <v>0</v>
      </c>
      <c r="X20" s="71">
        <f t="shared" si="2"/>
        <v>0</v>
      </c>
      <c r="Y20" s="71"/>
      <c r="Z20" s="71"/>
      <c r="AA20" s="80">
        <f t="shared" si="8"/>
        <v>0</v>
      </c>
      <c r="AB20" s="71">
        <f t="shared" si="8"/>
        <v>0</v>
      </c>
      <c r="AC20" s="71" t="str">
        <f t="shared" si="9"/>
        <v/>
      </c>
      <c r="AD20" s="70" t="str">
        <f>IF(P20="","",IF(Q20&lt;VLOOKUP($B$7,'（参考）諸謝金・宿泊料'!$C$3:$D$25,2,TRUE)*AC20,Q20,VLOOKUP($B$7,'（参考）諸謝金・宿泊料'!$C$3:$D$25,2,TRUE)*AC20))</f>
        <v/>
      </c>
      <c r="AE20" s="71" t="str">
        <f t="shared" si="4"/>
        <v/>
      </c>
      <c r="AF20" s="71" t="str">
        <f>IF(OR(H20="横浜市",H20="川崎市",H20="相模原市",H20="千葉市",H20="さいたま市",H20="名古屋市",H20="京都市",H20="大阪市",H20="堺市",H20="神戸市",H20="広島市",H20="福岡市"),IF(AE20=1,MIN(S20,VLOOKUP($B$7,'（参考）諸謝金・宿泊料'!$C:$F,3,FALSE)),""),IF(AE20=1,MIN(S20,VLOOKUP($B$7,'（参考）諸謝金・宿泊料'!$C:$F,4,FALSE)),""))</f>
        <v/>
      </c>
      <c r="AG20" s="71" t="str">
        <f t="shared" si="6"/>
        <v/>
      </c>
      <c r="AH20" s="83" t="str">
        <f>IF(AG20="","",IF(AND($AC$5="なし",$AG$5="なし"),VLOOKUP($B$7,'（参考）諸謝金・宿泊料'!C:I,5,FALSE))+IF(AND($AC$5="なし",$AG$5="あり"),VLOOKUP($B$7,'（参考）諸謝金・宿泊料'!C:I,6,FALSE))+IF(AND($AC$5="あり",$AG$5="なし"),VLOOKUP($B$7,'（参考）諸謝金・宿泊料'!C:I,7,FALSE))+IF(AND($AC$5="あり",$AG$5="あり"),0))</f>
        <v/>
      </c>
    </row>
    <row r="21" spans="1:34" s="12" customFormat="1" ht="37.5" customHeight="1">
      <c r="A21" s="17"/>
      <c r="B21" s="21"/>
      <c r="C21" s="26" t="s">
        <v>86</v>
      </c>
      <c r="D21" s="31"/>
      <c r="E21" s="36"/>
      <c r="F21" s="36"/>
      <c r="G21" s="36"/>
      <c r="H21" s="45"/>
      <c r="I21" s="50"/>
      <c r="J21" s="56"/>
      <c r="K21" s="56"/>
      <c r="L21" s="56"/>
      <c r="M21" s="56"/>
      <c r="N21" s="65"/>
      <c r="O21" s="56"/>
      <c r="P21" s="56" t="str">
        <f t="shared" si="7"/>
        <v/>
      </c>
      <c r="Q21" s="56"/>
      <c r="R21" s="70" t="str">
        <f t="shared" si="1"/>
        <v/>
      </c>
      <c r="S21" s="56"/>
      <c r="T21" s="71" t="str">
        <f t="shared" si="5"/>
        <v/>
      </c>
      <c r="U21" s="74" t="str">
        <f>IF(T21="","",IF(AND($P$5="なし",$T$5="なし"),VLOOKUP($B$7,'（参考）諸謝金・宿泊料'!C:I,5,FALSE))+IF(AND($P$5="なし",$T$5="あり"),VLOOKUP($B$7,'（参考）諸謝金・宿泊料'!C:I,6,FALSE))+IF(AND($P$5="あり",$T$5="なし"),VLOOKUP($B$7,'（参考）諸謝金・宿泊料'!C:I,7,FALSE))+IF(AND($P$5="あり",$T$5="あり"),0))</f>
        <v/>
      </c>
      <c r="V21" s="76">
        <f t="shared" si="2"/>
        <v>0</v>
      </c>
      <c r="W21" s="71">
        <f t="shared" si="2"/>
        <v>0</v>
      </c>
      <c r="X21" s="71">
        <f t="shared" si="2"/>
        <v>0</v>
      </c>
      <c r="Y21" s="71"/>
      <c r="Z21" s="71"/>
      <c r="AA21" s="80">
        <f t="shared" si="8"/>
        <v>0</v>
      </c>
      <c r="AB21" s="71">
        <f t="shared" si="8"/>
        <v>0</v>
      </c>
      <c r="AC21" s="71" t="str">
        <f t="shared" si="9"/>
        <v/>
      </c>
      <c r="AD21" s="70" t="str">
        <f>IF(P21="","",IF(Q21&lt;VLOOKUP($B$7,'（参考）諸謝金・宿泊料'!$C$3:$D$25,2,TRUE)*AC21,Q21,VLOOKUP($B$7,'（参考）諸謝金・宿泊料'!$C$3:$D$25,2,TRUE)*AC21))</f>
        <v/>
      </c>
      <c r="AE21" s="71" t="str">
        <f t="shared" si="4"/>
        <v/>
      </c>
      <c r="AF21" s="71" t="str">
        <f>IF(OR(H21="横浜市",H21="川崎市",H21="相模原市",H21="千葉市",H21="さいたま市",H21="名古屋市",H21="京都市",H21="大阪市",H21="堺市",H21="神戸市",H21="広島市",H21="福岡市"),IF(AE21=1,MIN(S21,VLOOKUP($B$7,'（参考）諸謝金・宿泊料'!$C:$F,3,FALSE)),""),IF(AE21=1,MIN(S21,VLOOKUP($B$7,'（参考）諸謝金・宿泊料'!$C:$F,4,FALSE)),""))</f>
        <v/>
      </c>
      <c r="AG21" s="71" t="str">
        <f t="shared" si="6"/>
        <v/>
      </c>
      <c r="AH21" s="83" t="str">
        <f>IF(AG21="","",IF(AND($AC$5="なし",$AG$5="なし"),VLOOKUP($B$7,'（参考）諸謝金・宿泊料'!C:I,5,FALSE))+IF(AND($AC$5="なし",$AG$5="あり"),VLOOKUP($B$7,'（参考）諸謝金・宿泊料'!C:I,6,FALSE))+IF(AND($AC$5="あり",$AG$5="なし"),VLOOKUP($B$7,'（参考）諸謝金・宿泊料'!C:I,7,FALSE))+IF(AND($AC$5="あり",$AG$5="あり"),0))</f>
        <v/>
      </c>
    </row>
    <row r="22" spans="1:34" s="12" customFormat="1" ht="37.5" customHeight="1">
      <c r="A22" s="17"/>
      <c r="B22" s="21"/>
      <c r="C22" s="26" t="s">
        <v>86</v>
      </c>
      <c r="D22" s="31"/>
      <c r="E22" s="36"/>
      <c r="F22" s="36"/>
      <c r="G22" s="36"/>
      <c r="H22" s="45"/>
      <c r="I22" s="50"/>
      <c r="J22" s="56"/>
      <c r="K22" s="56"/>
      <c r="L22" s="56"/>
      <c r="M22" s="56"/>
      <c r="N22" s="65"/>
      <c r="O22" s="56"/>
      <c r="P22" s="56" t="str">
        <f t="shared" si="7"/>
        <v/>
      </c>
      <c r="Q22" s="56"/>
      <c r="R22" s="70" t="str">
        <f t="shared" si="1"/>
        <v/>
      </c>
      <c r="S22" s="56"/>
      <c r="T22" s="71" t="str">
        <f t="shared" si="5"/>
        <v/>
      </c>
      <c r="U22" s="74" t="str">
        <f>IF(T22="","",IF(AND($P$5="なし",$T$5="なし"),VLOOKUP($B$7,'（参考）諸謝金・宿泊料'!C:I,5,FALSE))+IF(AND($P$5="なし",$T$5="あり"),VLOOKUP($B$7,'（参考）諸謝金・宿泊料'!C:I,6,FALSE))+IF(AND($P$5="あり",$T$5="なし"),VLOOKUP($B$7,'（参考）諸謝金・宿泊料'!C:I,7,FALSE))+IF(AND($P$5="あり",$T$5="あり"),0))</f>
        <v/>
      </c>
      <c r="V22" s="76">
        <f t="shared" si="2"/>
        <v>0</v>
      </c>
      <c r="W22" s="71">
        <f t="shared" si="2"/>
        <v>0</v>
      </c>
      <c r="X22" s="71">
        <f t="shared" si="2"/>
        <v>0</v>
      </c>
      <c r="Y22" s="71"/>
      <c r="Z22" s="71"/>
      <c r="AA22" s="80">
        <f t="shared" si="8"/>
        <v>0</v>
      </c>
      <c r="AB22" s="71">
        <f t="shared" si="8"/>
        <v>0</v>
      </c>
      <c r="AC22" s="71" t="str">
        <f t="shared" si="9"/>
        <v/>
      </c>
      <c r="AD22" s="70" t="str">
        <f>IF(P22="","",IF(Q22&lt;VLOOKUP($B$7,'（参考）諸謝金・宿泊料'!$C$3:$D$25,2,TRUE)*AC22,Q22,VLOOKUP($B$7,'（参考）諸謝金・宿泊料'!$C$3:$D$25,2,TRUE)*AC22))</f>
        <v/>
      </c>
      <c r="AE22" s="71" t="str">
        <f t="shared" si="4"/>
        <v/>
      </c>
      <c r="AF22" s="71" t="str">
        <f>IF(OR(H22="横浜市",H22="川崎市",H22="相模原市",H22="千葉市",H22="さいたま市",H22="名古屋市",H22="京都市",H22="大阪市",H22="堺市",H22="神戸市",H22="広島市",H22="福岡市"),IF(AE22=1,MIN(S22,VLOOKUP($B$7,'（参考）諸謝金・宿泊料'!$C:$F,3,FALSE)),""),IF(AE22=1,MIN(S22,VLOOKUP($B$7,'（参考）諸謝金・宿泊料'!$C:$F,4,FALSE)),""))</f>
        <v/>
      </c>
      <c r="AG22" s="71" t="str">
        <f t="shared" si="6"/>
        <v/>
      </c>
      <c r="AH22" s="83" t="str">
        <f>IF(AG22="","",IF(AND($AC$5="なし",$AG$5="なし"),VLOOKUP($B$7,'（参考）諸謝金・宿泊料'!C:I,5,FALSE))+IF(AND($AC$5="なし",$AG$5="あり"),VLOOKUP($B$7,'（参考）諸謝金・宿泊料'!C:I,6,FALSE))+IF(AND($AC$5="あり",$AG$5="なし"),VLOOKUP($B$7,'（参考）諸謝金・宿泊料'!C:I,7,FALSE))+IF(AND($AC$5="あり",$AG$5="あり"),0))</f>
        <v/>
      </c>
    </row>
    <row r="23" spans="1:34" s="12" customFormat="1" ht="37.5" customHeight="1">
      <c r="A23" s="17"/>
      <c r="B23" s="21"/>
      <c r="C23" s="26" t="s">
        <v>86</v>
      </c>
      <c r="D23" s="31"/>
      <c r="E23" s="36"/>
      <c r="F23" s="36"/>
      <c r="G23" s="36"/>
      <c r="H23" s="45"/>
      <c r="I23" s="50"/>
      <c r="J23" s="56"/>
      <c r="K23" s="56"/>
      <c r="L23" s="56"/>
      <c r="M23" s="56"/>
      <c r="N23" s="65"/>
      <c r="O23" s="56"/>
      <c r="P23" s="56" t="str">
        <f t="shared" si="7"/>
        <v/>
      </c>
      <c r="Q23" s="56"/>
      <c r="R23" s="70" t="str">
        <f t="shared" si="1"/>
        <v/>
      </c>
      <c r="S23" s="56"/>
      <c r="T23" s="71" t="str">
        <f t="shared" si="5"/>
        <v/>
      </c>
      <c r="U23" s="74" t="str">
        <f>IF(T23="","",IF(AND($P$5="なし",$T$5="なし"),VLOOKUP($B$7,'（参考）諸謝金・宿泊料'!C:I,5,FALSE))+IF(AND($P$5="なし",$T$5="あり"),VLOOKUP($B$7,'（参考）諸謝金・宿泊料'!C:I,6,FALSE))+IF(AND($P$5="あり",$T$5="なし"),VLOOKUP($B$7,'（参考）諸謝金・宿泊料'!C:I,7,FALSE))+IF(AND($P$5="あり",$T$5="あり"),0))</f>
        <v/>
      </c>
      <c r="V23" s="76">
        <f t="shared" si="2"/>
        <v>0</v>
      </c>
      <c r="W23" s="71">
        <f t="shared" si="2"/>
        <v>0</v>
      </c>
      <c r="X23" s="71">
        <f t="shared" si="2"/>
        <v>0</v>
      </c>
      <c r="Y23" s="71"/>
      <c r="Z23" s="71"/>
      <c r="AA23" s="80">
        <f t="shared" si="8"/>
        <v>0</v>
      </c>
      <c r="AB23" s="71">
        <f t="shared" si="8"/>
        <v>0</v>
      </c>
      <c r="AC23" s="71" t="str">
        <f t="shared" si="9"/>
        <v/>
      </c>
      <c r="AD23" s="70" t="str">
        <f>IF(P23="","",IF(Q23&lt;VLOOKUP($B$7,'（参考）諸謝金・宿泊料'!$C$3:$D$25,2,TRUE)*AC23,Q23,VLOOKUP($B$7,'（参考）諸謝金・宿泊料'!$C$3:$D$25,2,TRUE)*AC23))</f>
        <v/>
      </c>
      <c r="AE23" s="71" t="str">
        <f t="shared" si="4"/>
        <v/>
      </c>
      <c r="AF23" s="71" t="str">
        <f>IF(OR(H23="横浜市",H23="川崎市",H23="相模原市",H23="千葉市",H23="さいたま市",H23="名古屋市",H23="京都市",H23="大阪市",H23="堺市",H23="神戸市",H23="広島市",H23="福岡市"),IF(AE23=1,MIN(S23,VLOOKUP($B$7,'（参考）諸謝金・宿泊料'!$C:$F,3,FALSE)),""),IF(AE23=1,MIN(S23,VLOOKUP($B$7,'（参考）諸謝金・宿泊料'!$C:$F,4,FALSE)),""))</f>
        <v/>
      </c>
      <c r="AG23" s="71" t="str">
        <f t="shared" si="6"/>
        <v/>
      </c>
      <c r="AH23" s="83" t="str">
        <f>IF(AG23="","",IF(AND($AC$5="なし",$AG$5="なし"),VLOOKUP($B$7,'（参考）諸謝金・宿泊料'!C:I,5,FALSE))+IF(AND($AC$5="なし",$AG$5="あり"),VLOOKUP($B$7,'（参考）諸謝金・宿泊料'!C:I,6,FALSE))+IF(AND($AC$5="あり",$AG$5="なし"),VLOOKUP($B$7,'（参考）諸謝金・宿泊料'!C:I,7,FALSE))+IF(AND($AC$5="あり",$AG$5="あり"),0))</f>
        <v/>
      </c>
    </row>
    <row r="24" spans="1:34" s="12" customFormat="1" ht="37.5" customHeight="1">
      <c r="A24" s="17"/>
      <c r="B24" s="21"/>
      <c r="C24" s="26" t="s">
        <v>86</v>
      </c>
      <c r="D24" s="31"/>
      <c r="E24" s="36"/>
      <c r="F24" s="36"/>
      <c r="G24" s="36"/>
      <c r="H24" s="45"/>
      <c r="I24" s="50"/>
      <c r="J24" s="56"/>
      <c r="K24" s="56"/>
      <c r="L24" s="56"/>
      <c r="M24" s="56"/>
      <c r="N24" s="65"/>
      <c r="O24" s="56"/>
      <c r="P24" s="56" t="str">
        <f t="shared" si="7"/>
        <v/>
      </c>
      <c r="Q24" s="56"/>
      <c r="R24" s="70" t="str">
        <f t="shared" si="1"/>
        <v/>
      </c>
      <c r="S24" s="56"/>
      <c r="T24" s="71" t="str">
        <f t="shared" si="5"/>
        <v/>
      </c>
      <c r="U24" s="74" t="str">
        <f>IF(T24="","",IF(AND($P$5="なし",$T$5="なし"),VLOOKUP($B$7,'（参考）諸謝金・宿泊料'!C:I,5,FALSE))+IF(AND($P$5="なし",$T$5="あり"),VLOOKUP($B$7,'（参考）諸謝金・宿泊料'!C:I,6,FALSE))+IF(AND($P$5="あり",$T$5="なし"),VLOOKUP($B$7,'（参考）諸謝金・宿泊料'!C:I,7,FALSE))+IF(AND($P$5="あり",$T$5="あり"),0))</f>
        <v/>
      </c>
      <c r="V24" s="76">
        <f t="shared" si="2"/>
        <v>0</v>
      </c>
      <c r="W24" s="71">
        <f t="shared" si="2"/>
        <v>0</v>
      </c>
      <c r="X24" s="71">
        <f t="shared" si="2"/>
        <v>0</v>
      </c>
      <c r="Y24" s="71"/>
      <c r="Z24" s="71"/>
      <c r="AA24" s="80">
        <f t="shared" si="8"/>
        <v>0</v>
      </c>
      <c r="AB24" s="71">
        <f t="shared" si="8"/>
        <v>0</v>
      </c>
      <c r="AC24" s="71" t="str">
        <f t="shared" si="9"/>
        <v/>
      </c>
      <c r="AD24" s="70" t="str">
        <f>IF(P24="","",IF(Q24&lt;VLOOKUP($B$7,'（参考）諸謝金・宿泊料'!$C$3:$D$25,2,TRUE)*AC24,Q24,VLOOKUP($B$7,'（参考）諸謝金・宿泊料'!$C$3:$D$25,2,TRUE)*AC24))</f>
        <v/>
      </c>
      <c r="AE24" s="71" t="str">
        <f t="shared" si="4"/>
        <v/>
      </c>
      <c r="AF24" s="71" t="str">
        <f>IF(OR(H24="横浜市",H24="川崎市",H24="相模原市",H24="千葉市",H24="さいたま市",H24="名古屋市",H24="京都市",H24="大阪市",H24="堺市",H24="神戸市",H24="広島市",H24="福岡市"),IF(AE24=1,MIN(S24,VLOOKUP($B$7,'（参考）諸謝金・宿泊料'!$C:$F,3,FALSE)),""),IF(AE24=1,MIN(S24,VLOOKUP($B$7,'（参考）諸謝金・宿泊料'!$C:$F,4,FALSE)),""))</f>
        <v/>
      </c>
      <c r="AG24" s="71" t="str">
        <f t="shared" si="6"/>
        <v/>
      </c>
      <c r="AH24" s="83" t="str">
        <f>IF(AG24="","",IF(AND($AC$5="なし",$AG$5="なし"),VLOOKUP($B$7,'（参考）諸謝金・宿泊料'!C:I,5,FALSE))+IF(AND($AC$5="なし",$AG$5="あり"),VLOOKUP($B$7,'（参考）諸謝金・宿泊料'!C:I,6,FALSE))+IF(AND($AC$5="あり",$AG$5="なし"),VLOOKUP($B$7,'（参考）諸謝金・宿泊料'!C:I,7,FALSE))+IF(AND($AC$5="あり",$AG$5="あり"),0))</f>
        <v/>
      </c>
    </row>
    <row r="25" spans="1:34" s="12" customFormat="1" ht="37.5" customHeight="1">
      <c r="A25" s="230" t="s">
        <v>44</v>
      </c>
      <c r="B25" s="231"/>
      <c r="C25" s="231"/>
      <c r="D25" s="231"/>
      <c r="E25" s="231"/>
      <c r="F25" s="231"/>
      <c r="G25" s="231"/>
      <c r="H25" s="231"/>
      <c r="I25" s="51">
        <f t="shared" ref="I25:AH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f t="shared" si="10"/>
        <v>0</v>
      </c>
      <c r="AE25" s="78">
        <f t="shared" si="10"/>
        <v>0</v>
      </c>
      <c r="AF25" s="78">
        <f t="shared" si="10"/>
        <v>0</v>
      </c>
      <c r="AG25" s="78">
        <f t="shared" si="10"/>
        <v>0</v>
      </c>
      <c r="AH25" s="84">
        <f t="shared" si="10"/>
        <v>0</v>
      </c>
    </row>
    <row r="26" spans="1:34" s="12" customFormat="1" ht="37.5" customHeight="1">
      <c r="O26" s="68"/>
      <c r="P26" s="68"/>
      <c r="Q26" s="68"/>
      <c r="R26" s="68"/>
      <c r="S26" s="68"/>
      <c r="T26" s="68"/>
      <c r="U26" s="68"/>
      <c r="V26" s="68"/>
      <c r="W26" s="68"/>
      <c r="X26" s="68"/>
      <c r="Y26" s="68"/>
      <c r="Z26" s="68"/>
      <c r="AA26" s="68"/>
      <c r="AB26" s="68"/>
      <c r="AC26" s="68"/>
      <c r="AD26" s="68"/>
      <c r="AE26" s="68"/>
      <c r="AF26" s="68"/>
      <c r="AG26" s="68"/>
      <c r="AH26" s="68"/>
    </row>
    <row r="27" spans="1:34" s="12" customFormat="1" ht="37.5" customHeight="1">
      <c r="C27" s="27"/>
      <c r="H27" s="46"/>
      <c r="I27" s="232" t="s">
        <v>93</v>
      </c>
      <c r="J27" s="223"/>
      <c r="K27" s="223"/>
      <c r="L27" s="223"/>
      <c r="M27" s="223"/>
      <c r="N27" s="223"/>
      <c r="O27" s="224">
        <f>SUM(K6,P6,T6,J25,K25,M25,O25,Q25,S25,U25)</f>
        <v>0</v>
      </c>
      <c r="P27" s="225"/>
      <c r="Q27" s="225"/>
      <c r="R27" s="225"/>
      <c r="S27" s="225"/>
      <c r="T27" s="225"/>
      <c r="U27" s="226"/>
      <c r="V27" s="222" t="s">
        <v>79</v>
      </c>
      <c r="W27" s="223"/>
      <c r="X27" s="223"/>
      <c r="Y27" s="223"/>
      <c r="Z27" s="223"/>
      <c r="AA27" s="223"/>
      <c r="AB27" s="224">
        <f>SUM(X6,AC6,AG6,W25,X25,Z25,AB25,AD25,AF25,AH25)</f>
        <v>0</v>
      </c>
      <c r="AC27" s="225"/>
      <c r="AD27" s="225"/>
      <c r="AE27" s="225"/>
      <c r="AF27" s="225"/>
      <c r="AG27" s="225"/>
      <c r="AH27" s="226"/>
    </row>
    <row r="28" spans="1:34" s="12" customFormat="1" ht="37.5" customHeight="1">
      <c r="A28" s="220" t="s">
        <v>31</v>
      </c>
      <c r="B28" s="220"/>
      <c r="C28" s="220"/>
      <c r="D28" s="220"/>
      <c r="E28" s="220"/>
      <c r="F28" s="220"/>
      <c r="G28" s="220"/>
      <c r="H28" s="220"/>
      <c r="I28" s="221"/>
      <c r="J28" s="221"/>
      <c r="K28" s="221"/>
      <c r="L28" s="221"/>
      <c r="M28" s="221"/>
      <c r="N28" s="221"/>
      <c r="O28" s="22"/>
      <c r="P28" s="22"/>
      <c r="Q28" s="22"/>
      <c r="R28" s="22"/>
      <c r="S28" s="22"/>
      <c r="T28" s="22"/>
      <c r="U28" s="22"/>
      <c r="V28" s="222" t="s">
        <v>92</v>
      </c>
      <c r="W28" s="223"/>
      <c r="X28" s="223"/>
      <c r="Y28" s="223"/>
      <c r="Z28" s="223"/>
      <c r="AA28" s="223"/>
      <c r="AB28" s="224">
        <f>O27-AB27</f>
        <v>0</v>
      </c>
      <c r="AC28" s="225"/>
      <c r="AD28" s="225"/>
      <c r="AE28" s="225"/>
      <c r="AF28" s="225"/>
      <c r="AG28" s="225"/>
      <c r="AH28" s="226"/>
    </row>
  </sheetData>
  <mergeCells count="52">
    <mergeCell ref="A1:AH1"/>
    <mergeCell ref="A3:AH3"/>
    <mergeCell ref="I4:U4"/>
    <mergeCell ref="V4:AH4"/>
    <mergeCell ref="A2:AI2"/>
    <mergeCell ref="B5:D5"/>
    <mergeCell ref="I5:J5"/>
    <mergeCell ref="K5:M5"/>
    <mergeCell ref="N5:O5"/>
    <mergeCell ref="P5:Q5"/>
    <mergeCell ref="R5:S5"/>
    <mergeCell ref="T5:U5"/>
    <mergeCell ref="V5:W5"/>
    <mergeCell ref="X5:Z5"/>
    <mergeCell ref="AA5:AB5"/>
    <mergeCell ref="AC5:AD5"/>
    <mergeCell ref="AE5:AF5"/>
    <mergeCell ref="AG5:AH5"/>
    <mergeCell ref="B6:D6"/>
    <mergeCell ref="I6:J6"/>
    <mergeCell ref="K6:M6"/>
    <mergeCell ref="N6:O6"/>
    <mergeCell ref="P6:Q6"/>
    <mergeCell ref="R6:S6"/>
    <mergeCell ref="T6:U6"/>
    <mergeCell ref="V6:W6"/>
    <mergeCell ref="X6:Z6"/>
    <mergeCell ref="AA6:AB6"/>
    <mergeCell ref="AC6:AD6"/>
    <mergeCell ref="AE6:AF6"/>
    <mergeCell ref="AG6:AH6"/>
    <mergeCell ref="B7:D7"/>
    <mergeCell ref="I7:K7"/>
    <mergeCell ref="L7:M7"/>
    <mergeCell ref="N7:O7"/>
    <mergeCell ref="P7:Q7"/>
    <mergeCell ref="A28:N28"/>
    <mergeCell ref="V28:AA28"/>
    <mergeCell ref="AB28:AH28"/>
    <mergeCell ref="AC7:AD7"/>
    <mergeCell ref="AE7:AF7"/>
    <mergeCell ref="AG7:AH7"/>
    <mergeCell ref="A25:H25"/>
    <mergeCell ref="I27:N27"/>
    <mergeCell ref="O27:U27"/>
    <mergeCell ref="V27:AA27"/>
    <mergeCell ref="AB27:AH27"/>
    <mergeCell ref="R7:S7"/>
    <mergeCell ref="T7:U7"/>
    <mergeCell ref="V7:X7"/>
    <mergeCell ref="Y7:Z7"/>
    <mergeCell ref="AA7:AB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50"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'（参考）諸謝金・宿泊料'!$J$2:$J$15</xm:f>
          </x14:formula1>
          <xm:sqref>H10:H24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52"/>
  <sheetViews>
    <sheetView showZeros="0" view="pageBreakPreview" zoomScaleSheetLayoutView="100" workbookViewId="0">
      <selection activeCell="AO10" sqref="AO10"/>
    </sheetView>
  </sheetViews>
  <sheetFormatPr defaultColWidth="2.5" defaultRowHeight="15" customHeight="1"/>
  <cols>
    <col min="1" max="16384" width="2.5" style="1"/>
  </cols>
  <sheetData>
    <row r="1" spans="1:35" ht="15" customHeight="1">
      <c r="A1" s="214" t="s">
        <v>89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s="98" customFormat="1" ht="15" customHeight="1">
      <c r="A2" s="219" t="s">
        <v>137</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35" ht="15" customHeight="1">
      <c r="B3" s="4"/>
    </row>
    <row r="4" spans="1:35" ht="15" customHeight="1">
      <c r="B4" s="4"/>
    </row>
    <row r="5" spans="1:35" ht="15" customHeight="1">
      <c r="B5" s="4"/>
    </row>
    <row r="6" spans="1:35" ht="22.5" customHeight="1">
      <c r="A6" s="216" t="s">
        <v>136</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row>
    <row r="7" spans="1:35" ht="15" customHeight="1">
      <c r="A7" s="217" t="s">
        <v>139</v>
      </c>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row>
    <row r="8" spans="1:35" ht="15" customHeight="1">
      <c r="A8" s="96"/>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row>
    <row r="9" spans="1:35" ht="15" customHeight="1">
      <c r="A9" s="3"/>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row>
    <row r="10" spans="1:35" ht="15" customHeight="1">
      <c r="A10" s="3"/>
      <c r="B10" s="100"/>
      <c r="C10" s="100"/>
      <c r="D10" s="100"/>
      <c r="E10" s="100"/>
      <c r="F10" s="100"/>
      <c r="G10" s="100"/>
      <c r="H10" s="100"/>
      <c r="I10" s="100"/>
      <c r="J10" s="100"/>
      <c r="K10" s="100"/>
      <c r="L10" s="100"/>
      <c r="M10" s="100"/>
      <c r="N10" s="100"/>
      <c r="O10" s="100"/>
      <c r="P10" s="100"/>
      <c r="Q10" s="100"/>
      <c r="R10" s="100"/>
      <c r="S10" s="100"/>
      <c r="T10" s="265" t="s">
        <v>81</v>
      </c>
      <c r="U10" s="265"/>
      <c r="V10" s="265"/>
      <c r="W10" s="100"/>
      <c r="X10" s="100"/>
      <c r="Y10" s="100"/>
      <c r="Z10" s="100"/>
      <c r="AA10" s="100"/>
      <c r="AB10" s="100"/>
      <c r="AC10" s="100"/>
      <c r="AD10" s="100"/>
      <c r="AE10" s="100"/>
      <c r="AF10" s="100"/>
      <c r="AG10" s="100"/>
      <c r="AH10" s="100"/>
      <c r="AI10" s="100"/>
    </row>
    <row r="11" spans="1:35" ht="15" customHeight="1">
      <c r="B11" s="101"/>
      <c r="C11" s="101"/>
      <c r="D11" s="101"/>
      <c r="E11" s="101"/>
      <c r="F11" s="101"/>
      <c r="G11" s="101"/>
      <c r="H11" s="101"/>
      <c r="I11" s="101"/>
      <c r="J11" s="101"/>
      <c r="K11" s="101"/>
      <c r="L11" s="101"/>
      <c r="M11" s="101"/>
      <c r="N11" s="101"/>
      <c r="O11" s="101"/>
      <c r="P11" s="101"/>
      <c r="Q11" s="101"/>
      <c r="R11" s="101"/>
      <c r="S11" s="101"/>
      <c r="T11" s="101"/>
      <c r="U11" s="207" t="s">
        <v>133</v>
      </c>
      <c r="V11" s="207"/>
      <c r="W11" s="207"/>
      <c r="X11" s="207"/>
      <c r="Y11" s="207"/>
      <c r="Z11" s="207"/>
      <c r="AA11" s="207"/>
      <c r="AB11" s="207"/>
      <c r="AC11" s="207"/>
      <c r="AD11" s="207"/>
      <c r="AE11" s="207"/>
      <c r="AF11" s="207"/>
      <c r="AG11" s="207"/>
      <c r="AH11" s="207"/>
      <c r="AI11" s="101"/>
    </row>
    <row r="12" spans="1:35" ht="15" customHeight="1">
      <c r="B12" s="102"/>
      <c r="C12" s="103"/>
      <c r="D12" s="103"/>
      <c r="E12" s="103"/>
      <c r="F12" s="103"/>
      <c r="G12" s="103"/>
      <c r="H12" s="103"/>
      <c r="I12" s="103"/>
      <c r="J12" s="103"/>
      <c r="K12" s="103"/>
      <c r="L12" s="103"/>
      <c r="M12" s="103"/>
      <c r="N12" s="103"/>
      <c r="O12" s="103"/>
      <c r="P12" s="103"/>
      <c r="Q12" s="103"/>
      <c r="R12" s="103"/>
      <c r="S12" s="103"/>
      <c r="T12" s="103"/>
      <c r="U12" s="207"/>
      <c r="V12" s="207"/>
      <c r="W12" s="207"/>
      <c r="X12" s="207"/>
      <c r="Y12" s="207"/>
      <c r="Z12" s="207"/>
      <c r="AA12" s="207"/>
      <c r="AB12" s="207"/>
      <c r="AC12" s="207"/>
      <c r="AD12" s="207"/>
      <c r="AE12" s="207"/>
      <c r="AF12" s="207"/>
      <c r="AG12" s="207"/>
      <c r="AH12" s="207"/>
      <c r="AI12" s="103"/>
    </row>
    <row r="13" spans="1:35" ht="15" customHeight="1">
      <c r="B13" s="102"/>
      <c r="C13" s="103"/>
      <c r="D13" s="103"/>
      <c r="E13" s="103"/>
      <c r="F13" s="103"/>
      <c r="G13" s="103"/>
      <c r="H13" s="103"/>
      <c r="I13" s="103"/>
      <c r="J13" s="103"/>
      <c r="K13" s="103"/>
      <c r="L13" s="103"/>
      <c r="M13" s="103"/>
      <c r="N13" s="103"/>
      <c r="O13" s="103"/>
      <c r="P13" s="103"/>
      <c r="Q13" s="103"/>
      <c r="R13" s="103"/>
      <c r="S13" s="103"/>
      <c r="T13" s="103"/>
      <c r="U13" s="207" t="s">
        <v>104</v>
      </c>
      <c r="V13" s="207"/>
      <c r="W13" s="207"/>
      <c r="X13" s="207"/>
      <c r="Y13" s="207"/>
      <c r="Z13" s="207"/>
      <c r="AA13" s="207"/>
      <c r="AB13" s="207"/>
      <c r="AC13" s="207"/>
      <c r="AD13" s="207"/>
      <c r="AE13" s="207"/>
      <c r="AF13" s="207"/>
      <c r="AG13" s="207"/>
      <c r="AH13" s="207"/>
      <c r="AI13" s="103"/>
    </row>
    <row r="14" spans="1:35" ht="15" customHeight="1">
      <c r="B14" s="102"/>
      <c r="C14" s="103"/>
      <c r="D14" s="103"/>
      <c r="E14" s="103"/>
      <c r="F14" s="103"/>
      <c r="G14" s="103"/>
      <c r="H14" s="103"/>
      <c r="I14" s="103"/>
      <c r="J14" s="103"/>
      <c r="K14" s="103"/>
      <c r="L14" s="103"/>
      <c r="M14" s="103"/>
      <c r="N14" s="103"/>
      <c r="O14" s="103"/>
      <c r="P14" s="103"/>
      <c r="Q14" s="103"/>
      <c r="R14" s="103"/>
      <c r="S14" s="103"/>
      <c r="T14" s="103"/>
      <c r="U14" s="104"/>
      <c r="V14" s="104"/>
      <c r="W14" s="104"/>
      <c r="X14" s="104"/>
      <c r="Y14" s="104"/>
      <c r="Z14" s="104"/>
      <c r="AA14" s="104"/>
      <c r="AB14" s="104"/>
      <c r="AC14" s="104"/>
      <c r="AD14" s="104"/>
      <c r="AE14" s="104"/>
      <c r="AF14" s="104"/>
      <c r="AG14" s="104"/>
      <c r="AH14" s="104"/>
      <c r="AI14" s="104"/>
    </row>
    <row r="15" spans="1:35" ht="15" customHeight="1">
      <c r="B15" s="102"/>
      <c r="C15" s="103"/>
      <c r="D15" s="103"/>
      <c r="E15" s="103"/>
      <c r="F15" s="103"/>
      <c r="G15" s="103"/>
      <c r="H15" s="103"/>
      <c r="I15" s="103"/>
      <c r="J15" s="103"/>
      <c r="K15" s="103"/>
      <c r="L15" s="103"/>
      <c r="M15" s="103"/>
      <c r="N15" s="103"/>
      <c r="O15" s="103"/>
      <c r="P15" s="103"/>
      <c r="Q15" s="103"/>
      <c r="R15" s="103"/>
      <c r="S15" s="103"/>
      <c r="T15" s="103"/>
      <c r="U15" s="103"/>
      <c r="V15" s="103"/>
      <c r="W15" s="103"/>
      <c r="X15" s="101"/>
      <c r="Y15" s="101"/>
      <c r="Z15" s="101"/>
      <c r="AA15" s="101"/>
      <c r="AB15" s="101"/>
      <c r="AC15" s="101"/>
      <c r="AD15" s="101"/>
      <c r="AE15" s="101"/>
      <c r="AF15" s="101"/>
      <c r="AG15" s="101"/>
      <c r="AH15" s="101"/>
      <c r="AI15" s="101"/>
    </row>
    <row r="16" spans="1:35" ht="15" customHeight="1">
      <c r="B16" s="102"/>
      <c r="C16" s="103"/>
      <c r="D16" s="103"/>
      <c r="E16" s="103"/>
      <c r="F16" s="103"/>
      <c r="G16" s="103"/>
      <c r="H16" s="103"/>
      <c r="I16" s="103"/>
      <c r="J16" s="103"/>
      <c r="K16" s="103"/>
      <c r="L16" s="103"/>
      <c r="M16" s="103"/>
      <c r="N16" s="103"/>
      <c r="O16" s="103"/>
      <c r="P16" s="103"/>
      <c r="Q16" s="103"/>
      <c r="R16" s="103"/>
      <c r="S16" s="103"/>
      <c r="T16" s="103"/>
      <c r="U16" s="103"/>
      <c r="V16" s="103"/>
      <c r="W16" s="103"/>
      <c r="X16" s="101"/>
      <c r="Y16" s="101"/>
      <c r="Z16" s="101"/>
      <c r="AA16" s="101"/>
      <c r="AB16" s="101"/>
      <c r="AC16" s="101"/>
      <c r="AD16" s="101"/>
      <c r="AE16" s="101"/>
      <c r="AF16" s="101"/>
      <c r="AG16" s="101"/>
      <c r="AH16" s="101"/>
      <c r="AI16" s="101"/>
    </row>
    <row r="17" spans="2:35" ht="15" customHeight="1">
      <c r="B17" s="203" t="s">
        <v>112</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row>
    <row r="18" spans="2:35" ht="15" customHeight="1">
      <c r="C18" s="213" t="s">
        <v>113</v>
      </c>
      <c r="D18" s="213"/>
      <c r="E18" s="213"/>
      <c r="F18" s="213"/>
      <c r="G18" s="213"/>
      <c r="H18" s="213"/>
      <c r="I18" s="207" t="s">
        <v>114</v>
      </c>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9"/>
    </row>
    <row r="19" spans="2:35" ht="15" customHeight="1">
      <c r="C19" s="203" t="s">
        <v>98</v>
      </c>
      <c r="D19" s="203"/>
      <c r="E19" s="203"/>
      <c r="F19" s="203"/>
      <c r="G19" s="203"/>
      <c r="H19" s="210">
        <v>44808</v>
      </c>
      <c r="I19" s="210"/>
      <c r="J19" s="210"/>
      <c r="K19" s="210"/>
      <c r="L19" s="210"/>
      <c r="M19" s="210"/>
      <c r="N19" s="210"/>
      <c r="O19" s="210"/>
      <c r="P19" s="211">
        <v>0.54166666666666652</v>
      </c>
      <c r="Q19" s="212"/>
      <c r="R19" s="212"/>
      <c r="S19" s="212"/>
      <c r="T19" s="1" t="s">
        <v>86</v>
      </c>
      <c r="U19" s="211">
        <v>0.70833333333333337</v>
      </c>
      <c r="V19" s="212"/>
      <c r="W19" s="212"/>
      <c r="X19" s="212"/>
    </row>
    <row r="20" spans="2:35" ht="15" customHeight="1">
      <c r="B20" s="4" t="s">
        <v>103</v>
      </c>
      <c r="H20" s="210">
        <v>44809</v>
      </c>
      <c r="I20" s="210"/>
      <c r="J20" s="210"/>
      <c r="K20" s="210"/>
      <c r="L20" s="210"/>
      <c r="M20" s="210"/>
      <c r="N20" s="210"/>
      <c r="O20" s="210"/>
      <c r="P20" s="211">
        <v>0.35416666666666669</v>
      </c>
      <c r="Q20" s="212"/>
      <c r="R20" s="212"/>
      <c r="S20" s="212"/>
      <c r="T20" s="1" t="s">
        <v>86</v>
      </c>
      <c r="U20" s="211">
        <v>0.5</v>
      </c>
      <c r="V20" s="212"/>
      <c r="W20" s="212"/>
      <c r="X20" s="212"/>
    </row>
    <row r="21" spans="2:35" ht="15" customHeight="1">
      <c r="B21" s="4"/>
      <c r="C21" s="203" t="s">
        <v>67</v>
      </c>
      <c r="D21" s="203"/>
      <c r="E21" s="203"/>
      <c r="F21" s="203"/>
      <c r="G21" s="203"/>
      <c r="H21" s="209" t="s">
        <v>29</v>
      </c>
      <c r="I21" s="209"/>
      <c r="J21" s="209"/>
      <c r="K21" s="209"/>
      <c r="L21" s="209"/>
      <c r="M21" s="209"/>
      <c r="N21" s="207" t="s">
        <v>134</v>
      </c>
      <c r="O21" s="207"/>
      <c r="P21" s="207"/>
      <c r="Q21" s="207"/>
      <c r="R21" s="207"/>
      <c r="S21" s="207"/>
      <c r="T21" s="207"/>
      <c r="U21" s="207"/>
      <c r="V21" s="207"/>
      <c r="W21" s="207"/>
      <c r="X21" s="207"/>
      <c r="Y21" s="207"/>
      <c r="Z21" s="207"/>
      <c r="AA21" s="207"/>
      <c r="AB21" s="207"/>
      <c r="AC21" s="207"/>
      <c r="AD21" s="207"/>
      <c r="AE21" s="207"/>
      <c r="AF21" s="207"/>
      <c r="AG21" s="207"/>
      <c r="AH21" s="207"/>
    </row>
    <row r="22" spans="2:35" ht="15" customHeight="1">
      <c r="B22" s="4"/>
      <c r="H22" s="209" t="s">
        <v>71</v>
      </c>
      <c r="I22" s="209"/>
      <c r="J22" s="209"/>
      <c r="K22" s="209"/>
      <c r="L22" s="209"/>
      <c r="M22" s="209"/>
      <c r="N22" s="207" t="s">
        <v>115</v>
      </c>
      <c r="O22" s="207"/>
      <c r="P22" s="207"/>
      <c r="Q22" s="207"/>
      <c r="R22" s="207"/>
      <c r="S22" s="207"/>
      <c r="T22" s="207"/>
      <c r="U22" s="207"/>
      <c r="V22" s="207"/>
      <c r="W22" s="207"/>
      <c r="X22" s="207"/>
      <c r="Y22" s="207"/>
      <c r="Z22" s="207"/>
      <c r="AA22" s="207"/>
      <c r="AB22" s="207"/>
      <c r="AC22" s="207"/>
      <c r="AD22" s="207"/>
      <c r="AE22" s="207"/>
      <c r="AF22" s="207"/>
      <c r="AG22" s="207"/>
      <c r="AH22" s="207"/>
    </row>
    <row r="23" spans="2:35" ht="15" customHeight="1">
      <c r="B23" s="4"/>
      <c r="C23" s="203" t="s">
        <v>117</v>
      </c>
      <c r="D23" s="203"/>
      <c r="E23" s="203"/>
      <c r="F23" s="203"/>
      <c r="G23" s="203"/>
      <c r="H23" s="208"/>
      <c r="I23" s="208"/>
      <c r="J23" s="208"/>
      <c r="K23" s="208"/>
      <c r="L23" s="208"/>
      <c r="M23" s="9" t="s">
        <v>118</v>
      </c>
      <c r="N23" s="1" t="s">
        <v>41</v>
      </c>
    </row>
    <row r="24" spans="2:35" ht="15" customHeight="1">
      <c r="B24" s="4"/>
      <c r="C24" s="203" t="s">
        <v>116</v>
      </c>
      <c r="D24" s="203"/>
      <c r="E24" s="203"/>
      <c r="F24" s="203"/>
      <c r="G24" s="203"/>
      <c r="H24" s="203"/>
      <c r="I24" s="203"/>
      <c r="J24" s="203"/>
      <c r="K24" s="203"/>
      <c r="L24" s="203"/>
      <c r="M24" s="203"/>
    </row>
    <row r="25" spans="2:35" ht="15" customHeight="1">
      <c r="B25" s="4"/>
      <c r="F25" s="205" t="s">
        <v>72</v>
      </c>
      <c r="G25" s="205"/>
      <c r="H25" s="205"/>
      <c r="I25" s="206" t="s">
        <v>59</v>
      </c>
      <c r="J25" s="206"/>
      <c r="K25" s="206"/>
      <c r="L25" s="206"/>
      <c r="M25" s="206"/>
      <c r="N25" s="205" t="s">
        <v>73</v>
      </c>
      <c r="O25" s="205"/>
      <c r="P25" s="205"/>
      <c r="Q25" s="207" t="s">
        <v>96</v>
      </c>
      <c r="R25" s="207"/>
      <c r="S25" s="207"/>
      <c r="T25" s="207"/>
      <c r="U25" s="207"/>
      <c r="V25" s="207"/>
      <c r="W25" s="9"/>
      <c r="X25" s="9"/>
      <c r="Y25" s="9"/>
      <c r="Z25" s="9"/>
      <c r="AA25" s="9"/>
      <c r="AB25" s="9"/>
      <c r="AC25" s="9"/>
      <c r="AD25" s="9"/>
      <c r="AE25" s="9"/>
      <c r="AF25" s="9"/>
      <c r="AG25" s="9"/>
      <c r="AH25" s="9"/>
      <c r="AI25" s="9"/>
    </row>
    <row r="26" spans="2:35" ht="15" customHeight="1">
      <c r="B26" s="4"/>
      <c r="F26" s="205" t="s">
        <v>87</v>
      </c>
      <c r="G26" s="205"/>
      <c r="H26" s="205"/>
      <c r="I26" s="206" t="s">
        <v>66</v>
      </c>
      <c r="J26" s="206"/>
      <c r="K26" s="206"/>
      <c r="L26" s="206"/>
      <c r="M26" s="206"/>
      <c r="N26" s="205" t="s">
        <v>43</v>
      </c>
      <c r="O26" s="205"/>
      <c r="P26" s="205"/>
      <c r="Q26" s="207" t="s">
        <v>97</v>
      </c>
      <c r="R26" s="207"/>
      <c r="S26" s="207"/>
      <c r="T26" s="207"/>
      <c r="U26" s="207"/>
      <c r="V26" s="207"/>
      <c r="W26" s="9"/>
      <c r="X26" s="9"/>
      <c r="Y26" s="9"/>
      <c r="Z26" s="9"/>
      <c r="AA26" s="9"/>
      <c r="AB26" s="9"/>
      <c r="AC26" s="9"/>
      <c r="AD26" s="9"/>
      <c r="AE26" s="9"/>
      <c r="AF26" s="9"/>
      <c r="AG26" s="9"/>
      <c r="AH26" s="9"/>
      <c r="AI26" s="9"/>
    </row>
    <row r="27" spans="2:35" ht="15" customHeight="1">
      <c r="B27" s="4"/>
      <c r="F27" s="205" t="s">
        <v>87</v>
      </c>
      <c r="G27" s="205"/>
      <c r="H27" s="205"/>
      <c r="I27" s="206" t="s">
        <v>39</v>
      </c>
      <c r="J27" s="206"/>
      <c r="K27" s="206"/>
      <c r="L27" s="206"/>
      <c r="M27" s="206"/>
      <c r="N27" s="205" t="s">
        <v>43</v>
      </c>
      <c r="O27" s="205"/>
      <c r="P27" s="205"/>
      <c r="Q27" s="207" t="s">
        <v>140</v>
      </c>
      <c r="R27" s="207"/>
      <c r="S27" s="207"/>
      <c r="T27" s="207"/>
      <c r="U27" s="207"/>
      <c r="V27" s="207"/>
      <c r="W27" s="9"/>
      <c r="X27" s="9"/>
      <c r="Y27" s="9"/>
      <c r="Z27" s="9"/>
      <c r="AA27" s="9"/>
      <c r="AB27" s="9"/>
      <c r="AC27" s="9"/>
      <c r="AD27" s="9"/>
      <c r="AE27" s="9"/>
      <c r="AF27" s="9"/>
      <c r="AG27" s="9"/>
      <c r="AH27" s="9"/>
      <c r="AI27" s="9"/>
    </row>
    <row r="28" spans="2:35" s="2" customFormat="1" ht="15" customHeight="1"/>
    <row r="29" spans="2:35" ht="15" customHeight="1">
      <c r="B29" s="4"/>
      <c r="C29" s="203" t="s">
        <v>119</v>
      </c>
      <c r="D29" s="203"/>
      <c r="E29" s="203"/>
      <c r="F29" s="203"/>
      <c r="G29" s="203"/>
      <c r="H29" s="203"/>
      <c r="I29" s="203"/>
      <c r="J29" s="203"/>
      <c r="K29" s="203"/>
      <c r="L29" s="203"/>
      <c r="M29" s="203"/>
    </row>
    <row r="30" spans="2:35" ht="15" customHeight="1">
      <c r="D30" s="199" t="s">
        <v>105</v>
      </c>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8"/>
    </row>
    <row r="31" spans="2:35" ht="15" customHeight="1">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8"/>
    </row>
    <row r="32" spans="2:35" ht="15" customHeight="1">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8"/>
    </row>
    <row r="33" spans="2:35" s="2" customFormat="1" ht="15" customHeight="1"/>
    <row r="34" spans="2:35" ht="15" customHeight="1">
      <c r="B34" s="4"/>
      <c r="C34" s="203" t="s">
        <v>167</v>
      </c>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row>
    <row r="35" spans="2:35" ht="15" customHeight="1">
      <c r="D35" s="199" t="s">
        <v>106</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8"/>
    </row>
    <row r="36" spans="2:35" ht="15" customHeight="1">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8"/>
    </row>
    <row r="37" spans="2:35" ht="15" customHeight="1">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8"/>
    </row>
    <row r="38" spans="2:35" ht="15" customHeight="1">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8"/>
    </row>
    <row r="39" spans="2:35" ht="15" customHeight="1">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8"/>
    </row>
    <row r="40" spans="2:35" ht="15" customHeight="1">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8"/>
    </row>
    <row r="41" spans="2:35" s="2" customFormat="1" ht="15" customHeight="1"/>
    <row r="42" spans="2:35" ht="15" customHeight="1">
      <c r="B42" s="203" t="s">
        <v>120</v>
      </c>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row>
    <row r="43" spans="2:35" ht="15" customHeight="1">
      <c r="C43" s="197" t="s">
        <v>141</v>
      </c>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I43" s="8"/>
    </row>
    <row r="44" spans="2:35" ht="15" customHeight="1">
      <c r="AH44" s="97"/>
      <c r="AI44" s="8"/>
    </row>
    <row r="45" spans="2:35" ht="15" customHeight="1">
      <c r="B45" s="203" t="s">
        <v>165</v>
      </c>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row>
    <row r="46" spans="2:35" ht="15" customHeight="1">
      <c r="C46" s="204" t="s">
        <v>74</v>
      </c>
      <c r="D46" s="204"/>
      <c r="E46" s="204"/>
      <c r="F46" s="204"/>
      <c r="G46" s="204"/>
      <c r="H46" s="204"/>
      <c r="I46" s="204"/>
      <c r="J46" s="266">
        <f>M47+M48</f>
        <v>128666</v>
      </c>
      <c r="K46" s="266"/>
      <c r="L46" s="266"/>
      <c r="M46" s="266"/>
      <c r="N46" s="195" t="s">
        <v>75</v>
      </c>
      <c r="O46" s="195"/>
      <c r="P46" s="195"/>
      <c r="Q46" s="195"/>
      <c r="R46" s="195"/>
      <c r="S46" s="195"/>
      <c r="T46" s="195"/>
      <c r="U46" s="195"/>
      <c r="V46" s="267">
        <f>V47+V48</f>
        <v>113066</v>
      </c>
      <c r="W46" s="267"/>
      <c r="X46" s="267"/>
      <c r="Y46" s="267"/>
      <c r="Z46" s="195" t="s">
        <v>4</v>
      </c>
      <c r="AA46" s="195"/>
      <c r="AB46" s="195"/>
      <c r="AC46" s="195"/>
      <c r="AD46" s="195"/>
      <c r="AE46" s="267">
        <f>AE47+AE48</f>
        <v>15600</v>
      </c>
      <c r="AF46" s="267"/>
      <c r="AG46" s="267"/>
      <c r="AH46" s="267"/>
    </row>
    <row r="47" spans="2:35" ht="15" customHeight="1">
      <c r="D47" s="201" t="s">
        <v>99</v>
      </c>
      <c r="E47" s="201"/>
      <c r="F47" s="201"/>
      <c r="G47" s="202" t="s">
        <v>93</v>
      </c>
      <c r="H47" s="202"/>
      <c r="I47" s="202"/>
      <c r="J47" s="202"/>
      <c r="K47" s="202"/>
      <c r="L47" s="202"/>
      <c r="M47" s="266">
        <f>$H$23*100</f>
        <v>0</v>
      </c>
      <c r="N47" s="266"/>
      <c r="O47" s="266"/>
      <c r="P47" s="202" t="s">
        <v>107</v>
      </c>
      <c r="Q47" s="202"/>
      <c r="R47" s="202"/>
      <c r="S47" s="202"/>
      <c r="T47" s="202"/>
      <c r="U47" s="202"/>
      <c r="V47" s="266">
        <f>$H$23*100</f>
        <v>0</v>
      </c>
      <c r="W47" s="266"/>
      <c r="X47" s="266"/>
      <c r="Z47" s="195" t="s">
        <v>4</v>
      </c>
      <c r="AA47" s="195"/>
      <c r="AB47" s="195"/>
      <c r="AC47" s="195"/>
      <c r="AD47" s="195"/>
      <c r="AE47" s="266">
        <f>M47-V47</f>
        <v>0</v>
      </c>
      <c r="AF47" s="266"/>
      <c r="AG47" s="266"/>
      <c r="AI47" s="8"/>
    </row>
    <row r="48" spans="2:35" ht="15" customHeight="1">
      <c r="C48" s="7"/>
      <c r="D48" s="201" t="s">
        <v>142</v>
      </c>
      <c r="E48" s="201"/>
      <c r="F48" s="201"/>
      <c r="G48" s="202" t="s">
        <v>93</v>
      </c>
      <c r="H48" s="202"/>
      <c r="I48" s="202"/>
      <c r="J48" s="202"/>
      <c r="K48" s="202"/>
      <c r="L48" s="202"/>
      <c r="M48" s="266">
        <f>SUM('行程表及び請求書A（車使用の場合）'!$P$18,'行程表及び請求書B（車使用の場合）'!$P$18,'行程表及び請求書C（車使用の場合）'!$P$18)</f>
        <v>128666</v>
      </c>
      <c r="N48" s="266"/>
      <c r="O48" s="266"/>
      <c r="P48" s="202" t="s">
        <v>107</v>
      </c>
      <c r="Q48" s="202"/>
      <c r="R48" s="202"/>
      <c r="S48" s="202"/>
      <c r="T48" s="202"/>
      <c r="U48" s="202"/>
      <c r="V48" s="266">
        <f>SUM('行程表及び請求書A（車使用の場合）'!$U$18,'行程表及び請求書B（車使用の場合）'!$U$18,'行程表及び請求書C（車使用の場合）'!$U$18)</f>
        <v>113066</v>
      </c>
      <c r="W48" s="266"/>
      <c r="X48" s="266"/>
      <c r="Z48" s="195" t="s">
        <v>4</v>
      </c>
      <c r="AA48" s="195"/>
      <c r="AB48" s="195"/>
      <c r="AC48" s="195"/>
      <c r="AD48" s="195"/>
      <c r="AE48" s="266">
        <f>M48-V48</f>
        <v>15600</v>
      </c>
      <c r="AF48" s="266"/>
      <c r="AG48" s="266"/>
    </row>
    <row r="49" spans="1:35" ht="15" customHeight="1">
      <c r="D49" s="197" t="s">
        <v>128</v>
      </c>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8"/>
    </row>
    <row r="50" spans="1:35" ht="15" customHeight="1">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1:35" ht="15" customHeight="1">
      <c r="A51" s="198" t="s">
        <v>90</v>
      </c>
      <c r="B51" s="198"/>
      <c r="C51" s="200" t="s">
        <v>166</v>
      </c>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row>
    <row r="52" spans="1:35" ht="15" customHeight="1">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row>
  </sheetData>
  <mergeCells count="68">
    <mergeCell ref="D49:AH49"/>
    <mergeCell ref="A51:B51"/>
    <mergeCell ref="C51:AI52"/>
    <mergeCell ref="AE47:AG47"/>
    <mergeCell ref="D48:F48"/>
    <mergeCell ref="G48:L48"/>
    <mergeCell ref="M48:O48"/>
    <mergeCell ref="P48:U48"/>
    <mergeCell ref="V48:X48"/>
    <mergeCell ref="Z48:AD48"/>
    <mergeCell ref="AE48:AG48"/>
    <mergeCell ref="D47:F47"/>
    <mergeCell ref="G47:L47"/>
    <mergeCell ref="M47:O47"/>
    <mergeCell ref="P47:U47"/>
    <mergeCell ref="V47:X47"/>
    <mergeCell ref="Z47:AD47"/>
    <mergeCell ref="B45:AI45"/>
    <mergeCell ref="C46:I46"/>
    <mergeCell ref="J46:M46"/>
    <mergeCell ref="N46:U46"/>
    <mergeCell ref="V46:Y46"/>
    <mergeCell ref="Z46:AD46"/>
    <mergeCell ref="AE46:AH46"/>
    <mergeCell ref="C43:AG43"/>
    <mergeCell ref="F26:H26"/>
    <mergeCell ref="I26:M26"/>
    <mergeCell ref="N26:P26"/>
    <mergeCell ref="Q26:V26"/>
    <mergeCell ref="F27:H27"/>
    <mergeCell ref="I27:M27"/>
    <mergeCell ref="N27:P27"/>
    <mergeCell ref="Q27:V27"/>
    <mergeCell ref="C29:M29"/>
    <mergeCell ref="D30:AH32"/>
    <mergeCell ref="C34:AE34"/>
    <mergeCell ref="D35:AH40"/>
    <mergeCell ref="B42:AI42"/>
    <mergeCell ref="F25:H25"/>
    <mergeCell ref="I25:M25"/>
    <mergeCell ref="N25:P25"/>
    <mergeCell ref="Q25:V25"/>
    <mergeCell ref="H20:O20"/>
    <mergeCell ref="P20:S20"/>
    <mergeCell ref="U20:X20"/>
    <mergeCell ref="C21:G21"/>
    <mergeCell ref="H21:M21"/>
    <mergeCell ref="N21:AH21"/>
    <mergeCell ref="H22:M22"/>
    <mergeCell ref="N22:AH22"/>
    <mergeCell ref="C23:G23"/>
    <mergeCell ref="H23:L23"/>
    <mergeCell ref="C24:M24"/>
    <mergeCell ref="C19:G19"/>
    <mergeCell ref="H19:O19"/>
    <mergeCell ref="P19:S19"/>
    <mergeCell ref="U19:X19"/>
    <mergeCell ref="A1:AI1"/>
    <mergeCell ref="A2:AI2"/>
    <mergeCell ref="A6:AI6"/>
    <mergeCell ref="A7:AI7"/>
    <mergeCell ref="T10:V10"/>
    <mergeCell ref="U11:AH11"/>
    <mergeCell ref="U12:AH12"/>
    <mergeCell ref="U13:AH13"/>
    <mergeCell ref="B17:AI17"/>
    <mergeCell ref="C18:H18"/>
    <mergeCell ref="I18:AH18"/>
  </mergeCells>
  <phoneticPr fontId="17"/>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'U:\201007 総務省行政管理局ヒア\02_作業中フォルダ(保存期間1年未満)\03_指導班\対策係\★２\02. 補助金執行\10. 社会復帰促進\01_公募\公募要領\研修等開催計画書、研修等参加計画書、出張等計画書\[08-2_【計画】【社会復帰促進事業】研修等開催計画書（車使用の場合）.xlsx]（参考）諸謝金・宿泊料'!#REF!</xm:f>
          </x14:formula1>
          <xm:sqref>I25:M27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view="pageBreakPreview" zoomScale="60" zoomScaleNormal="70" workbookViewId="0">
      <selection activeCell="AC10" sqref="AC10"/>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214" t="s">
        <v>2</v>
      </c>
      <c r="B1" s="214"/>
      <c r="C1" s="214"/>
      <c r="D1" s="214"/>
      <c r="E1" s="214"/>
      <c r="F1" s="214"/>
      <c r="G1" s="214"/>
      <c r="H1" s="214"/>
      <c r="I1" s="214"/>
      <c r="J1" s="214"/>
      <c r="K1" s="214"/>
      <c r="L1" s="214"/>
      <c r="M1" s="214"/>
      <c r="N1" s="214"/>
      <c r="O1" s="214"/>
      <c r="P1" s="214"/>
      <c r="Q1" s="214"/>
      <c r="R1" s="214"/>
      <c r="S1" s="214"/>
      <c r="T1" s="214"/>
      <c r="U1" s="214"/>
    </row>
    <row r="2" spans="1:35" ht="17.25">
      <c r="A2" s="105" t="s">
        <v>137</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row>
    <row r="3" spans="1:35" ht="45" customHeight="1" thickBot="1">
      <c r="A3" s="271" t="s">
        <v>143</v>
      </c>
      <c r="B3" s="216"/>
      <c r="C3" s="216"/>
      <c r="D3" s="216"/>
      <c r="E3" s="216"/>
      <c r="F3" s="216"/>
      <c r="G3" s="216"/>
      <c r="H3" s="216"/>
      <c r="I3" s="216"/>
      <c r="J3" s="216"/>
      <c r="K3" s="216"/>
      <c r="L3" s="216"/>
      <c r="M3" s="216"/>
      <c r="N3" s="216"/>
      <c r="O3" s="216"/>
      <c r="P3" s="216"/>
      <c r="Q3" s="216"/>
      <c r="R3" s="216"/>
      <c r="S3" s="216"/>
      <c r="T3" s="216"/>
      <c r="U3" s="216"/>
    </row>
    <row r="4" spans="1:35" s="12" customFormat="1" ht="36.75" customHeight="1">
      <c r="A4" s="106" t="s">
        <v>10</v>
      </c>
      <c r="B4" s="272" t="str">
        <f>'研修等開催計画書（車使用の場合）'!Q25</f>
        <v>A</v>
      </c>
      <c r="C4" s="272"/>
      <c r="D4" s="272"/>
      <c r="E4" s="107"/>
      <c r="F4" s="107"/>
      <c r="G4" s="107"/>
      <c r="H4" s="107"/>
      <c r="I4" s="107"/>
      <c r="J4" s="108"/>
      <c r="K4" s="108"/>
      <c r="L4" s="273" t="s">
        <v>144</v>
      </c>
      <c r="M4" s="274"/>
      <c r="N4" s="274"/>
      <c r="O4" s="274"/>
      <c r="P4" s="275"/>
      <c r="Q4" s="273" t="s">
        <v>145</v>
      </c>
      <c r="R4" s="274"/>
      <c r="S4" s="274"/>
      <c r="T4" s="274"/>
      <c r="U4" s="275"/>
    </row>
    <row r="5" spans="1:35" s="12" customFormat="1" ht="36.75" customHeight="1">
      <c r="A5" s="106" t="s">
        <v>5</v>
      </c>
      <c r="B5" s="272" t="str">
        <f>'研修等開催計画書（車使用の場合）'!I25</f>
        <v>医師</v>
      </c>
      <c r="C5" s="272"/>
      <c r="D5" s="272"/>
      <c r="E5" s="109"/>
      <c r="F5" s="109"/>
      <c r="G5" s="109"/>
      <c r="H5" s="109"/>
      <c r="I5" s="109"/>
      <c r="J5" s="110"/>
      <c r="K5" s="110"/>
      <c r="L5" s="276" t="s">
        <v>146</v>
      </c>
      <c r="M5" s="277"/>
      <c r="N5" s="277"/>
      <c r="O5" s="278">
        <f>IF(J9&lt;8,"",J16*37)</f>
        <v>8806</v>
      </c>
      <c r="P5" s="279"/>
      <c r="Q5" s="276" t="s">
        <v>146</v>
      </c>
      <c r="R5" s="277"/>
      <c r="S5" s="277"/>
      <c r="T5" s="278">
        <f>O5</f>
        <v>8806</v>
      </c>
      <c r="U5" s="279"/>
    </row>
    <row r="6" spans="1:35" s="12" customFormat="1" ht="36.75" customHeight="1" thickBot="1">
      <c r="A6" s="106" t="s">
        <v>9</v>
      </c>
      <c r="B6" s="280" t="str">
        <f>IF(ISNA(VLOOKUP(B5,'（参考）諸謝金・宿泊料'!B:C,2,FALSE)),"",VLOOKUP(B5,'（参考）諸謝金・宿泊料'!B:C,2,FALSE))</f>
        <v>⑤</v>
      </c>
      <c r="C6" s="280"/>
      <c r="D6" s="280"/>
      <c r="E6" s="111"/>
      <c r="F6" s="111"/>
      <c r="G6" s="111"/>
      <c r="H6" s="111"/>
      <c r="I6" s="111"/>
      <c r="J6" s="110"/>
      <c r="K6" s="110"/>
      <c r="L6" s="281" t="s">
        <v>101</v>
      </c>
      <c r="M6" s="282"/>
      <c r="N6" s="283" t="s">
        <v>17</v>
      </c>
      <c r="O6" s="282"/>
      <c r="P6" s="112" t="s">
        <v>147</v>
      </c>
      <c r="Q6" s="281" t="s">
        <v>101</v>
      </c>
      <c r="R6" s="282"/>
      <c r="S6" s="283" t="s">
        <v>17</v>
      </c>
      <c r="T6" s="282"/>
      <c r="U6" s="112" t="s">
        <v>147</v>
      </c>
    </row>
    <row r="7" spans="1:35" s="12" customFormat="1" ht="36.75" customHeight="1">
      <c r="A7" s="113" t="s">
        <v>88</v>
      </c>
      <c r="B7" s="114" t="s">
        <v>25</v>
      </c>
      <c r="C7" s="115" t="s">
        <v>86</v>
      </c>
      <c r="D7" s="116" t="s">
        <v>27</v>
      </c>
      <c r="E7" s="117" t="s">
        <v>100</v>
      </c>
      <c r="F7" s="117" t="s">
        <v>148</v>
      </c>
      <c r="G7" s="118" t="s">
        <v>149</v>
      </c>
      <c r="H7" s="117" t="s">
        <v>148</v>
      </c>
      <c r="I7" s="117" t="s">
        <v>32</v>
      </c>
      <c r="J7" s="119" t="s">
        <v>33</v>
      </c>
      <c r="K7" s="119" t="s">
        <v>150</v>
      </c>
      <c r="L7" s="120" t="s">
        <v>127</v>
      </c>
      <c r="M7" s="121" t="s">
        <v>37</v>
      </c>
      <c r="N7" s="121" t="s">
        <v>151</v>
      </c>
      <c r="O7" s="121" t="s">
        <v>37</v>
      </c>
      <c r="P7" s="122" t="s">
        <v>152</v>
      </c>
      <c r="Q7" s="120" t="s">
        <v>127</v>
      </c>
      <c r="R7" s="121" t="s">
        <v>37</v>
      </c>
      <c r="S7" s="121" t="s">
        <v>151</v>
      </c>
      <c r="T7" s="121" t="s">
        <v>37</v>
      </c>
      <c r="U7" s="123" t="s">
        <v>152</v>
      </c>
    </row>
    <row r="8" spans="1:35" s="135" customFormat="1" ht="14.25">
      <c r="A8" s="124"/>
      <c r="B8" s="125"/>
      <c r="C8" s="126"/>
      <c r="D8" s="127"/>
      <c r="E8" s="128"/>
      <c r="F8" s="128"/>
      <c r="G8" s="129"/>
      <c r="H8" s="128"/>
      <c r="I8" s="128"/>
      <c r="J8" s="130" t="s">
        <v>16</v>
      </c>
      <c r="K8" s="125"/>
      <c r="L8" s="124" t="s">
        <v>85</v>
      </c>
      <c r="M8" s="131" t="s">
        <v>84</v>
      </c>
      <c r="N8" s="131" t="s">
        <v>38</v>
      </c>
      <c r="O8" s="132" t="s">
        <v>84</v>
      </c>
      <c r="P8" s="133" t="s">
        <v>84</v>
      </c>
      <c r="Q8" s="124" t="s">
        <v>85</v>
      </c>
      <c r="R8" s="131" t="s">
        <v>84</v>
      </c>
      <c r="S8" s="131" t="s">
        <v>38</v>
      </c>
      <c r="T8" s="132" t="s">
        <v>84</v>
      </c>
      <c r="U8" s="134" t="s">
        <v>84</v>
      </c>
    </row>
    <row r="9" spans="1:35" s="12" customFormat="1" ht="45" customHeight="1">
      <c r="A9" s="136">
        <v>44078</v>
      </c>
      <c r="B9" s="137">
        <v>0.41666666666666657</v>
      </c>
      <c r="C9" s="138" t="s">
        <v>86</v>
      </c>
      <c r="D9" s="139">
        <v>0.45833333333333326</v>
      </c>
      <c r="E9" s="140" t="s">
        <v>153</v>
      </c>
      <c r="F9" s="140" t="s">
        <v>154</v>
      </c>
      <c r="G9" s="140" t="s">
        <v>155</v>
      </c>
      <c r="H9" s="140" t="s">
        <v>156</v>
      </c>
      <c r="I9" s="140"/>
      <c r="J9" s="141">
        <v>59.6</v>
      </c>
      <c r="K9" s="142" t="s">
        <v>157</v>
      </c>
      <c r="L9" s="143">
        <v>2</v>
      </c>
      <c r="M9" s="144">
        <v>18000</v>
      </c>
      <c r="N9" s="144" t="str">
        <f t="shared" ref="N9:N15" si="0">IF(I9="","",1)</f>
        <v/>
      </c>
      <c r="O9" s="144"/>
      <c r="P9" s="145">
        <v>2930</v>
      </c>
      <c r="Q9" s="143">
        <f t="shared" ref="Q9:Q15" si="1">L9</f>
        <v>2</v>
      </c>
      <c r="R9" s="146">
        <f>IF(L9="","",IF(M9&lt;IF(Q9="","",VLOOKUP($B$6,'（参考）諸謝金・宿泊料'!C:D,2,FALSE)),M9,VLOOKUP($B$6,'（参考）諸謝金・宿泊料'!C:D,2,FALSE)*Q9))</f>
        <v>14000</v>
      </c>
      <c r="S9" s="146" t="str">
        <f t="shared" ref="S9:S15" si="2">N9</f>
        <v/>
      </c>
      <c r="T9" s="146" t="str">
        <f>IF(S9="","",IF(O9&lt;IF(OR(I9='（参考）諸謝金・宿泊料'!$J$3,I9='（参考）諸謝金・宿泊料'!$J$4,I9='（参考）諸謝金・宿泊料'!$J$5,I9='（参考）諸謝金・宿泊料'!$J$6,I9='（参考）諸謝金・宿泊料'!$J$7,I9='（参考）諸謝金・宿泊料'!$J$8,I9='（参考）諸謝金・宿泊料'!$J$9,I9='（参考）諸謝金・宿泊料'!$J$10,I9='（参考）諸謝金・宿泊料'!$J$11,I9='（参考）諸謝金・宿泊料'!$J$12,I9='（参考）諸謝金・宿泊料'!$J$13,I9='（参考）諸謝金・宿泊料'!$J$14),VLOOKUP($B$6,'（参考）諸謝金・宿泊料'!C:F,3,FALSE),VLOOKUP($B$6,'（参考）諸謝金・宿泊料'!C:F,4,FALSE)),O9,IF(OR(I9='（参考）諸謝金・宿泊料'!$J$3,I9='（参考）諸謝金・宿泊料'!$J$4,I9='（参考）諸謝金・宿泊料'!$J$5,I9='（参考）諸謝金・宿泊料'!$J$6,I9='（参考）諸謝金・宿泊料'!$J$7,I9='（参考）諸謝金・宿泊料'!$J$8,I9='（参考）諸謝金・宿泊料'!$J$9,I9='（参考）諸謝金・宿泊料'!$J$10,I9='（参考）諸謝金・宿泊料'!$J$11,I9='（参考）諸謝金・宿泊料'!$J$12,I9='（参考）諸謝金・宿泊料'!$J$13,I9='（参考）諸謝金・宿泊料'!$J$14),VLOOKUP($B$6,'（参考）諸謝金・宿泊料'!C:F,3,FALSE),VLOOKUP($B$6,'（参考）諸謝金・宿泊料'!C:F,4,FALSE))))</f>
        <v/>
      </c>
      <c r="U9" s="145">
        <f t="shared" ref="U9:U15" si="3">P9</f>
        <v>2930</v>
      </c>
    </row>
    <row r="10" spans="1:35" s="12" customFormat="1" ht="45" customHeight="1">
      <c r="A10" s="136"/>
      <c r="B10" s="147">
        <v>0.47916666666666657</v>
      </c>
      <c r="C10" s="148" t="s">
        <v>86</v>
      </c>
      <c r="D10" s="149">
        <v>0.52083333333333337</v>
      </c>
      <c r="E10" s="150" t="str">
        <f>IF(G9="","",G9)</f>
        <v>東北療護センター</v>
      </c>
      <c r="F10" s="150" t="str">
        <f>IF(H9="","",H9)</f>
        <v>宮城県仙台市太白区長町南４丁目２０−６</v>
      </c>
      <c r="G10" s="150" t="s">
        <v>153</v>
      </c>
      <c r="H10" s="150" t="s">
        <v>158</v>
      </c>
      <c r="I10" s="140" t="s">
        <v>159</v>
      </c>
      <c r="J10" s="151">
        <v>59.6</v>
      </c>
      <c r="K10" s="142" t="s">
        <v>157</v>
      </c>
      <c r="L10" s="152" t="str">
        <f>IF(A10="","",1)</f>
        <v/>
      </c>
      <c r="M10" s="153"/>
      <c r="N10" s="153">
        <f t="shared" si="0"/>
        <v>1</v>
      </c>
      <c r="O10" s="144">
        <v>10000</v>
      </c>
      <c r="P10" s="145">
        <v>2930</v>
      </c>
      <c r="Q10" s="152" t="str">
        <f t="shared" si="1"/>
        <v/>
      </c>
      <c r="R10" s="146" t="str">
        <f>IF(L10="","",IF(M10&lt;IF(Q10="","",VLOOKUP($B$6,'（参考）諸謝金・宿泊料'!C:D,2,FALSE)),M10,VLOOKUP($B$6,'（参考）諸謝金・宿泊料'!C:D,2,FALSE)*Q10))</f>
        <v/>
      </c>
      <c r="S10" s="154">
        <f t="shared" si="2"/>
        <v>1</v>
      </c>
      <c r="T10" s="146">
        <f>IF(S10="","",IF(O10&lt;IF(OR(I10='（参考）諸謝金・宿泊料'!$J$3,I10='（参考）諸謝金・宿泊料'!$J$4,I10='（参考）諸謝金・宿泊料'!$J$5,I10='（参考）諸謝金・宿泊料'!$J$6,I10='（参考）諸謝金・宿泊料'!$J$7,I10='（参考）諸謝金・宿泊料'!$J$8,I10='（参考）諸謝金・宿泊料'!$J$9,I10='（参考）諸謝金・宿泊料'!$J$10,I10='（参考）諸謝金・宿泊料'!$J$11,I10='（参考）諸謝金・宿泊料'!$J$12,I10='（参考）諸謝金・宿泊料'!$J$13,I10='（参考）諸謝金・宿泊料'!$J$14),VLOOKUP($B$6,'（参考）諸謝金・宿泊料'!C:F,3,FALSE),VLOOKUP($B$6,'（参考）諸謝金・宿泊料'!C:F,4,FALSE)),O10,IF(OR(I10='（参考）諸謝金・宿泊料'!$J$3,I10='（参考）諸謝金・宿泊料'!$J$4,I10='（参考）諸謝金・宿泊料'!$J$5,I10='（参考）諸謝金・宿泊料'!$J$6,I10='（参考）諸謝金・宿泊料'!$J$7,I10='（参考）諸謝金・宿泊料'!$J$8,I10='（参考）諸謝金・宿泊料'!$J$9,I10='（参考）諸謝金・宿泊料'!$J$10,I10='（参考）諸謝金・宿泊料'!$J$11,I10='（参考）諸謝金・宿泊料'!$J$12,I10='（参考）諸謝金・宿泊料'!$J$13,I10='（参考）諸謝金・宿泊料'!$J$14),VLOOKUP($B$6,'（参考）諸謝金・宿泊料'!C:F,3,FALSE),VLOOKUP($B$6,'（参考）諸謝金・宿泊料'!C:F,4,FALSE))))</f>
        <v>10000</v>
      </c>
      <c r="U10" s="155">
        <f t="shared" si="3"/>
        <v>2930</v>
      </c>
    </row>
    <row r="11" spans="1:35" s="12" customFormat="1" ht="45" customHeight="1">
      <c r="A11" s="156">
        <v>44079</v>
      </c>
      <c r="B11" s="147">
        <v>0.5625</v>
      </c>
      <c r="C11" s="148" t="s">
        <v>86</v>
      </c>
      <c r="D11" s="149">
        <v>0.60416666666666652</v>
      </c>
      <c r="E11" s="140" t="s">
        <v>153</v>
      </c>
      <c r="F11" s="140" t="s">
        <v>154</v>
      </c>
      <c r="G11" s="140" t="s">
        <v>155</v>
      </c>
      <c r="H11" s="140" t="s">
        <v>156</v>
      </c>
      <c r="I11" s="157"/>
      <c r="J11" s="141">
        <v>59.6</v>
      </c>
      <c r="K11" s="142" t="s">
        <v>157</v>
      </c>
      <c r="L11" s="152">
        <v>2</v>
      </c>
      <c r="M11" s="153">
        <v>18000</v>
      </c>
      <c r="N11" s="153" t="str">
        <f t="shared" si="0"/>
        <v/>
      </c>
      <c r="O11" s="153"/>
      <c r="P11" s="155"/>
      <c r="Q11" s="152">
        <f t="shared" si="1"/>
        <v>2</v>
      </c>
      <c r="R11" s="146">
        <f>IF(L11="","",IF(M11&lt;IF(Q11="","",VLOOKUP($B$6,'（参考）諸謝金・宿泊料'!C:D,2,FALSE)),M11,VLOOKUP($B$6,'（参考）諸謝金・宿泊料'!C:D,2,FALSE)*Q11))</f>
        <v>14000</v>
      </c>
      <c r="S11" s="154" t="str">
        <f t="shared" si="2"/>
        <v/>
      </c>
      <c r="T11" s="146" t="str">
        <f>IF(S11="","",IF(O11&lt;IF(OR(I11='（参考）諸謝金・宿泊料'!$J$3,I11='（参考）諸謝金・宿泊料'!$J$4,I11='（参考）諸謝金・宿泊料'!$J$5,I11='（参考）諸謝金・宿泊料'!$J$6,I11='（参考）諸謝金・宿泊料'!$J$7,I11='（参考）諸謝金・宿泊料'!$J$8,I11='（参考）諸謝金・宿泊料'!$J$9,I11='（参考）諸謝金・宿泊料'!$J$10,I11='（参考）諸謝金・宿泊料'!$J$11,I11='（参考）諸謝金・宿泊料'!$J$12,I11='（参考）諸謝金・宿泊料'!$J$13,I11='（参考）諸謝金・宿泊料'!$J$14),VLOOKUP($B$6,'（参考）諸謝金・宿泊料'!C:F,3,FALSE),VLOOKUP($B$6,'（参考）諸謝金・宿泊料'!C:F,4,FALSE)),O11,IF(OR(I11='（参考）諸謝金・宿泊料'!$J$3,I11='（参考）諸謝金・宿泊料'!$J$4,I11='（参考）諸謝金・宿泊料'!$J$5,I11='（参考）諸謝金・宿泊料'!$J$6,I11='（参考）諸謝金・宿泊料'!$J$7,I11='（参考）諸謝金・宿泊料'!$J$8,I11='（参考）諸謝金・宿泊料'!$J$9,I11='（参考）諸謝金・宿泊料'!$J$10,I11='（参考）諸謝金・宿泊料'!$J$11,I11='（参考）諸謝金・宿泊料'!$J$12,I11='（参考）諸謝金・宿泊料'!$J$13,I11='（参考）諸謝金・宿泊料'!$J$14),VLOOKUP($B$6,'（参考）諸謝金・宿泊料'!C:F,3,FALSE),VLOOKUP($B$6,'（参考）諸謝金・宿泊料'!C:F,4,FALSE))))</f>
        <v/>
      </c>
      <c r="U11" s="155">
        <f t="shared" si="3"/>
        <v>0</v>
      </c>
    </row>
    <row r="12" spans="1:35" s="12" customFormat="1" ht="45" customHeight="1">
      <c r="A12" s="156"/>
      <c r="B12" s="147">
        <v>0.625</v>
      </c>
      <c r="C12" s="148" t="s">
        <v>86</v>
      </c>
      <c r="D12" s="149">
        <v>0.66666666666666652</v>
      </c>
      <c r="E12" s="150" t="str">
        <f>IF(G11="","",G11)</f>
        <v>東北療護センター</v>
      </c>
      <c r="F12" s="150" t="str">
        <f>IF(H11="","",H11)</f>
        <v>宮城県仙台市太白区長町南４丁目２０−６</v>
      </c>
      <c r="G12" s="150" t="s">
        <v>153</v>
      </c>
      <c r="H12" s="150" t="s">
        <v>158</v>
      </c>
      <c r="I12" s="157"/>
      <c r="J12" s="151">
        <v>59.6</v>
      </c>
      <c r="K12" s="142" t="s">
        <v>157</v>
      </c>
      <c r="L12" s="152" t="str">
        <f>IF(A12="","",1)</f>
        <v/>
      </c>
      <c r="M12" s="153"/>
      <c r="N12" s="153" t="str">
        <f t="shared" si="0"/>
        <v/>
      </c>
      <c r="O12" s="153"/>
      <c r="P12" s="155"/>
      <c r="Q12" s="152" t="str">
        <f t="shared" si="1"/>
        <v/>
      </c>
      <c r="R12" s="146" t="str">
        <f>IF(L12="","",IF(M12&lt;IF(Q12="","",VLOOKUP($B$6,'（参考）諸謝金・宿泊料'!C:D,2,FALSE)),M12,VLOOKUP($B$6,'（参考）諸謝金・宿泊料'!C:D,2,FALSE)*Q12))</f>
        <v/>
      </c>
      <c r="S12" s="154" t="str">
        <f t="shared" si="2"/>
        <v/>
      </c>
      <c r="T12" s="146" t="str">
        <f>IF(S12="","",IF(O12&lt;IF(OR(I12='（参考）諸謝金・宿泊料'!$J$3,I12='（参考）諸謝金・宿泊料'!$J$4,I12='（参考）諸謝金・宿泊料'!$J$5,I12='（参考）諸謝金・宿泊料'!$J$6,I12='（参考）諸謝金・宿泊料'!$J$7,I12='（参考）諸謝金・宿泊料'!$J$8,I12='（参考）諸謝金・宿泊料'!$J$9,I12='（参考）諸謝金・宿泊料'!$J$10,I12='（参考）諸謝金・宿泊料'!$J$11,I12='（参考）諸謝金・宿泊料'!$J$12,I12='（参考）諸謝金・宿泊料'!$J$13,I12='（参考）諸謝金・宿泊料'!$J$14),VLOOKUP($B$6,'（参考）諸謝金・宿泊料'!C:F,3,FALSE),VLOOKUP($B$6,'（参考）諸謝金・宿泊料'!C:F,4,FALSE)),O12,IF(OR(I12='（参考）諸謝金・宿泊料'!$J$3,I12='（参考）諸謝金・宿泊料'!$J$4,I12='（参考）諸謝金・宿泊料'!$J$5,I12='（参考）諸謝金・宿泊料'!$J$6,I12='（参考）諸謝金・宿泊料'!$J$7,I12='（参考）諸謝金・宿泊料'!$J$8,I12='（参考）諸謝金・宿泊料'!$J$9,I12='（参考）諸謝金・宿泊料'!$J$10,I12='（参考）諸謝金・宿泊料'!$J$11,I12='（参考）諸謝金・宿泊料'!$J$12,I12='（参考）諸謝金・宿泊料'!$J$13,I12='（参考）諸謝金・宿泊料'!$J$14),VLOOKUP($B$6,'（参考）諸謝金・宿泊料'!C:F,3,FALSE),VLOOKUP($B$6,'（参考）諸謝金・宿泊料'!C:F,4,FALSE))))</f>
        <v/>
      </c>
      <c r="U12" s="155">
        <f t="shared" si="3"/>
        <v>0</v>
      </c>
    </row>
    <row r="13" spans="1:35" s="12" customFormat="1" ht="45" customHeight="1">
      <c r="A13" s="156"/>
      <c r="B13" s="158"/>
      <c r="C13" s="159" t="s">
        <v>86</v>
      </c>
      <c r="D13" s="160"/>
      <c r="E13" s="161"/>
      <c r="F13" s="161"/>
      <c r="G13" s="162"/>
      <c r="H13" s="162"/>
      <c r="I13" s="162"/>
      <c r="J13" s="163"/>
      <c r="K13" s="164"/>
      <c r="L13" s="165" t="str">
        <f>IF(A13="","",1)</f>
        <v/>
      </c>
      <c r="M13" s="166"/>
      <c r="N13" s="166" t="str">
        <f t="shared" si="0"/>
        <v/>
      </c>
      <c r="O13" s="166"/>
      <c r="P13" s="167"/>
      <c r="Q13" s="165" t="str">
        <f t="shared" si="1"/>
        <v/>
      </c>
      <c r="R13" s="146" t="str">
        <f>IF(L13="","",IF(M13&lt;IF(Q13="","",VLOOKUP($B$6,'（参考）諸謝金・宿泊料'!C:D,2,FALSE)),M13,VLOOKUP($B$6,'（参考）諸謝金・宿泊料'!C:D,2,FALSE)*Q13))</f>
        <v/>
      </c>
      <c r="S13" s="168" t="str">
        <f t="shared" si="2"/>
        <v/>
      </c>
      <c r="T13" s="146" t="str">
        <f>IF(S13="","",IF(O13&lt;IF(OR(I13='（参考）諸謝金・宿泊料'!$J$3,I13='（参考）諸謝金・宿泊料'!$J$4,I13='（参考）諸謝金・宿泊料'!$J$5,I13='（参考）諸謝金・宿泊料'!$J$6,I13='（参考）諸謝金・宿泊料'!$J$7,I13='（参考）諸謝金・宿泊料'!$J$8,I13='（参考）諸謝金・宿泊料'!$J$9,I13='（参考）諸謝金・宿泊料'!$J$10,I13='（参考）諸謝金・宿泊料'!$J$11,I13='（参考）諸謝金・宿泊料'!$J$12,I13='（参考）諸謝金・宿泊料'!$J$13,I13='（参考）諸謝金・宿泊料'!$J$14),VLOOKUP($B$6,'（参考）諸謝金・宿泊料'!C:F,3,FALSE),VLOOKUP($B$6,'（参考）諸謝金・宿泊料'!C:F,4,FALSE)),O13,IF(OR(I13='（参考）諸謝金・宿泊料'!$J$3,I13='（参考）諸謝金・宿泊料'!$J$4,I13='（参考）諸謝金・宿泊料'!$J$5,I13='（参考）諸謝金・宿泊料'!$J$6,I13='（参考）諸謝金・宿泊料'!$J$7,I13='（参考）諸謝金・宿泊料'!$J$8,I13='（参考）諸謝金・宿泊料'!$J$9,I13='（参考）諸謝金・宿泊料'!$J$10,I13='（参考）諸謝金・宿泊料'!$J$11,I13='（参考）諸謝金・宿泊料'!$J$12,I13='（参考）諸謝金・宿泊料'!$J$13,I13='（参考）諸謝金・宿泊料'!$J$14),VLOOKUP($B$6,'（参考）諸謝金・宿泊料'!C:F,3,FALSE),VLOOKUP($B$6,'（参考）諸謝金・宿泊料'!C:F,4,FALSE))))</f>
        <v/>
      </c>
      <c r="U13" s="167">
        <f t="shared" si="3"/>
        <v>0</v>
      </c>
    </row>
    <row r="14" spans="1:35" s="12" customFormat="1" ht="45" customHeight="1">
      <c r="A14" s="169"/>
      <c r="B14" s="147"/>
      <c r="C14" s="148" t="s">
        <v>86</v>
      </c>
      <c r="D14" s="149"/>
      <c r="E14" s="150"/>
      <c r="F14" s="150"/>
      <c r="G14" s="157"/>
      <c r="H14" s="157"/>
      <c r="I14" s="157"/>
      <c r="J14" s="151"/>
      <c r="K14" s="121"/>
      <c r="L14" s="152" t="str">
        <f>IF(A14="","",1)</f>
        <v/>
      </c>
      <c r="M14" s="153"/>
      <c r="N14" s="153" t="str">
        <f t="shared" si="0"/>
        <v/>
      </c>
      <c r="O14" s="153"/>
      <c r="P14" s="155"/>
      <c r="Q14" s="152" t="str">
        <f t="shared" si="1"/>
        <v/>
      </c>
      <c r="R14" s="146" t="str">
        <f>IF(L14="","",IF(M14&lt;IF(Q14="","",VLOOKUP($B$6,'（参考）諸謝金・宿泊料'!C:D,2,FALSE)),M14,VLOOKUP($B$6,'（参考）諸謝金・宿泊料'!C:D,2,FALSE)*Q14))</f>
        <v/>
      </c>
      <c r="S14" s="154" t="str">
        <f t="shared" si="2"/>
        <v/>
      </c>
      <c r="T14" s="146" t="str">
        <f>IF(S14="","",IF(O14&lt;IF(OR(I14='（参考）諸謝金・宿泊料'!$J$3,I14='（参考）諸謝金・宿泊料'!$J$4,I14='（参考）諸謝金・宿泊料'!$J$5,I14='（参考）諸謝金・宿泊料'!$J$6,I14='（参考）諸謝金・宿泊料'!$J$7,I14='（参考）諸謝金・宿泊料'!$J$8,I14='（参考）諸謝金・宿泊料'!$J$9,I14='（参考）諸謝金・宿泊料'!$J$10,I14='（参考）諸謝金・宿泊料'!$J$11,I14='（参考）諸謝金・宿泊料'!$J$12,I14='（参考）諸謝金・宿泊料'!$J$13,I14='（参考）諸謝金・宿泊料'!$J$14),VLOOKUP($B$6,'（参考）諸謝金・宿泊料'!C:F,3,FALSE),VLOOKUP($B$6,'（参考）諸謝金・宿泊料'!C:F,4,FALSE)),O14,IF(OR(I14='（参考）諸謝金・宿泊料'!$J$3,I14='（参考）諸謝金・宿泊料'!$J$4,I14='（参考）諸謝金・宿泊料'!$J$5,I14='（参考）諸謝金・宿泊料'!$J$6,I14='（参考）諸謝金・宿泊料'!$J$7,I14='（参考）諸謝金・宿泊料'!$J$8,I14='（参考）諸謝金・宿泊料'!$J$9,I14='（参考）諸謝金・宿泊料'!$J$10,I14='（参考）諸謝金・宿泊料'!$J$11,I14='（参考）諸謝金・宿泊料'!$J$12,I14='（参考）諸謝金・宿泊料'!$J$13,I14='（参考）諸謝金・宿泊料'!$J$14),VLOOKUP($B$6,'（参考）諸謝金・宿泊料'!C:F,3,FALSE),VLOOKUP($B$6,'（参考）諸謝金・宿泊料'!C:F,4,FALSE))))</f>
        <v/>
      </c>
      <c r="U14" s="155">
        <f t="shared" si="3"/>
        <v>0</v>
      </c>
    </row>
    <row r="15" spans="1:35" s="12" customFormat="1" ht="45" customHeight="1" thickBot="1">
      <c r="A15" s="169"/>
      <c r="B15" s="147"/>
      <c r="C15" s="148" t="s">
        <v>86</v>
      </c>
      <c r="D15" s="149"/>
      <c r="E15" s="150"/>
      <c r="F15" s="150"/>
      <c r="G15" s="150"/>
      <c r="H15" s="150"/>
      <c r="I15" s="150"/>
      <c r="J15" s="151"/>
      <c r="K15" s="121"/>
      <c r="L15" s="170" t="str">
        <f>IF(A15="","",1)</f>
        <v/>
      </c>
      <c r="M15" s="171"/>
      <c r="N15" s="171" t="str">
        <f t="shared" si="0"/>
        <v/>
      </c>
      <c r="O15" s="171"/>
      <c r="P15" s="172"/>
      <c r="Q15" s="170" t="str">
        <f t="shared" si="1"/>
        <v/>
      </c>
      <c r="R15" s="146" t="str">
        <f>IF(L15="","",IF(M15&lt;IF(Q15="","",VLOOKUP($B$6,'（参考）諸謝金・宿泊料'!C:D,2,FALSE)),M15,VLOOKUP($B$6,'（参考）諸謝金・宿泊料'!C:D,2,FALSE)*Q15))</f>
        <v/>
      </c>
      <c r="S15" s="173" t="str">
        <f t="shared" si="2"/>
        <v/>
      </c>
      <c r="T15" s="146" t="str">
        <f>IF(S15="","",IF(O15&lt;IF(OR(I15='（参考）諸謝金・宿泊料'!$J$3,I15='（参考）諸謝金・宿泊料'!$J$4,I15='（参考）諸謝金・宿泊料'!$J$5,I15='（参考）諸謝金・宿泊料'!$J$6,I15='（参考）諸謝金・宿泊料'!$J$7,I15='（参考）諸謝金・宿泊料'!$J$8,I15='（参考）諸謝金・宿泊料'!$J$9,I15='（参考）諸謝金・宿泊料'!$J$10,I15='（参考）諸謝金・宿泊料'!$J$11,I15='（参考）諸謝金・宿泊料'!$J$12,I15='（参考）諸謝金・宿泊料'!$J$13,I15='（参考）諸謝金・宿泊料'!$J$14),VLOOKUP($B$6,'（参考）諸謝金・宿泊料'!C:F,3,FALSE),VLOOKUP($B$6,'（参考）諸謝金・宿泊料'!C:F,4,FALSE)),O15,IF(OR(I15='（参考）諸謝金・宿泊料'!$J$3,I15='（参考）諸謝金・宿泊料'!$J$4,I15='（参考）諸謝金・宿泊料'!$J$5,I15='（参考）諸謝金・宿泊料'!$J$6,I15='（参考）諸謝金・宿泊料'!$J$7,I15='（参考）諸謝金・宿泊料'!$J$8,I15='（参考）諸謝金・宿泊料'!$J$9,I15='（参考）諸謝金・宿泊料'!$J$10,I15='（参考）諸謝金・宿泊料'!$J$11,I15='（参考）諸謝金・宿泊料'!$J$12,I15='（参考）諸謝金・宿泊料'!$J$13,I15='（参考）諸謝金・宿泊料'!$J$14),VLOOKUP($B$6,'（参考）諸謝金・宿泊料'!C:F,3,FALSE),VLOOKUP($B$6,'（参考）諸謝金・宿泊料'!C:F,4,FALSE))))</f>
        <v/>
      </c>
      <c r="U15" s="172">
        <f t="shared" si="3"/>
        <v>0</v>
      </c>
    </row>
    <row r="16" spans="1:35" s="12" customFormat="1" ht="37.5" customHeight="1" thickBot="1">
      <c r="A16" s="268" t="s">
        <v>44</v>
      </c>
      <c r="B16" s="269"/>
      <c r="C16" s="269"/>
      <c r="D16" s="269"/>
      <c r="E16" s="269"/>
      <c r="F16" s="269"/>
      <c r="G16" s="269"/>
      <c r="H16" s="270"/>
      <c r="I16" s="174"/>
      <c r="J16" s="175">
        <f>TRUNC(SUM(J9:J15),-0.1)</f>
        <v>238</v>
      </c>
      <c r="K16" s="176"/>
      <c r="L16" s="177">
        <f t="shared" ref="L16:U16" si="4">SUM(L9:L15)</f>
        <v>4</v>
      </c>
      <c r="M16" s="178">
        <f t="shared" si="4"/>
        <v>36000</v>
      </c>
      <c r="N16" s="178">
        <f t="shared" si="4"/>
        <v>1</v>
      </c>
      <c r="O16" s="178">
        <f t="shared" si="4"/>
        <v>10000</v>
      </c>
      <c r="P16" s="179">
        <f t="shared" si="4"/>
        <v>5860</v>
      </c>
      <c r="Q16" s="177">
        <f t="shared" si="4"/>
        <v>4</v>
      </c>
      <c r="R16" s="178">
        <f t="shared" si="4"/>
        <v>28000</v>
      </c>
      <c r="S16" s="179">
        <f t="shared" si="4"/>
        <v>1</v>
      </c>
      <c r="T16" s="178">
        <f t="shared" si="4"/>
        <v>10000</v>
      </c>
      <c r="U16" s="180">
        <f t="shared" si="4"/>
        <v>5860</v>
      </c>
    </row>
    <row r="17" spans="1:21" s="12" customFormat="1" ht="15" thickBot="1">
      <c r="A17" s="289" t="s">
        <v>160</v>
      </c>
      <c r="B17" s="289"/>
      <c r="C17" s="289"/>
      <c r="D17" s="289"/>
      <c r="E17" s="289"/>
      <c r="F17" s="289"/>
      <c r="G17" s="289"/>
      <c r="H17" s="289"/>
      <c r="I17" s="289"/>
      <c r="J17" s="289"/>
      <c r="K17" s="289"/>
      <c r="L17" s="181"/>
      <c r="M17" s="181"/>
      <c r="N17" s="181"/>
      <c r="O17" s="181"/>
      <c r="P17" s="181"/>
      <c r="Q17" s="181"/>
      <c r="R17" s="181"/>
      <c r="S17" s="181"/>
      <c r="T17" s="181"/>
      <c r="U17" s="181"/>
    </row>
    <row r="18" spans="1:21" s="12" customFormat="1" ht="41.25" customHeight="1" thickBot="1">
      <c r="A18" s="182"/>
      <c r="B18" s="182"/>
      <c r="C18" s="110"/>
      <c r="D18" s="182"/>
      <c r="E18" s="182"/>
      <c r="F18" s="182"/>
      <c r="G18" s="182"/>
      <c r="H18" s="182"/>
      <c r="I18" s="182"/>
      <c r="J18" s="110"/>
      <c r="K18" s="110"/>
      <c r="L18" s="290" t="s">
        <v>93</v>
      </c>
      <c r="M18" s="291"/>
      <c r="N18" s="291"/>
      <c r="O18" s="291"/>
      <c r="P18" s="183">
        <f>SUM(O5,M16,O16,P16)</f>
        <v>60666</v>
      </c>
      <c r="Q18" s="290" t="s">
        <v>79</v>
      </c>
      <c r="R18" s="291"/>
      <c r="S18" s="291"/>
      <c r="T18" s="291"/>
      <c r="U18" s="183">
        <f>SUM(T5,R16,T16,U16)</f>
        <v>52666</v>
      </c>
    </row>
    <row r="19" spans="1:21" s="12" customFormat="1" ht="41.25" customHeight="1" thickBot="1">
      <c r="A19" s="109"/>
      <c r="B19" s="109"/>
      <c r="C19" s="184"/>
      <c r="D19" s="109"/>
      <c r="E19" s="109"/>
      <c r="F19" s="109"/>
      <c r="G19" s="109"/>
      <c r="H19" s="109"/>
      <c r="I19" s="109"/>
      <c r="J19" s="184"/>
      <c r="K19" s="184"/>
      <c r="L19" s="185"/>
      <c r="M19" s="185"/>
      <c r="N19" s="185"/>
      <c r="O19" s="185"/>
      <c r="P19" s="185"/>
      <c r="Q19" s="290" t="s">
        <v>92</v>
      </c>
      <c r="R19" s="291"/>
      <c r="S19" s="291"/>
      <c r="T19" s="291"/>
      <c r="U19" s="183">
        <f>IF(P18-U18&lt;0,"-",P18-U18)</f>
        <v>8000</v>
      </c>
    </row>
    <row r="20" spans="1:21" s="12" customFormat="1" ht="14.25" customHeight="1" thickBot="1">
      <c r="A20" s="109"/>
      <c r="B20" s="109"/>
      <c r="C20" s="184"/>
      <c r="D20" s="109"/>
      <c r="E20" s="109"/>
      <c r="F20" s="109"/>
      <c r="G20" s="109"/>
      <c r="H20" s="109"/>
      <c r="I20" s="109"/>
      <c r="J20" s="184"/>
      <c r="K20" s="184"/>
      <c r="L20" s="185"/>
      <c r="M20" s="185"/>
      <c r="N20" s="185"/>
      <c r="O20" s="185"/>
      <c r="P20" s="185"/>
      <c r="Q20" s="108"/>
      <c r="R20" s="108"/>
      <c r="S20" s="108"/>
      <c r="T20" s="108"/>
      <c r="U20" s="186"/>
    </row>
    <row r="21" spans="1:21" s="12" customFormat="1" ht="14.25">
      <c r="A21" s="292" t="s">
        <v>161</v>
      </c>
      <c r="B21" s="293"/>
      <c r="C21" s="293"/>
      <c r="D21" s="293"/>
      <c r="E21" s="293"/>
      <c r="F21" s="293"/>
      <c r="G21" s="293"/>
      <c r="H21" s="293"/>
      <c r="I21" s="293"/>
      <c r="J21" s="293"/>
      <c r="K21" s="294"/>
      <c r="L21" s="292" t="s">
        <v>162</v>
      </c>
      <c r="M21" s="293"/>
      <c r="N21" s="293"/>
      <c r="O21" s="293"/>
      <c r="P21" s="293"/>
      <c r="Q21" s="293"/>
      <c r="R21" s="293"/>
      <c r="S21" s="293"/>
      <c r="T21" s="293"/>
      <c r="U21" s="294"/>
    </row>
    <row r="22" spans="1:21" s="12" customFormat="1" ht="37.5" customHeight="1">
      <c r="A22" s="236"/>
      <c r="B22" s="237"/>
      <c r="C22" s="237"/>
      <c r="D22" s="237"/>
      <c r="E22" s="237"/>
      <c r="F22" s="237"/>
      <c r="G22" s="237"/>
      <c r="H22" s="237"/>
      <c r="I22" s="237"/>
      <c r="J22" s="237"/>
      <c r="K22" s="284"/>
      <c r="L22" s="236"/>
      <c r="M22" s="237"/>
      <c r="N22" s="237"/>
      <c r="O22" s="237"/>
      <c r="P22" s="237"/>
      <c r="Q22" s="237"/>
      <c r="R22" s="237"/>
      <c r="S22" s="237"/>
      <c r="T22" s="237"/>
      <c r="U22" s="284"/>
    </row>
    <row r="23" spans="1:21" s="12" customFormat="1" ht="37.5" customHeight="1">
      <c r="A23" s="236"/>
      <c r="B23" s="237"/>
      <c r="C23" s="237"/>
      <c r="D23" s="237"/>
      <c r="E23" s="237"/>
      <c r="F23" s="237"/>
      <c r="G23" s="237"/>
      <c r="H23" s="237"/>
      <c r="I23" s="237"/>
      <c r="J23" s="237"/>
      <c r="K23" s="284"/>
      <c r="L23" s="236"/>
      <c r="M23" s="237"/>
      <c r="N23" s="237"/>
      <c r="O23" s="237"/>
      <c r="P23" s="237"/>
      <c r="Q23" s="237"/>
      <c r="R23" s="237"/>
      <c r="S23" s="237"/>
      <c r="T23" s="237"/>
      <c r="U23" s="284"/>
    </row>
    <row r="24" spans="1:21" s="12" customFormat="1" ht="37.5" customHeight="1">
      <c r="A24" s="236"/>
      <c r="B24" s="237"/>
      <c r="C24" s="237"/>
      <c r="D24" s="237"/>
      <c r="E24" s="237"/>
      <c r="F24" s="237"/>
      <c r="G24" s="237"/>
      <c r="H24" s="237"/>
      <c r="I24" s="237"/>
      <c r="J24" s="237"/>
      <c r="K24" s="284"/>
      <c r="L24" s="236"/>
      <c r="M24" s="237"/>
      <c r="N24" s="237"/>
      <c r="O24" s="237"/>
      <c r="P24" s="237"/>
      <c r="Q24" s="237"/>
      <c r="R24" s="237"/>
      <c r="S24" s="237"/>
      <c r="T24" s="237"/>
      <c r="U24" s="284"/>
    </row>
    <row r="25" spans="1:21" s="12" customFormat="1" ht="37.5" customHeight="1">
      <c r="A25" s="236"/>
      <c r="B25" s="237"/>
      <c r="C25" s="237"/>
      <c r="D25" s="237"/>
      <c r="E25" s="237"/>
      <c r="F25" s="237"/>
      <c r="G25" s="237"/>
      <c r="H25" s="237"/>
      <c r="I25" s="237"/>
      <c r="J25" s="237"/>
      <c r="K25" s="284"/>
      <c r="L25" s="236"/>
      <c r="M25" s="237"/>
      <c r="N25" s="237"/>
      <c r="O25" s="237"/>
      <c r="P25" s="237"/>
      <c r="Q25" s="237"/>
      <c r="R25" s="237"/>
      <c r="S25" s="237"/>
      <c r="T25" s="237"/>
      <c r="U25" s="284"/>
    </row>
    <row r="26" spans="1:21" s="12" customFormat="1" ht="37.5" customHeight="1">
      <c r="A26" s="236"/>
      <c r="B26" s="237"/>
      <c r="C26" s="237"/>
      <c r="D26" s="237"/>
      <c r="E26" s="237"/>
      <c r="F26" s="237"/>
      <c r="G26" s="237"/>
      <c r="H26" s="237"/>
      <c r="I26" s="237"/>
      <c r="J26" s="237"/>
      <c r="K26" s="284"/>
      <c r="L26" s="236"/>
      <c r="M26" s="237"/>
      <c r="N26" s="237"/>
      <c r="O26" s="237"/>
      <c r="P26" s="237"/>
      <c r="Q26" s="237"/>
      <c r="R26" s="237"/>
      <c r="S26" s="237"/>
      <c r="T26" s="237"/>
      <c r="U26" s="284"/>
    </row>
    <row r="27" spans="1:21" s="12" customFormat="1" ht="37.5" customHeight="1">
      <c r="A27" s="236"/>
      <c r="B27" s="237"/>
      <c r="C27" s="237"/>
      <c r="D27" s="237"/>
      <c r="E27" s="237"/>
      <c r="F27" s="237"/>
      <c r="G27" s="237"/>
      <c r="H27" s="237"/>
      <c r="I27" s="237"/>
      <c r="J27" s="237"/>
      <c r="K27" s="284"/>
      <c r="L27" s="236"/>
      <c r="M27" s="237"/>
      <c r="N27" s="237"/>
      <c r="O27" s="237"/>
      <c r="P27" s="237"/>
      <c r="Q27" s="237"/>
      <c r="R27" s="237"/>
      <c r="S27" s="237"/>
      <c r="T27" s="237"/>
      <c r="U27" s="284"/>
    </row>
    <row r="28" spans="1:21" s="12" customFormat="1" ht="37.5" customHeight="1">
      <c r="A28" s="236"/>
      <c r="B28" s="237"/>
      <c r="C28" s="237"/>
      <c r="D28" s="237"/>
      <c r="E28" s="237"/>
      <c r="F28" s="237"/>
      <c r="G28" s="237"/>
      <c r="H28" s="237"/>
      <c r="I28" s="237"/>
      <c r="J28" s="237"/>
      <c r="K28" s="284"/>
      <c r="L28" s="236"/>
      <c r="M28" s="237"/>
      <c r="N28" s="237"/>
      <c r="O28" s="237"/>
      <c r="P28" s="237"/>
      <c r="Q28" s="237"/>
      <c r="R28" s="237"/>
      <c r="S28" s="237"/>
      <c r="T28" s="237"/>
      <c r="U28" s="284"/>
    </row>
    <row r="29" spans="1:21" s="12" customFormat="1" ht="37.5" customHeight="1">
      <c r="A29" s="236"/>
      <c r="B29" s="237"/>
      <c r="C29" s="237"/>
      <c r="D29" s="237"/>
      <c r="E29" s="237"/>
      <c r="F29" s="237"/>
      <c r="G29" s="237"/>
      <c r="H29" s="237"/>
      <c r="I29" s="237"/>
      <c r="J29" s="237"/>
      <c r="K29" s="284"/>
      <c r="L29" s="236"/>
      <c r="M29" s="237"/>
      <c r="N29" s="237"/>
      <c r="O29" s="237"/>
      <c r="P29" s="237"/>
      <c r="Q29" s="237"/>
      <c r="R29" s="237"/>
      <c r="S29" s="237"/>
      <c r="T29" s="237"/>
      <c r="U29" s="284"/>
    </row>
    <row r="30" spans="1:21" s="12" customFormat="1" ht="37.5" customHeight="1">
      <c r="A30" s="236"/>
      <c r="B30" s="237"/>
      <c r="C30" s="237"/>
      <c r="D30" s="237"/>
      <c r="E30" s="237"/>
      <c r="F30" s="237"/>
      <c r="G30" s="237"/>
      <c r="H30" s="237"/>
      <c r="I30" s="237"/>
      <c r="J30" s="237"/>
      <c r="K30" s="284"/>
      <c r="L30" s="236"/>
      <c r="M30" s="237"/>
      <c r="N30" s="237"/>
      <c r="O30" s="237"/>
      <c r="P30" s="237"/>
      <c r="Q30" s="237"/>
      <c r="R30" s="237"/>
      <c r="S30" s="237"/>
      <c r="T30" s="237"/>
      <c r="U30" s="284"/>
    </row>
    <row r="31" spans="1:21" s="12" customFormat="1" ht="37.5" customHeight="1">
      <c r="A31" s="236"/>
      <c r="B31" s="237"/>
      <c r="C31" s="237"/>
      <c r="D31" s="237"/>
      <c r="E31" s="237"/>
      <c r="F31" s="237"/>
      <c r="G31" s="237"/>
      <c r="H31" s="237"/>
      <c r="I31" s="237"/>
      <c r="J31" s="237"/>
      <c r="K31" s="284"/>
      <c r="L31" s="236"/>
      <c r="M31" s="237"/>
      <c r="N31" s="237"/>
      <c r="O31" s="237"/>
      <c r="P31" s="237"/>
      <c r="Q31" s="237"/>
      <c r="R31" s="237"/>
      <c r="S31" s="237"/>
      <c r="T31" s="237"/>
      <c r="U31" s="284"/>
    </row>
    <row r="32" spans="1:21" s="12" customFormat="1" ht="37.5" customHeight="1">
      <c r="A32" s="236"/>
      <c r="B32" s="237"/>
      <c r="C32" s="237"/>
      <c r="D32" s="237"/>
      <c r="E32" s="237"/>
      <c r="F32" s="237"/>
      <c r="G32" s="237"/>
      <c r="H32" s="237"/>
      <c r="I32" s="237"/>
      <c r="J32" s="237"/>
      <c r="K32" s="284"/>
      <c r="L32" s="236"/>
      <c r="M32" s="237"/>
      <c r="N32" s="237"/>
      <c r="O32" s="237"/>
      <c r="P32" s="237"/>
      <c r="Q32" s="237"/>
      <c r="R32" s="237"/>
      <c r="S32" s="237"/>
      <c r="T32" s="237"/>
      <c r="U32" s="284"/>
    </row>
    <row r="33" spans="1:21" s="12" customFormat="1" ht="37.5" customHeight="1">
      <c r="A33" s="236"/>
      <c r="B33" s="237"/>
      <c r="C33" s="237"/>
      <c r="D33" s="237"/>
      <c r="E33" s="237"/>
      <c r="F33" s="237"/>
      <c r="G33" s="237"/>
      <c r="H33" s="237"/>
      <c r="I33" s="237"/>
      <c r="J33" s="237"/>
      <c r="K33" s="284"/>
      <c r="L33" s="236"/>
      <c r="M33" s="237"/>
      <c r="N33" s="237"/>
      <c r="O33" s="237"/>
      <c r="P33" s="237"/>
      <c r="Q33" s="237"/>
      <c r="R33" s="237"/>
      <c r="S33" s="237"/>
      <c r="T33" s="237"/>
      <c r="U33" s="284"/>
    </row>
    <row r="34" spans="1:21" s="12" customFormat="1" ht="37.5" customHeight="1">
      <c r="A34" s="236"/>
      <c r="B34" s="237"/>
      <c r="C34" s="237"/>
      <c r="D34" s="237"/>
      <c r="E34" s="237"/>
      <c r="F34" s="237"/>
      <c r="G34" s="237"/>
      <c r="H34" s="237"/>
      <c r="I34" s="237"/>
      <c r="J34" s="237"/>
      <c r="K34" s="284"/>
      <c r="L34" s="236"/>
      <c r="M34" s="237"/>
      <c r="N34" s="237"/>
      <c r="O34" s="237"/>
      <c r="P34" s="237"/>
      <c r="Q34" s="237"/>
      <c r="R34" s="237"/>
      <c r="S34" s="237"/>
      <c r="T34" s="237"/>
      <c r="U34" s="284"/>
    </row>
    <row r="35" spans="1:21" s="12" customFormat="1" ht="37.5" customHeight="1">
      <c r="A35" s="236"/>
      <c r="B35" s="237"/>
      <c r="C35" s="237"/>
      <c r="D35" s="237"/>
      <c r="E35" s="237"/>
      <c r="F35" s="237"/>
      <c r="G35" s="237"/>
      <c r="H35" s="237"/>
      <c r="I35" s="237"/>
      <c r="J35" s="237"/>
      <c r="K35" s="284"/>
      <c r="L35" s="236"/>
      <c r="M35" s="237"/>
      <c r="N35" s="237"/>
      <c r="O35" s="237"/>
      <c r="P35" s="237"/>
      <c r="Q35" s="237"/>
      <c r="R35" s="237"/>
      <c r="S35" s="237"/>
      <c r="T35" s="237"/>
      <c r="U35" s="284"/>
    </row>
    <row r="36" spans="1:21" s="12" customFormat="1" ht="37.5" customHeight="1">
      <c r="A36" s="236"/>
      <c r="B36" s="237"/>
      <c r="C36" s="237"/>
      <c r="D36" s="237"/>
      <c r="E36" s="237"/>
      <c r="F36" s="237"/>
      <c r="G36" s="237"/>
      <c r="H36" s="237"/>
      <c r="I36" s="237"/>
      <c r="J36" s="237"/>
      <c r="K36" s="284"/>
      <c r="L36" s="236"/>
      <c r="M36" s="237"/>
      <c r="N36" s="237"/>
      <c r="O36" s="237"/>
      <c r="P36" s="237"/>
      <c r="Q36" s="237"/>
      <c r="R36" s="237"/>
      <c r="S36" s="237"/>
      <c r="T36" s="237"/>
      <c r="U36" s="284"/>
    </row>
    <row r="37" spans="1:21" s="12" customFormat="1" ht="37.5" customHeight="1">
      <c r="A37" s="236"/>
      <c r="B37" s="237"/>
      <c r="C37" s="237"/>
      <c r="D37" s="237"/>
      <c r="E37" s="237"/>
      <c r="F37" s="237"/>
      <c r="G37" s="237"/>
      <c r="H37" s="237"/>
      <c r="I37" s="237"/>
      <c r="J37" s="237"/>
      <c r="K37" s="284"/>
      <c r="L37" s="236"/>
      <c r="M37" s="237"/>
      <c r="N37" s="237"/>
      <c r="O37" s="237"/>
      <c r="P37" s="237"/>
      <c r="Q37" s="237"/>
      <c r="R37" s="237"/>
      <c r="S37" s="237"/>
      <c r="T37" s="237"/>
      <c r="U37" s="284"/>
    </row>
    <row r="38" spans="1:21" s="12" customFormat="1" ht="37.5" customHeight="1">
      <c r="A38" s="236"/>
      <c r="B38" s="237"/>
      <c r="C38" s="237"/>
      <c r="D38" s="237"/>
      <c r="E38" s="237"/>
      <c r="F38" s="237"/>
      <c r="G38" s="237"/>
      <c r="H38" s="237"/>
      <c r="I38" s="237"/>
      <c r="J38" s="237"/>
      <c r="K38" s="284"/>
      <c r="L38" s="236"/>
      <c r="M38" s="237"/>
      <c r="N38" s="237"/>
      <c r="O38" s="237"/>
      <c r="P38" s="237"/>
      <c r="Q38" s="237"/>
      <c r="R38" s="237"/>
      <c r="S38" s="237"/>
      <c r="T38" s="237"/>
      <c r="U38" s="284"/>
    </row>
    <row r="39" spans="1:21" s="12" customFormat="1" ht="37.5" customHeight="1">
      <c r="A39" s="236"/>
      <c r="B39" s="237"/>
      <c r="C39" s="237"/>
      <c r="D39" s="237"/>
      <c r="E39" s="237"/>
      <c r="F39" s="237"/>
      <c r="G39" s="237"/>
      <c r="H39" s="237"/>
      <c r="I39" s="237"/>
      <c r="J39" s="237"/>
      <c r="K39" s="284"/>
      <c r="L39" s="236"/>
      <c r="M39" s="237"/>
      <c r="N39" s="237"/>
      <c r="O39" s="237"/>
      <c r="P39" s="237"/>
      <c r="Q39" s="237"/>
      <c r="R39" s="237"/>
      <c r="S39" s="237"/>
      <c r="T39" s="237"/>
      <c r="U39" s="284"/>
    </row>
    <row r="40" spans="1:21" s="12" customFormat="1" ht="37.5" customHeight="1">
      <c r="A40" s="236"/>
      <c r="B40" s="237"/>
      <c r="C40" s="237"/>
      <c r="D40" s="237"/>
      <c r="E40" s="237"/>
      <c r="F40" s="237"/>
      <c r="G40" s="237"/>
      <c r="H40" s="237"/>
      <c r="I40" s="237"/>
      <c r="J40" s="237"/>
      <c r="K40" s="284"/>
      <c r="L40" s="236"/>
      <c r="M40" s="237"/>
      <c r="N40" s="237"/>
      <c r="O40" s="237"/>
      <c r="P40" s="237"/>
      <c r="Q40" s="237"/>
      <c r="R40" s="237"/>
      <c r="S40" s="237"/>
      <c r="T40" s="237"/>
      <c r="U40" s="284"/>
    </row>
    <row r="41" spans="1:21" s="12" customFormat="1" ht="37.5" customHeight="1">
      <c r="A41" s="236"/>
      <c r="B41" s="237"/>
      <c r="C41" s="237"/>
      <c r="D41" s="237"/>
      <c r="E41" s="237"/>
      <c r="F41" s="237"/>
      <c r="G41" s="237"/>
      <c r="H41" s="237"/>
      <c r="I41" s="237"/>
      <c r="J41" s="237"/>
      <c r="K41" s="284"/>
      <c r="L41" s="236"/>
      <c r="M41" s="237"/>
      <c r="N41" s="237"/>
      <c r="O41" s="237"/>
      <c r="P41" s="237"/>
      <c r="Q41" s="237"/>
      <c r="R41" s="237"/>
      <c r="S41" s="237"/>
      <c r="T41" s="237"/>
      <c r="U41" s="284"/>
    </row>
    <row r="42" spans="1:21" s="12" customFormat="1" ht="37.5" customHeight="1">
      <c r="A42" s="236"/>
      <c r="B42" s="237"/>
      <c r="C42" s="237"/>
      <c r="D42" s="237"/>
      <c r="E42" s="237"/>
      <c r="F42" s="237"/>
      <c r="G42" s="237"/>
      <c r="H42" s="237"/>
      <c r="I42" s="237"/>
      <c r="J42" s="237"/>
      <c r="K42" s="284"/>
      <c r="L42" s="236"/>
      <c r="M42" s="237"/>
      <c r="N42" s="237"/>
      <c r="O42" s="237"/>
      <c r="P42" s="237"/>
      <c r="Q42" s="237"/>
      <c r="R42" s="237"/>
      <c r="S42" s="237"/>
      <c r="T42" s="237"/>
      <c r="U42" s="284"/>
    </row>
    <row r="43" spans="1:21" s="12" customFormat="1" ht="37.5" customHeight="1">
      <c r="A43" s="236"/>
      <c r="B43" s="237"/>
      <c r="C43" s="237"/>
      <c r="D43" s="237"/>
      <c r="E43" s="237"/>
      <c r="F43" s="237"/>
      <c r="G43" s="237"/>
      <c r="H43" s="237"/>
      <c r="I43" s="237"/>
      <c r="J43" s="237"/>
      <c r="K43" s="284"/>
      <c r="L43" s="236"/>
      <c r="M43" s="237"/>
      <c r="N43" s="237"/>
      <c r="O43" s="237"/>
      <c r="P43" s="237"/>
      <c r="Q43" s="237"/>
      <c r="R43" s="237"/>
      <c r="S43" s="237"/>
      <c r="T43" s="237"/>
      <c r="U43" s="284"/>
    </row>
    <row r="44" spans="1:21" s="12" customFormat="1" ht="37.5" customHeight="1">
      <c r="A44" s="236"/>
      <c r="B44" s="237"/>
      <c r="C44" s="237"/>
      <c r="D44" s="237"/>
      <c r="E44" s="237"/>
      <c r="F44" s="237"/>
      <c r="G44" s="237"/>
      <c r="H44" s="237"/>
      <c r="I44" s="237"/>
      <c r="J44" s="237"/>
      <c r="K44" s="284"/>
      <c r="L44" s="236"/>
      <c r="M44" s="237"/>
      <c r="N44" s="237"/>
      <c r="O44" s="237"/>
      <c r="P44" s="237"/>
      <c r="Q44" s="237"/>
      <c r="R44" s="237"/>
      <c r="S44" s="237"/>
      <c r="T44" s="237"/>
      <c r="U44" s="284"/>
    </row>
    <row r="45" spans="1:21" s="12" customFormat="1" ht="37.5" customHeight="1">
      <c r="A45" s="236"/>
      <c r="B45" s="237"/>
      <c r="C45" s="237"/>
      <c r="D45" s="237"/>
      <c r="E45" s="237"/>
      <c r="F45" s="237"/>
      <c r="G45" s="237"/>
      <c r="H45" s="237"/>
      <c r="I45" s="237"/>
      <c r="J45" s="237"/>
      <c r="K45" s="284"/>
      <c r="L45" s="236"/>
      <c r="M45" s="237"/>
      <c r="N45" s="237"/>
      <c r="O45" s="237"/>
      <c r="P45" s="237"/>
      <c r="Q45" s="237"/>
      <c r="R45" s="237"/>
      <c r="S45" s="237"/>
      <c r="T45" s="237"/>
      <c r="U45" s="284"/>
    </row>
    <row r="46" spans="1:21" s="12" customFormat="1" ht="37.5" customHeight="1">
      <c r="A46" s="236"/>
      <c r="B46" s="237"/>
      <c r="C46" s="237"/>
      <c r="D46" s="237"/>
      <c r="E46" s="237"/>
      <c r="F46" s="237"/>
      <c r="G46" s="237"/>
      <c r="H46" s="237"/>
      <c r="I46" s="237"/>
      <c r="J46" s="237"/>
      <c r="K46" s="284"/>
      <c r="L46" s="236"/>
      <c r="M46" s="237"/>
      <c r="N46" s="237"/>
      <c r="O46" s="237"/>
      <c r="P46" s="237"/>
      <c r="Q46" s="237"/>
      <c r="R46" s="237"/>
      <c r="S46" s="237"/>
      <c r="T46" s="237"/>
      <c r="U46" s="284"/>
    </row>
    <row r="47" spans="1:21" s="12" customFormat="1" ht="37.5" customHeight="1">
      <c r="A47" s="236"/>
      <c r="B47" s="237"/>
      <c r="C47" s="237"/>
      <c r="D47" s="237"/>
      <c r="E47" s="237"/>
      <c r="F47" s="237"/>
      <c r="G47" s="237"/>
      <c r="H47" s="237"/>
      <c r="I47" s="237"/>
      <c r="J47" s="237"/>
      <c r="K47" s="284"/>
      <c r="L47" s="236"/>
      <c r="M47" s="237"/>
      <c r="N47" s="237"/>
      <c r="O47" s="237"/>
      <c r="P47" s="237"/>
      <c r="Q47" s="237"/>
      <c r="R47" s="237"/>
      <c r="S47" s="237"/>
      <c r="T47" s="237"/>
      <c r="U47" s="284"/>
    </row>
    <row r="48" spans="1:21" s="12" customFormat="1" ht="37.5" customHeight="1">
      <c r="A48" s="236"/>
      <c r="B48" s="237"/>
      <c r="C48" s="237"/>
      <c r="D48" s="237"/>
      <c r="E48" s="237"/>
      <c r="F48" s="237"/>
      <c r="G48" s="237"/>
      <c r="H48" s="237"/>
      <c r="I48" s="237"/>
      <c r="J48" s="237"/>
      <c r="K48" s="284"/>
      <c r="L48" s="236"/>
      <c r="M48" s="237"/>
      <c r="N48" s="237"/>
      <c r="O48" s="237"/>
      <c r="P48" s="237"/>
      <c r="Q48" s="237"/>
      <c r="R48" s="237"/>
      <c r="S48" s="237"/>
      <c r="T48" s="237"/>
      <c r="U48" s="284"/>
    </row>
    <row r="49" spans="1:21" s="12" customFormat="1" ht="37.5" customHeight="1">
      <c r="A49" s="236"/>
      <c r="B49" s="237"/>
      <c r="C49" s="237"/>
      <c r="D49" s="237"/>
      <c r="E49" s="237"/>
      <c r="F49" s="237"/>
      <c r="G49" s="237"/>
      <c r="H49" s="237"/>
      <c r="I49" s="237"/>
      <c r="J49" s="237"/>
      <c r="K49" s="284"/>
      <c r="L49" s="236"/>
      <c r="M49" s="237"/>
      <c r="N49" s="237"/>
      <c r="O49" s="237"/>
      <c r="P49" s="237"/>
      <c r="Q49" s="237"/>
      <c r="R49" s="237"/>
      <c r="S49" s="237"/>
      <c r="T49" s="237"/>
      <c r="U49" s="284"/>
    </row>
    <row r="50" spans="1:21" s="12" customFormat="1" ht="37.5" customHeight="1">
      <c r="A50" s="236"/>
      <c r="B50" s="237"/>
      <c r="C50" s="237"/>
      <c r="D50" s="237"/>
      <c r="E50" s="237"/>
      <c r="F50" s="237"/>
      <c r="G50" s="237"/>
      <c r="H50" s="237"/>
      <c r="I50" s="237"/>
      <c r="J50" s="237"/>
      <c r="K50" s="284"/>
      <c r="L50" s="236"/>
      <c r="M50" s="237"/>
      <c r="N50" s="237"/>
      <c r="O50" s="237"/>
      <c r="P50" s="237"/>
      <c r="Q50" s="237"/>
      <c r="R50" s="237"/>
      <c r="S50" s="237"/>
      <c r="T50" s="237"/>
      <c r="U50" s="284"/>
    </row>
    <row r="51" spans="1:21" s="12" customFormat="1" ht="37.5" customHeight="1" thickBot="1">
      <c r="A51" s="285"/>
      <c r="B51" s="286"/>
      <c r="C51" s="286"/>
      <c r="D51" s="286"/>
      <c r="E51" s="286"/>
      <c r="F51" s="286"/>
      <c r="G51" s="286"/>
      <c r="H51" s="286"/>
      <c r="I51" s="286"/>
      <c r="J51" s="286"/>
      <c r="K51" s="287"/>
      <c r="L51" s="285"/>
      <c r="M51" s="286"/>
      <c r="N51" s="286"/>
      <c r="O51" s="286"/>
      <c r="P51" s="286"/>
      <c r="Q51" s="286"/>
      <c r="R51" s="286"/>
      <c r="S51" s="286"/>
      <c r="T51" s="286"/>
      <c r="U51" s="287"/>
    </row>
    <row r="52" spans="1:21" ht="37.5" customHeight="1">
      <c r="A52" s="288" t="s">
        <v>31</v>
      </c>
      <c r="B52" s="288"/>
      <c r="C52" s="288"/>
      <c r="D52" s="288"/>
      <c r="E52" s="288"/>
      <c r="F52" s="288"/>
      <c r="G52" s="288"/>
      <c r="H52" s="288"/>
      <c r="I52" s="288"/>
      <c r="J52" s="288"/>
      <c r="K52" s="288"/>
    </row>
    <row r="54" spans="1:21" ht="37.5" customHeight="1">
      <c r="H54" s="187"/>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5">
    <mergeCell ref="A22:K51"/>
    <mergeCell ref="L22:U51"/>
    <mergeCell ref="A52:K52"/>
    <mergeCell ref="A17:K17"/>
    <mergeCell ref="L18:O18"/>
    <mergeCell ref="Q18:T18"/>
    <mergeCell ref="Q19:T19"/>
    <mergeCell ref="A21:K21"/>
    <mergeCell ref="L21:U21"/>
    <mergeCell ref="A16:H16"/>
    <mergeCell ref="A1:U1"/>
    <mergeCell ref="A3:U3"/>
    <mergeCell ref="B4:D4"/>
    <mergeCell ref="L4:P4"/>
    <mergeCell ref="Q4:U4"/>
    <mergeCell ref="B5:D5"/>
    <mergeCell ref="L5:N5"/>
    <mergeCell ref="O5:P5"/>
    <mergeCell ref="Q5:S5"/>
    <mergeCell ref="T5:U5"/>
    <mergeCell ref="B6:D6"/>
    <mergeCell ref="L6:M6"/>
    <mergeCell ref="N6:O6"/>
    <mergeCell ref="Q6:R6"/>
    <mergeCell ref="S6:T6"/>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view="pageBreakPreview" zoomScale="60" workbookViewId="0">
      <selection activeCell="AB9" sqref="AB9"/>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214" t="s">
        <v>2</v>
      </c>
      <c r="B1" s="214"/>
      <c r="C1" s="214"/>
      <c r="D1" s="214"/>
      <c r="E1" s="214"/>
      <c r="F1" s="214"/>
      <c r="G1" s="214"/>
      <c r="H1" s="214"/>
      <c r="I1" s="214"/>
      <c r="J1" s="214"/>
      <c r="K1" s="214"/>
      <c r="L1" s="214"/>
      <c r="M1" s="214"/>
      <c r="N1" s="214"/>
      <c r="O1" s="214"/>
      <c r="P1" s="214"/>
      <c r="Q1" s="214"/>
      <c r="R1" s="214"/>
      <c r="S1" s="214"/>
      <c r="T1" s="214"/>
      <c r="U1" s="214"/>
    </row>
    <row r="2" spans="1:35" ht="17.25">
      <c r="A2" s="105" t="s">
        <v>137</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row>
    <row r="3" spans="1:35" ht="45" customHeight="1" thickBot="1">
      <c r="A3" s="271" t="s">
        <v>143</v>
      </c>
      <c r="B3" s="216"/>
      <c r="C3" s="216"/>
      <c r="D3" s="216"/>
      <c r="E3" s="216"/>
      <c r="F3" s="216"/>
      <c r="G3" s="216"/>
      <c r="H3" s="216"/>
      <c r="I3" s="216"/>
      <c r="J3" s="216"/>
      <c r="K3" s="216"/>
      <c r="L3" s="216"/>
      <c r="M3" s="216"/>
      <c r="N3" s="216"/>
      <c r="O3" s="216"/>
      <c r="P3" s="216"/>
      <c r="Q3" s="216"/>
      <c r="R3" s="216"/>
      <c r="S3" s="216"/>
      <c r="T3" s="216"/>
      <c r="U3" s="216"/>
    </row>
    <row r="4" spans="1:35" s="12" customFormat="1" ht="36.75" customHeight="1">
      <c r="A4" s="106" t="s">
        <v>10</v>
      </c>
      <c r="B4" s="272" t="str">
        <f>'研修等開催計画書（車使用の場合）'!Q26</f>
        <v>B</v>
      </c>
      <c r="C4" s="272"/>
      <c r="D4" s="272"/>
      <c r="E4" s="107"/>
      <c r="F4" s="107"/>
      <c r="G4" s="107"/>
      <c r="H4" s="107"/>
      <c r="I4" s="107"/>
      <c r="J4" s="108"/>
      <c r="K4" s="108"/>
      <c r="L4" s="273" t="s">
        <v>144</v>
      </c>
      <c r="M4" s="274"/>
      <c r="N4" s="274"/>
      <c r="O4" s="274"/>
      <c r="P4" s="275"/>
      <c r="Q4" s="273" t="s">
        <v>145</v>
      </c>
      <c r="R4" s="274"/>
      <c r="S4" s="274"/>
      <c r="T4" s="274"/>
      <c r="U4" s="275"/>
    </row>
    <row r="5" spans="1:35" s="12" customFormat="1" ht="36.75" customHeight="1">
      <c r="A5" s="106" t="s">
        <v>5</v>
      </c>
      <c r="B5" s="272" t="str">
        <f>'研修等開催計画書（車使用の場合）'!I26</f>
        <v>看護師</v>
      </c>
      <c r="C5" s="272"/>
      <c r="D5" s="272"/>
      <c r="E5" s="109"/>
      <c r="F5" s="109"/>
      <c r="G5" s="109"/>
      <c r="H5" s="109"/>
      <c r="I5" s="109"/>
      <c r="J5" s="110"/>
      <c r="K5" s="110"/>
      <c r="L5" s="276" t="s">
        <v>146</v>
      </c>
      <c r="M5" s="277"/>
      <c r="N5" s="277"/>
      <c r="O5" s="278" t="str">
        <f>IF(J9&lt;8,"",J16*37)</f>
        <v/>
      </c>
      <c r="P5" s="279"/>
      <c r="Q5" s="276" t="s">
        <v>146</v>
      </c>
      <c r="R5" s="277"/>
      <c r="S5" s="277"/>
      <c r="T5" s="278" t="str">
        <f>O5</f>
        <v/>
      </c>
      <c r="U5" s="279"/>
    </row>
    <row r="6" spans="1:35" s="12" customFormat="1" ht="36.75" customHeight="1" thickBot="1">
      <c r="A6" s="106" t="s">
        <v>9</v>
      </c>
      <c r="B6" s="280" t="str">
        <f>IF(ISNA(VLOOKUP(B5,'（参考）諸謝金・宿泊料'!B:C,2,FALSE)),"",VLOOKUP(B5,'（参考）諸謝金・宿泊料'!B:C,2,FALSE))</f>
        <v>⑦</v>
      </c>
      <c r="C6" s="280"/>
      <c r="D6" s="280"/>
      <c r="E6" s="111"/>
      <c r="F6" s="111"/>
      <c r="G6" s="111"/>
      <c r="H6" s="111"/>
      <c r="I6" s="111"/>
      <c r="J6" s="110"/>
      <c r="K6" s="110"/>
      <c r="L6" s="281" t="s">
        <v>101</v>
      </c>
      <c r="M6" s="282"/>
      <c r="N6" s="283" t="s">
        <v>17</v>
      </c>
      <c r="O6" s="282"/>
      <c r="P6" s="112" t="s">
        <v>147</v>
      </c>
      <c r="Q6" s="281" t="s">
        <v>101</v>
      </c>
      <c r="R6" s="282"/>
      <c r="S6" s="283" t="s">
        <v>17</v>
      </c>
      <c r="T6" s="282"/>
      <c r="U6" s="112" t="s">
        <v>147</v>
      </c>
    </row>
    <row r="7" spans="1:35" s="12" customFormat="1" ht="36.75" customHeight="1">
      <c r="A7" s="113" t="s">
        <v>88</v>
      </c>
      <c r="B7" s="114" t="s">
        <v>25</v>
      </c>
      <c r="C7" s="115" t="s">
        <v>86</v>
      </c>
      <c r="D7" s="116" t="s">
        <v>27</v>
      </c>
      <c r="E7" s="117" t="s">
        <v>100</v>
      </c>
      <c r="F7" s="117" t="s">
        <v>148</v>
      </c>
      <c r="G7" s="118" t="s">
        <v>149</v>
      </c>
      <c r="H7" s="117" t="s">
        <v>148</v>
      </c>
      <c r="I7" s="117" t="s">
        <v>32</v>
      </c>
      <c r="J7" s="119" t="s">
        <v>33</v>
      </c>
      <c r="K7" s="119" t="s">
        <v>150</v>
      </c>
      <c r="L7" s="120" t="s">
        <v>127</v>
      </c>
      <c r="M7" s="121" t="s">
        <v>37</v>
      </c>
      <c r="N7" s="121" t="s">
        <v>151</v>
      </c>
      <c r="O7" s="121" t="s">
        <v>37</v>
      </c>
      <c r="P7" s="122" t="s">
        <v>152</v>
      </c>
      <c r="Q7" s="120" t="s">
        <v>127</v>
      </c>
      <c r="R7" s="121" t="s">
        <v>37</v>
      </c>
      <c r="S7" s="121" t="s">
        <v>151</v>
      </c>
      <c r="T7" s="121" t="s">
        <v>37</v>
      </c>
      <c r="U7" s="123" t="s">
        <v>152</v>
      </c>
      <c r="V7" s="188"/>
    </row>
    <row r="8" spans="1:35" s="12" customFormat="1" ht="14.25">
      <c r="A8" s="124"/>
      <c r="B8" s="125"/>
      <c r="C8" s="126"/>
      <c r="D8" s="127"/>
      <c r="E8" s="128"/>
      <c r="F8" s="128"/>
      <c r="G8" s="129"/>
      <c r="H8" s="128"/>
      <c r="I8" s="128"/>
      <c r="J8" s="130" t="s">
        <v>16</v>
      </c>
      <c r="K8" s="125"/>
      <c r="L8" s="124" t="s">
        <v>85</v>
      </c>
      <c r="M8" s="131" t="s">
        <v>84</v>
      </c>
      <c r="N8" s="131" t="s">
        <v>38</v>
      </c>
      <c r="O8" s="132" t="s">
        <v>84</v>
      </c>
      <c r="P8" s="133" t="s">
        <v>84</v>
      </c>
      <c r="Q8" s="124" t="s">
        <v>85</v>
      </c>
      <c r="R8" s="131" t="s">
        <v>84</v>
      </c>
      <c r="S8" s="131" t="s">
        <v>38</v>
      </c>
      <c r="T8" s="132" t="s">
        <v>84</v>
      </c>
      <c r="U8" s="134" t="s">
        <v>84</v>
      </c>
    </row>
    <row r="9" spans="1:35" s="12" customFormat="1" ht="45" customHeight="1">
      <c r="A9" s="136">
        <v>44078</v>
      </c>
      <c r="B9" s="137">
        <v>0.41666666666666657</v>
      </c>
      <c r="C9" s="138" t="s">
        <v>86</v>
      </c>
      <c r="D9" s="139">
        <v>0.45833333333333326</v>
      </c>
      <c r="E9" s="140" t="s">
        <v>153</v>
      </c>
      <c r="F9" s="140" t="s">
        <v>154</v>
      </c>
      <c r="G9" s="140" t="s">
        <v>155</v>
      </c>
      <c r="H9" s="140" t="s">
        <v>156</v>
      </c>
      <c r="I9" s="140"/>
      <c r="J9" s="141"/>
      <c r="K9" s="142"/>
      <c r="L9" s="143">
        <v>2</v>
      </c>
      <c r="M9" s="144">
        <v>12000</v>
      </c>
      <c r="N9" s="144" t="str">
        <f t="shared" ref="N9:N15" si="0">IF(I9="","",1)</f>
        <v/>
      </c>
      <c r="O9" s="144"/>
      <c r="P9" s="145"/>
      <c r="Q9" s="143">
        <f t="shared" ref="Q9:Q15" si="1">L9</f>
        <v>2</v>
      </c>
      <c r="R9" s="146">
        <f>IF(L9="","",IF(M9&lt;IF(Q9="","",VLOOKUP($B$6,'（参考）諸謝金・宿泊料'!C:D,2,FALSE)),M9,VLOOKUP($B$6,'（参考）諸謝金・宿泊料'!C:D,2,FALSE)*Q9))</f>
        <v>10200</v>
      </c>
      <c r="S9" s="146" t="str">
        <f t="shared" ref="S9:S15" si="2">N9</f>
        <v/>
      </c>
      <c r="T9" s="146" t="str">
        <f>IF(S9="","",IF(O9&lt;IF(OR(I9='（参考）諸謝金・宿泊料'!$J$3,I9='（参考）諸謝金・宿泊料'!$J$4,I9='（参考）諸謝金・宿泊料'!$J$5,I9='（参考）諸謝金・宿泊料'!$J$6,I9='（参考）諸謝金・宿泊料'!$J$7,I9='（参考）諸謝金・宿泊料'!$J$8,I9='（参考）諸謝金・宿泊料'!$J$9,I9='（参考）諸謝金・宿泊料'!$J$10,I9='（参考）諸謝金・宿泊料'!$J$11,I9='（参考）諸謝金・宿泊料'!$J$12,I9='（参考）諸謝金・宿泊料'!$J$13,I9='（参考）諸謝金・宿泊料'!$J$14),VLOOKUP($B$6,'（参考）諸謝金・宿泊料'!C:F,3,FALSE),VLOOKUP($B$6,'（参考）諸謝金・宿泊料'!C:F,4,FALSE)),O9,IF(OR(I9='（参考）諸謝金・宿泊料'!$J$3,I9='（参考）諸謝金・宿泊料'!$J$4,I9='（参考）諸謝金・宿泊料'!$J$5,I9='（参考）諸謝金・宿泊料'!$J$6,I9='（参考）諸謝金・宿泊料'!$J$7,I9='（参考）諸謝金・宿泊料'!$J$8,I9='（参考）諸謝金・宿泊料'!$J$9,I9='（参考）諸謝金・宿泊料'!$J$10,I9='（参考）諸謝金・宿泊料'!$J$11,I9='（参考）諸謝金・宿泊料'!$J$12,I9='（参考）諸謝金・宿泊料'!$J$13,I9='（参考）諸謝金・宿泊料'!$J$14),VLOOKUP($B$6,'（参考）諸謝金・宿泊料'!C:F,3,FALSE),VLOOKUP($B$6,'（参考）諸謝金・宿泊料'!C:F,4,FALSE))))</f>
        <v/>
      </c>
      <c r="U9" s="145">
        <f t="shared" ref="U9:U15" si="3">P9</f>
        <v>0</v>
      </c>
    </row>
    <row r="10" spans="1:35" s="12" customFormat="1" ht="45" customHeight="1">
      <c r="A10" s="136"/>
      <c r="B10" s="147">
        <v>0.47916666666666657</v>
      </c>
      <c r="C10" s="148" t="s">
        <v>86</v>
      </c>
      <c r="D10" s="149">
        <v>0.52083333333333337</v>
      </c>
      <c r="E10" s="150" t="str">
        <f>IF(G9="","",G9)</f>
        <v>東北療護センター</v>
      </c>
      <c r="F10" s="150" t="str">
        <f>IF(H9="","",H9)</f>
        <v>宮城県仙台市太白区長町南４丁目２０−６</v>
      </c>
      <c r="G10" s="150" t="s">
        <v>153</v>
      </c>
      <c r="H10" s="150" t="s">
        <v>158</v>
      </c>
      <c r="I10" s="140" t="s">
        <v>159</v>
      </c>
      <c r="J10" s="151"/>
      <c r="K10" s="142"/>
      <c r="L10" s="152" t="str">
        <f>IF(A10="","",1)</f>
        <v/>
      </c>
      <c r="M10" s="153"/>
      <c r="N10" s="153">
        <f t="shared" si="0"/>
        <v>1</v>
      </c>
      <c r="O10" s="144">
        <v>10000</v>
      </c>
      <c r="P10" s="145"/>
      <c r="Q10" s="152" t="str">
        <f t="shared" si="1"/>
        <v/>
      </c>
      <c r="R10" s="146" t="str">
        <f>IF(L10="","",IF(M10&lt;IF(Q10="","",VLOOKUP($B$6,'（参考）諸謝金・宿泊料'!C:D,2,FALSE)),M10,VLOOKUP($B$6,'（参考）諸謝金・宿泊料'!C:D,2,FALSE)*Q10))</f>
        <v/>
      </c>
      <c r="S10" s="154">
        <f t="shared" si="2"/>
        <v>1</v>
      </c>
      <c r="T10" s="146">
        <f>IF(S10="","",IF(O10&lt;IF(OR(I10='（参考）諸謝金・宿泊料'!$J$3,I10='（参考）諸謝金・宿泊料'!$J$4,I10='（参考）諸謝金・宿泊料'!$J$5,I10='（参考）諸謝金・宿泊料'!$J$6,I10='（参考）諸謝金・宿泊料'!$J$7,I10='（参考）諸謝金・宿泊料'!$J$8,I10='（参考）諸謝金・宿泊料'!$J$9,I10='（参考）諸謝金・宿泊料'!$J$10,I10='（参考）諸謝金・宿泊料'!$J$11,I10='（参考）諸謝金・宿泊料'!$J$12,I10='（参考）諸謝金・宿泊料'!$J$13,I10='（参考）諸謝金・宿泊料'!$J$14),VLOOKUP($B$6,'（参考）諸謝金・宿泊料'!C:F,3,FALSE),VLOOKUP($B$6,'（参考）諸謝金・宿泊料'!C:F,4,FALSE)),O10,IF(OR(I10='（参考）諸謝金・宿泊料'!$J$3,I10='（参考）諸謝金・宿泊料'!$J$4,I10='（参考）諸謝金・宿泊料'!$J$5,I10='（参考）諸謝金・宿泊料'!$J$6,I10='（参考）諸謝金・宿泊料'!$J$7,I10='（参考）諸謝金・宿泊料'!$J$8,I10='（参考）諸謝金・宿泊料'!$J$9,I10='（参考）諸謝金・宿泊料'!$J$10,I10='（参考）諸謝金・宿泊料'!$J$11,I10='（参考）諸謝金・宿泊料'!$J$12,I10='（参考）諸謝金・宿泊料'!$J$13,I10='（参考）諸謝金・宿泊料'!$J$14),VLOOKUP($B$6,'（参考）諸謝金・宿泊料'!C:F,3,FALSE),VLOOKUP($B$6,'（参考）諸謝金・宿泊料'!C:F,4,FALSE))))</f>
        <v>9800</v>
      </c>
      <c r="U10" s="155">
        <f t="shared" si="3"/>
        <v>0</v>
      </c>
    </row>
    <row r="11" spans="1:35" s="12" customFormat="1" ht="45" customHeight="1">
      <c r="A11" s="156">
        <v>44079</v>
      </c>
      <c r="B11" s="147">
        <v>0.5625</v>
      </c>
      <c r="C11" s="148" t="s">
        <v>86</v>
      </c>
      <c r="D11" s="149">
        <v>0.60416666666666652</v>
      </c>
      <c r="E11" s="140" t="s">
        <v>153</v>
      </c>
      <c r="F11" s="140" t="s">
        <v>154</v>
      </c>
      <c r="G11" s="140" t="s">
        <v>155</v>
      </c>
      <c r="H11" s="140" t="s">
        <v>156</v>
      </c>
      <c r="I11" s="157"/>
      <c r="J11" s="141"/>
      <c r="K11" s="142"/>
      <c r="L11" s="152">
        <v>2</v>
      </c>
      <c r="M11" s="153">
        <v>12000</v>
      </c>
      <c r="N11" s="153" t="str">
        <f t="shared" si="0"/>
        <v/>
      </c>
      <c r="O11" s="153"/>
      <c r="P11" s="155"/>
      <c r="Q11" s="152">
        <f t="shared" si="1"/>
        <v>2</v>
      </c>
      <c r="R11" s="146">
        <f>IF(L11="","",IF(M11&lt;IF(Q11="","",VLOOKUP($B$6,'（参考）諸謝金・宿泊料'!C:D,2,FALSE)),M11,VLOOKUP($B$6,'（参考）諸謝金・宿泊料'!C:D,2,FALSE)*Q11))</f>
        <v>10200</v>
      </c>
      <c r="S11" s="154" t="str">
        <f t="shared" si="2"/>
        <v/>
      </c>
      <c r="T11" s="146" t="str">
        <f>IF(S11="","",IF(O11&lt;IF(OR(I11='（参考）諸謝金・宿泊料'!$J$3,I11='（参考）諸謝金・宿泊料'!$J$4,I11='（参考）諸謝金・宿泊料'!$J$5,I11='（参考）諸謝金・宿泊料'!$J$6,I11='（参考）諸謝金・宿泊料'!$J$7,I11='（参考）諸謝金・宿泊料'!$J$8,I11='（参考）諸謝金・宿泊料'!$J$9,I11='（参考）諸謝金・宿泊料'!$J$10,I11='（参考）諸謝金・宿泊料'!$J$11,I11='（参考）諸謝金・宿泊料'!$J$12,I11='（参考）諸謝金・宿泊料'!$J$13,I11='（参考）諸謝金・宿泊料'!$J$14),VLOOKUP($B$6,'（参考）諸謝金・宿泊料'!C:F,3,FALSE),VLOOKUP($B$6,'（参考）諸謝金・宿泊料'!C:F,4,FALSE)),O11,IF(OR(I11='（参考）諸謝金・宿泊料'!$J$3,I11='（参考）諸謝金・宿泊料'!$J$4,I11='（参考）諸謝金・宿泊料'!$J$5,I11='（参考）諸謝金・宿泊料'!$J$6,I11='（参考）諸謝金・宿泊料'!$J$7,I11='（参考）諸謝金・宿泊料'!$J$8,I11='（参考）諸謝金・宿泊料'!$J$9,I11='（参考）諸謝金・宿泊料'!$J$10,I11='（参考）諸謝金・宿泊料'!$J$11,I11='（参考）諸謝金・宿泊料'!$J$12,I11='（参考）諸謝金・宿泊料'!$J$13,I11='（参考）諸謝金・宿泊料'!$J$14),VLOOKUP($B$6,'（参考）諸謝金・宿泊料'!C:F,3,FALSE),VLOOKUP($B$6,'（参考）諸謝金・宿泊料'!C:F,4,FALSE))))</f>
        <v/>
      </c>
      <c r="U11" s="155">
        <f t="shared" si="3"/>
        <v>0</v>
      </c>
    </row>
    <row r="12" spans="1:35" s="12" customFormat="1" ht="45" customHeight="1">
      <c r="A12" s="156"/>
      <c r="B12" s="147">
        <v>0.625</v>
      </c>
      <c r="C12" s="148" t="s">
        <v>86</v>
      </c>
      <c r="D12" s="149">
        <v>0.66666666666666652</v>
      </c>
      <c r="E12" s="150" t="str">
        <f>IF(G11="","",G11)</f>
        <v>東北療護センター</v>
      </c>
      <c r="F12" s="150" t="str">
        <f>IF(H11="","",H11)</f>
        <v>宮城県仙台市太白区長町南４丁目２０−６</v>
      </c>
      <c r="G12" s="150" t="s">
        <v>153</v>
      </c>
      <c r="H12" s="150" t="s">
        <v>158</v>
      </c>
      <c r="I12" s="157"/>
      <c r="J12" s="151"/>
      <c r="K12" s="142"/>
      <c r="L12" s="152" t="str">
        <f>IF(A12="","",1)</f>
        <v/>
      </c>
      <c r="M12" s="153"/>
      <c r="N12" s="153" t="str">
        <f t="shared" si="0"/>
        <v/>
      </c>
      <c r="O12" s="153"/>
      <c r="P12" s="155"/>
      <c r="Q12" s="152" t="str">
        <f t="shared" si="1"/>
        <v/>
      </c>
      <c r="R12" s="146" t="str">
        <f>IF(L12="","",IF(M12&lt;IF(Q12="","",VLOOKUP($B$6,'（参考）諸謝金・宿泊料'!C:D,2,FALSE)),M12,VLOOKUP($B$6,'（参考）諸謝金・宿泊料'!C:D,2,FALSE)*Q12))</f>
        <v/>
      </c>
      <c r="S12" s="154" t="str">
        <f t="shared" si="2"/>
        <v/>
      </c>
      <c r="T12" s="146" t="str">
        <f>IF(S12="","",IF(O12&lt;IF(OR(I12='（参考）諸謝金・宿泊料'!$J$3,I12='（参考）諸謝金・宿泊料'!$J$4,I12='（参考）諸謝金・宿泊料'!$J$5,I12='（参考）諸謝金・宿泊料'!$J$6,I12='（参考）諸謝金・宿泊料'!$J$7,I12='（参考）諸謝金・宿泊料'!$J$8,I12='（参考）諸謝金・宿泊料'!$J$9,I12='（参考）諸謝金・宿泊料'!$J$10,I12='（参考）諸謝金・宿泊料'!$J$11,I12='（参考）諸謝金・宿泊料'!$J$12,I12='（参考）諸謝金・宿泊料'!$J$13,I12='（参考）諸謝金・宿泊料'!$J$14),VLOOKUP($B$6,'（参考）諸謝金・宿泊料'!C:F,3,FALSE),VLOOKUP($B$6,'（参考）諸謝金・宿泊料'!C:F,4,FALSE)),O12,IF(OR(I12='（参考）諸謝金・宿泊料'!$J$3,I12='（参考）諸謝金・宿泊料'!$J$4,I12='（参考）諸謝金・宿泊料'!$J$5,I12='（参考）諸謝金・宿泊料'!$J$6,I12='（参考）諸謝金・宿泊料'!$J$7,I12='（参考）諸謝金・宿泊料'!$J$8,I12='（参考）諸謝金・宿泊料'!$J$9,I12='（参考）諸謝金・宿泊料'!$J$10,I12='（参考）諸謝金・宿泊料'!$J$11,I12='（参考）諸謝金・宿泊料'!$J$12,I12='（参考）諸謝金・宿泊料'!$J$13,I12='（参考）諸謝金・宿泊料'!$J$14),VLOOKUP($B$6,'（参考）諸謝金・宿泊料'!C:F,3,FALSE),VLOOKUP($B$6,'（参考）諸謝金・宿泊料'!C:F,4,FALSE))))</f>
        <v/>
      </c>
      <c r="U12" s="155">
        <f t="shared" si="3"/>
        <v>0</v>
      </c>
    </row>
    <row r="13" spans="1:35" s="12" customFormat="1" ht="45" customHeight="1">
      <c r="A13" s="169"/>
      <c r="B13" s="147"/>
      <c r="C13" s="148" t="s">
        <v>86</v>
      </c>
      <c r="D13" s="149"/>
      <c r="E13" s="150"/>
      <c r="F13" s="150"/>
      <c r="G13" s="157"/>
      <c r="H13" s="157"/>
      <c r="I13" s="157"/>
      <c r="J13" s="121"/>
      <c r="K13" s="121"/>
      <c r="L13" s="165" t="str">
        <f>IF(A13="","",1)</f>
        <v/>
      </c>
      <c r="M13" s="166"/>
      <c r="N13" s="166" t="str">
        <f t="shared" si="0"/>
        <v/>
      </c>
      <c r="O13" s="166"/>
      <c r="P13" s="167"/>
      <c r="Q13" s="165" t="str">
        <f t="shared" si="1"/>
        <v/>
      </c>
      <c r="R13" s="146" t="str">
        <f>IF(L13="","",IF(M13&lt;IF(Q13="","",VLOOKUP($B$6,'（参考）諸謝金・宿泊料'!C:D,2,FALSE)),M13,VLOOKUP($B$6,'（参考）諸謝金・宿泊料'!C:D,2,FALSE)*Q13))</f>
        <v/>
      </c>
      <c r="S13" s="168" t="str">
        <f t="shared" si="2"/>
        <v/>
      </c>
      <c r="T13" s="146" t="str">
        <f>IF(S13="","",IF(O13&lt;IF(OR(I13='（参考）諸謝金・宿泊料'!$J$3,I13='（参考）諸謝金・宿泊料'!$J$4,I13='（参考）諸謝金・宿泊料'!$J$5,I13='（参考）諸謝金・宿泊料'!$J$6,I13='（参考）諸謝金・宿泊料'!$J$7,I13='（参考）諸謝金・宿泊料'!$J$8,I13='（参考）諸謝金・宿泊料'!$J$9,I13='（参考）諸謝金・宿泊料'!$J$10,I13='（参考）諸謝金・宿泊料'!$J$11,I13='（参考）諸謝金・宿泊料'!$J$12,I13='（参考）諸謝金・宿泊料'!$J$13,I13='（参考）諸謝金・宿泊料'!$J$14),VLOOKUP($B$6,'（参考）諸謝金・宿泊料'!C:F,3,FALSE),VLOOKUP($B$6,'（参考）諸謝金・宿泊料'!C:F,4,FALSE)),O13,IF(OR(I13='（参考）諸謝金・宿泊料'!$J$3,I13='（参考）諸謝金・宿泊料'!$J$4,I13='（参考）諸謝金・宿泊料'!$J$5,I13='（参考）諸謝金・宿泊料'!$J$6,I13='（参考）諸謝金・宿泊料'!$J$7,I13='（参考）諸謝金・宿泊料'!$J$8,I13='（参考）諸謝金・宿泊料'!$J$9,I13='（参考）諸謝金・宿泊料'!$J$10,I13='（参考）諸謝金・宿泊料'!$J$11,I13='（参考）諸謝金・宿泊料'!$J$12,I13='（参考）諸謝金・宿泊料'!$J$13,I13='（参考）諸謝金・宿泊料'!$J$14),VLOOKUP($B$6,'（参考）諸謝金・宿泊料'!C:F,3,FALSE),VLOOKUP($B$6,'（参考）諸謝金・宿泊料'!C:F,4,FALSE))))</f>
        <v/>
      </c>
      <c r="U13" s="167">
        <f t="shared" si="3"/>
        <v>0</v>
      </c>
    </row>
    <row r="14" spans="1:35" s="12" customFormat="1" ht="45" customHeight="1">
      <c r="A14" s="169"/>
      <c r="B14" s="147"/>
      <c r="C14" s="148" t="s">
        <v>86</v>
      </c>
      <c r="D14" s="149"/>
      <c r="E14" s="150"/>
      <c r="F14" s="150"/>
      <c r="G14" s="157"/>
      <c r="H14" s="157"/>
      <c r="I14" s="157"/>
      <c r="J14" s="121"/>
      <c r="K14" s="121"/>
      <c r="L14" s="152" t="str">
        <f>IF(A14="","",1)</f>
        <v/>
      </c>
      <c r="M14" s="153"/>
      <c r="N14" s="153" t="str">
        <f t="shared" si="0"/>
        <v/>
      </c>
      <c r="O14" s="153"/>
      <c r="P14" s="155"/>
      <c r="Q14" s="152" t="str">
        <f t="shared" si="1"/>
        <v/>
      </c>
      <c r="R14" s="146" t="str">
        <f>IF(L14="","",IF(M14&lt;IF(Q14="","",VLOOKUP($B$6,'（参考）諸謝金・宿泊料'!C:D,2,FALSE)),M14,VLOOKUP($B$6,'（参考）諸謝金・宿泊料'!C:D,2,FALSE)*Q14))</f>
        <v/>
      </c>
      <c r="S14" s="154" t="str">
        <f t="shared" si="2"/>
        <v/>
      </c>
      <c r="T14" s="146" t="str">
        <f>IF(S14="","",IF(O14&lt;IF(OR(I14='（参考）諸謝金・宿泊料'!$J$3,I14='（参考）諸謝金・宿泊料'!$J$4,I14='（参考）諸謝金・宿泊料'!$J$5,I14='（参考）諸謝金・宿泊料'!$J$6,I14='（参考）諸謝金・宿泊料'!$J$7,I14='（参考）諸謝金・宿泊料'!$J$8,I14='（参考）諸謝金・宿泊料'!$J$9,I14='（参考）諸謝金・宿泊料'!$J$10,I14='（参考）諸謝金・宿泊料'!$J$11,I14='（参考）諸謝金・宿泊料'!$J$12,I14='（参考）諸謝金・宿泊料'!$J$13,I14='（参考）諸謝金・宿泊料'!$J$14),VLOOKUP($B$6,'（参考）諸謝金・宿泊料'!C:F,3,FALSE),VLOOKUP($B$6,'（参考）諸謝金・宿泊料'!C:F,4,FALSE)),O14,IF(OR(I14='（参考）諸謝金・宿泊料'!$J$3,I14='（参考）諸謝金・宿泊料'!$J$4,I14='（参考）諸謝金・宿泊料'!$J$5,I14='（参考）諸謝金・宿泊料'!$J$6,I14='（参考）諸謝金・宿泊料'!$J$7,I14='（参考）諸謝金・宿泊料'!$J$8,I14='（参考）諸謝金・宿泊料'!$J$9,I14='（参考）諸謝金・宿泊料'!$J$10,I14='（参考）諸謝金・宿泊料'!$J$11,I14='（参考）諸謝金・宿泊料'!$J$12,I14='（参考）諸謝金・宿泊料'!$J$13,I14='（参考）諸謝金・宿泊料'!$J$14),VLOOKUP($B$6,'（参考）諸謝金・宿泊料'!C:F,3,FALSE),VLOOKUP($B$6,'（参考）諸謝金・宿泊料'!C:F,4,FALSE))))</f>
        <v/>
      </c>
      <c r="U14" s="155">
        <f t="shared" si="3"/>
        <v>0</v>
      </c>
    </row>
    <row r="15" spans="1:35" s="12" customFormat="1" ht="45" customHeight="1" thickBot="1">
      <c r="A15" s="169"/>
      <c r="B15" s="147"/>
      <c r="C15" s="148" t="s">
        <v>86</v>
      </c>
      <c r="D15" s="149"/>
      <c r="E15" s="150"/>
      <c r="F15" s="150"/>
      <c r="G15" s="150"/>
      <c r="H15" s="150"/>
      <c r="I15" s="150"/>
      <c r="J15" s="121"/>
      <c r="K15" s="121"/>
      <c r="L15" s="170" t="str">
        <f>IF(A15="","",1)</f>
        <v/>
      </c>
      <c r="M15" s="171"/>
      <c r="N15" s="171" t="str">
        <f t="shared" si="0"/>
        <v/>
      </c>
      <c r="O15" s="171"/>
      <c r="P15" s="172"/>
      <c r="Q15" s="170" t="str">
        <f t="shared" si="1"/>
        <v/>
      </c>
      <c r="R15" s="146" t="str">
        <f>IF(L15="","",IF(M15&lt;IF(Q15="","",VLOOKUP($B$6,'（参考）諸謝金・宿泊料'!C:D,2,FALSE)),M15,VLOOKUP($B$6,'（参考）諸謝金・宿泊料'!C:D,2,FALSE)*Q15))</f>
        <v/>
      </c>
      <c r="S15" s="173" t="str">
        <f t="shared" si="2"/>
        <v/>
      </c>
      <c r="T15" s="146" t="str">
        <f>IF(S15="","",IF(O15&lt;IF(OR(I15='（参考）諸謝金・宿泊料'!$J$3,I15='（参考）諸謝金・宿泊料'!$J$4,I15='（参考）諸謝金・宿泊料'!$J$5,I15='（参考）諸謝金・宿泊料'!$J$6,I15='（参考）諸謝金・宿泊料'!$J$7,I15='（参考）諸謝金・宿泊料'!$J$8,I15='（参考）諸謝金・宿泊料'!$J$9,I15='（参考）諸謝金・宿泊料'!$J$10,I15='（参考）諸謝金・宿泊料'!$J$11,I15='（参考）諸謝金・宿泊料'!$J$12,I15='（参考）諸謝金・宿泊料'!$J$13,I15='（参考）諸謝金・宿泊料'!$J$14),VLOOKUP($B$6,'（参考）諸謝金・宿泊料'!C:F,3,FALSE),VLOOKUP($B$6,'（参考）諸謝金・宿泊料'!C:F,4,FALSE)),O15,IF(OR(I15='（参考）諸謝金・宿泊料'!$J$3,I15='（参考）諸謝金・宿泊料'!$J$4,I15='（参考）諸謝金・宿泊料'!$J$5,I15='（参考）諸謝金・宿泊料'!$J$6,I15='（参考）諸謝金・宿泊料'!$J$7,I15='（参考）諸謝金・宿泊料'!$J$8,I15='（参考）諸謝金・宿泊料'!$J$9,I15='（参考）諸謝金・宿泊料'!$J$10,I15='（参考）諸謝金・宿泊料'!$J$11,I15='（参考）諸謝金・宿泊料'!$J$12,I15='（参考）諸謝金・宿泊料'!$J$13,I15='（参考）諸謝金・宿泊料'!$J$14),VLOOKUP($B$6,'（参考）諸謝金・宿泊料'!C:F,3,FALSE),VLOOKUP($B$6,'（参考）諸謝金・宿泊料'!C:F,4,FALSE))))</f>
        <v/>
      </c>
      <c r="U15" s="172">
        <f t="shared" si="3"/>
        <v>0</v>
      </c>
    </row>
    <row r="16" spans="1:35" s="12" customFormat="1" ht="37.5" customHeight="1" thickBot="1">
      <c r="A16" s="268" t="s">
        <v>44</v>
      </c>
      <c r="B16" s="269"/>
      <c r="C16" s="269"/>
      <c r="D16" s="269"/>
      <c r="E16" s="269"/>
      <c r="F16" s="269"/>
      <c r="G16" s="269"/>
      <c r="H16" s="270"/>
      <c r="I16" s="174"/>
      <c r="J16" s="189">
        <f>TRUNC(SUM(J9:J15),-1)</f>
        <v>0</v>
      </c>
      <c r="K16" s="176"/>
      <c r="L16" s="177">
        <f t="shared" ref="L16:U16" si="4">SUM(L9:L15)</f>
        <v>4</v>
      </c>
      <c r="M16" s="178">
        <f t="shared" si="4"/>
        <v>24000</v>
      </c>
      <c r="N16" s="178">
        <f t="shared" si="4"/>
        <v>1</v>
      </c>
      <c r="O16" s="178">
        <f t="shared" si="4"/>
        <v>10000</v>
      </c>
      <c r="P16" s="190">
        <f t="shared" si="4"/>
        <v>0</v>
      </c>
      <c r="Q16" s="177">
        <f t="shared" si="4"/>
        <v>4</v>
      </c>
      <c r="R16" s="178">
        <f t="shared" si="4"/>
        <v>20400</v>
      </c>
      <c r="S16" s="179">
        <f t="shared" si="4"/>
        <v>1</v>
      </c>
      <c r="T16" s="178">
        <f t="shared" si="4"/>
        <v>9800</v>
      </c>
      <c r="U16" s="190">
        <f t="shared" si="4"/>
        <v>0</v>
      </c>
    </row>
    <row r="17" spans="1:21" s="12" customFormat="1" ht="15" thickBot="1">
      <c r="A17" s="289" t="s">
        <v>160</v>
      </c>
      <c r="B17" s="289"/>
      <c r="C17" s="289"/>
      <c r="D17" s="289"/>
      <c r="E17" s="289"/>
      <c r="F17" s="289"/>
      <c r="G17" s="289"/>
      <c r="H17" s="289"/>
      <c r="I17" s="289"/>
      <c r="J17" s="289"/>
      <c r="K17" s="289"/>
      <c r="L17" s="181"/>
      <c r="M17" s="181"/>
      <c r="N17" s="181"/>
      <c r="O17" s="181"/>
      <c r="P17" s="181"/>
      <c r="Q17" s="181"/>
      <c r="R17" s="181"/>
      <c r="S17" s="181"/>
      <c r="T17" s="181"/>
      <c r="U17" s="181"/>
    </row>
    <row r="18" spans="1:21" s="12" customFormat="1" ht="41.25" customHeight="1" thickBot="1">
      <c r="A18" s="182"/>
      <c r="B18" s="182"/>
      <c r="C18" s="110"/>
      <c r="D18" s="182"/>
      <c r="E18" s="182"/>
      <c r="F18" s="182"/>
      <c r="G18" s="182"/>
      <c r="H18" s="182"/>
      <c r="I18" s="182"/>
      <c r="J18" s="110"/>
      <c r="K18" s="110"/>
      <c r="L18" s="290" t="s">
        <v>93</v>
      </c>
      <c r="M18" s="291"/>
      <c r="N18" s="291"/>
      <c r="O18" s="302"/>
      <c r="P18" s="191">
        <f>SUM(O5,M16,O16,P16)</f>
        <v>34000</v>
      </c>
      <c r="Q18" s="290" t="s">
        <v>79</v>
      </c>
      <c r="R18" s="291"/>
      <c r="S18" s="291"/>
      <c r="T18" s="291"/>
      <c r="U18" s="192">
        <f>SUM(T5,R16,T16,U16)</f>
        <v>30200</v>
      </c>
    </row>
    <row r="19" spans="1:21" s="12" customFormat="1" ht="41.25" customHeight="1" thickBot="1">
      <c r="A19" s="109"/>
      <c r="B19" s="109"/>
      <c r="C19" s="184"/>
      <c r="D19" s="109"/>
      <c r="E19" s="109"/>
      <c r="F19" s="109"/>
      <c r="G19" s="109"/>
      <c r="H19" s="109"/>
      <c r="I19" s="109"/>
      <c r="J19" s="184"/>
      <c r="K19" s="184"/>
      <c r="L19" s="185"/>
      <c r="M19" s="185"/>
      <c r="N19" s="185"/>
      <c r="O19" s="185"/>
      <c r="P19" s="185"/>
      <c r="Q19" s="290" t="s">
        <v>92</v>
      </c>
      <c r="R19" s="291"/>
      <c r="S19" s="291"/>
      <c r="T19" s="291"/>
      <c r="U19" s="183">
        <f>IF(P18-U18&lt;0,"-",P18-U18)</f>
        <v>3800</v>
      </c>
    </row>
    <row r="20" spans="1:21" s="12" customFormat="1" ht="14.25" customHeight="1" thickBot="1">
      <c r="A20" s="109"/>
      <c r="B20" s="109"/>
      <c r="C20" s="184"/>
      <c r="D20" s="109"/>
      <c r="E20" s="109"/>
      <c r="F20" s="109"/>
      <c r="G20" s="109"/>
      <c r="H20" s="109"/>
      <c r="I20" s="109"/>
      <c r="J20" s="184"/>
      <c r="K20" s="184"/>
      <c r="L20" s="185"/>
      <c r="M20" s="185"/>
      <c r="N20" s="185"/>
      <c r="O20" s="185"/>
      <c r="P20" s="185"/>
      <c r="Q20" s="108"/>
      <c r="R20" s="108"/>
      <c r="S20" s="108"/>
      <c r="T20" s="108"/>
      <c r="U20" s="186"/>
    </row>
    <row r="21" spans="1:21" s="12" customFormat="1" ht="14.25">
      <c r="A21" s="292" t="s">
        <v>161</v>
      </c>
      <c r="B21" s="293"/>
      <c r="C21" s="293"/>
      <c r="D21" s="293"/>
      <c r="E21" s="293"/>
      <c r="F21" s="293"/>
      <c r="G21" s="293"/>
      <c r="H21" s="293"/>
      <c r="I21" s="293"/>
      <c r="J21" s="293"/>
      <c r="K21" s="294"/>
      <c r="L21" s="292" t="s">
        <v>162</v>
      </c>
      <c r="M21" s="293"/>
      <c r="N21" s="293"/>
      <c r="O21" s="293"/>
      <c r="P21" s="293"/>
      <c r="Q21" s="293"/>
      <c r="R21" s="293"/>
      <c r="S21" s="293"/>
      <c r="T21" s="293"/>
      <c r="U21" s="294"/>
    </row>
    <row r="22" spans="1:21" s="12" customFormat="1" ht="37.5" customHeight="1">
      <c r="A22" s="295" t="s">
        <v>163</v>
      </c>
      <c r="B22" s="296"/>
      <c r="C22" s="296"/>
      <c r="D22" s="296"/>
      <c r="E22" s="296"/>
      <c r="F22" s="296"/>
      <c r="G22" s="296"/>
      <c r="H22" s="296"/>
      <c r="I22" s="296"/>
      <c r="J22" s="296"/>
      <c r="K22" s="297"/>
      <c r="L22" s="295" t="s">
        <v>164</v>
      </c>
      <c r="M22" s="296"/>
      <c r="N22" s="296"/>
      <c r="O22" s="296"/>
      <c r="P22" s="296"/>
      <c r="Q22" s="296"/>
      <c r="R22" s="296"/>
      <c r="S22" s="296"/>
      <c r="T22" s="296"/>
      <c r="U22" s="297"/>
    </row>
    <row r="23" spans="1:21" s="12" customFormat="1" ht="37.5" customHeight="1">
      <c r="A23" s="295"/>
      <c r="B23" s="296"/>
      <c r="C23" s="296"/>
      <c r="D23" s="296"/>
      <c r="E23" s="296"/>
      <c r="F23" s="296"/>
      <c r="G23" s="296"/>
      <c r="H23" s="296"/>
      <c r="I23" s="296"/>
      <c r="J23" s="296"/>
      <c r="K23" s="297"/>
      <c r="L23" s="295"/>
      <c r="M23" s="296"/>
      <c r="N23" s="296"/>
      <c r="O23" s="296"/>
      <c r="P23" s="296"/>
      <c r="Q23" s="296"/>
      <c r="R23" s="296"/>
      <c r="S23" s="296"/>
      <c r="T23" s="296"/>
      <c r="U23" s="297"/>
    </row>
    <row r="24" spans="1:21" s="12" customFormat="1" ht="37.5" customHeight="1">
      <c r="A24" s="295"/>
      <c r="B24" s="296"/>
      <c r="C24" s="296"/>
      <c r="D24" s="296"/>
      <c r="E24" s="296"/>
      <c r="F24" s="296"/>
      <c r="G24" s="296"/>
      <c r="H24" s="296"/>
      <c r="I24" s="296"/>
      <c r="J24" s="296"/>
      <c r="K24" s="297"/>
      <c r="L24" s="295"/>
      <c r="M24" s="296"/>
      <c r="N24" s="296"/>
      <c r="O24" s="296"/>
      <c r="P24" s="296"/>
      <c r="Q24" s="296"/>
      <c r="R24" s="296"/>
      <c r="S24" s="296"/>
      <c r="T24" s="296"/>
      <c r="U24" s="297"/>
    </row>
    <row r="25" spans="1:21" s="12" customFormat="1" ht="37.5" customHeight="1">
      <c r="A25" s="295"/>
      <c r="B25" s="296"/>
      <c r="C25" s="296"/>
      <c r="D25" s="296"/>
      <c r="E25" s="296"/>
      <c r="F25" s="296"/>
      <c r="G25" s="296"/>
      <c r="H25" s="296"/>
      <c r="I25" s="296"/>
      <c r="J25" s="296"/>
      <c r="K25" s="297"/>
      <c r="L25" s="295"/>
      <c r="M25" s="296"/>
      <c r="N25" s="296"/>
      <c r="O25" s="296"/>
      <c r="P25" s="296"/>
      <c r="Q25" s="296"/>
      <c r="R25" s="296"/>
      <c r="S25" s="296"/>
      <c r="T25" s="296"/>
      <c r="U25" s="297"/>
    </row>
    <row r="26" spans="1:21" s="12" customFormat="1" ht="37.5" customHeight="1">
      <c r="A26" s="295"/>
      <c r="B26" s="296"/>
      <c r="C26" s="296"/>
      <c r="D26" s="296"/>
      <c r="E26" s="296"/>
      <c r="F26" s="296"/>
      <c r="G26" s="296"/>
      <c r="H26" s="296"/>
      <c r="I26" s="296"/>
      <c r="J26" s="296"/>
      <c r="K26" s="297"/>
      <c r="L26" s="295"/>
      <c r="M26" s="296"/>
      <c r="N26" s="296"/>
      <c r="O26" s="296"/>
      <c r="P26" s="296"/>
      <c r="Q26" s="296"/>
      <c r="R26" s="296"/>
      <c r="S26" s="296"/>
      <c r="T26" s="296"/>
      <c r="U26" s="297"/>
    </row>
    <row r="27" spans="1:21" s="12" customFormat="1" ht="37.5" customHeight="1">
      <c r="A27" s="295"/>
      <c r="B27" s="296"/>
      <c r="C27" s="296"/>
      <c r="D27" s="296"/>
      <c r="E27" s="296"/>
      <c r="F27" s="296"/>
      <c r="G27" s="296"/>
      <c r="H27" s="296"/>
      <c r="I27" s="296"/>
      <c r="J27" s="296"/>
      <c r="K27" s="297"/>
      <c r="L27" s="295"/>
      <c r="M27" s="296"/>
      <c r="N27" s="296"/>
      <c r="O27" s="296"/>
      <c r="P27" s="296"/>
      <c r="Q27" s="296"/>
      <c r="R27" s="296"/>
      <c r="S27" s="296"/>
      <c r="T27" s="296"/>
      <c r="U27" s="297"/>
    </row>
    <row r="28" spans="1:21" s="12" customFormat="1" ht="37.5" customHeight="1">
      <c r="A28" s="295"/>
      <c r="B28" s="296"/>
      <c r="C28" s="296"/>
      <c r="D28" s="296"/>
      <c r="E28" s="296"/>
      <c r="F28" s="296"/>
      <c r="G28" s="296"/>
      <c r="H28" s="296"/>
      <c r="I28" s="296"/>
      <c r="J28" s="296"/>
      <c r="K28" s="297"/>
      <c r="L28" s="295"/>
      <c r="M28" s="296"/>
      <c r="N28" s="296"/>
      <c r="O28" s="296"/>
      <c r="P28" s="296"/>
      <c r="Q28" s="296"/>
      <c r="R28" s="296"/>
      <c r="S28" s="296"/>
      <c r="T28" s="296"/>
      <c r="U28" s="297"/>
    </row>
    <row r="29" spans="1:21" s="12" customFormat="1" ht="37.5" customHeight="1">
      <c r="A29" s="295"/>
      <c r="B29" s="296"/>
      <c r="C29" s="296"/>
      <c r="D29" s="296"/>
      <c r="E29" s="296"/>
      <c r="F29" s="296"/>
      <c r="G29" s="296"/>
      <c r="H29" s="296"/>
      <c r="I29" s="296"/>
      <c r="J29" s="296"/>
      <c r="K29" s="297"/>
      <c r="L29" s="295"/>
      <c r="M29" s="296"/>
      <c r="N29" s="296"/>
      <c r="O29" s="296"/>
      <c r="P29" s="296"/>
      <c r="Q29" s="296"/>
      <c r="R29" s="296"/>
      <c r="S29" s="296"/>
      <c r="T29" s="296"/>
      <c r="U29" s="297"/>
    </row>
    <row r="30" spans="1:21" s="12" customFormat="1" ht="37.5" customHeight="1">
      <c r="A30" s="295"/>
      <c r="B30" s="296"/>
      <c r="C30" s="296"/>
      <c r="D30" s="296"/>
      <c r="E30" s="296"/>
      <c r="F30" s="296"/>
      <c r="G30" s="296"/>
      <c r="H30" s="296"/>
      <c r="I30" s="296"/>
      <c r="J30" s="296"/>
      <c r="K30" s="297"/>
      <c r="L30" s="295"/>
      <c r="M30" s="296"/>
      <c r="N30" s="296"/>
      <c r="O30" s="296"/>
      <c r="P30" s="296"/>
      <c r="Q30" s="296"/>
      <c r="R30" s="296"/>
      <c r="S30" s="296"/>
      <c r="T30" s="296"/>
      <c r="U30" s="297"/>
    </row>
    <row r="31" spans="1:21" s="12" customFormat="1" ht="37.5" customHeight="1">
      <c r="A31" s="295"/>
      <c r="B31" s="296"/>
      <c r="C31" s="296"/>
      <c r="D31" s="296"/>
      <c r="E31" s="296"/>
      <c r="F31" s="296"/>
      <c r="G31" s="296"/>
      <c r="H31" s="296"/>
      <c r="I31" s="296"/>
      <c r="J31" s="296"/>
      <c r="K31" s="297"/>
      <c r="L31" s="295"/>
      <c r="M31" s="296"/>
      <c r="N31" s="296"/>
      <c r="O31" s="296"/>
      <c r="P31" s="296"/>
      <c r="Q31" s="296"/>
      <c r="R31" s="296"/>
      <c r="S31" s="296"/>
      <c r="T31" s="296"/>
      <c r="U31" s="297"/>
    </row>
    <row r="32" spans="1:21" s="12" customFormat="1" ht="37.5" customHeight="1">
      <c r="A32" s="295"/>
      <c r="B32" s="296"/>
      <c r="C32" s="296"/>
      <c r="D32" s="296"/>
      <c r="E32" s="296"/>
      <c r="F32" s="296"/>
      <c r="G32" s="296"/>
      <c r="H32" s="296"/>
      <c r="I32" s="296"/>
      <c r="J32" s="296"/>
      <c r="K32" s="297"/>
      <c r="L32" s="295"/>
      <c r="M32" s="296"/>
      <c r="N32" s="296"/>
      <c r="O32" s="296"/>
      <c r="P32" s="296"/>
      <c r="Q32" s="296"/>
      <c r="R32" s="296"/>
      <c r="S32" s="296"/>
      <c r="T32" s="296"/>
      <c r="U32" s="297"/>
    </row>
    <row r="33" spans="1:21" s="12" customFormat="1" ht="37.5" customHeight="1">
      <c r="A33" s="295"/>
      <c r="B33" s="296"/>
      <c r="C33" s="296"/>
      <c r="D33" s="296"/>
      <c r="E33" s="296"/>
      <c r="F33" s="296"/>
      <c r="G33" s="296"/>
      <c r="H33" s="296"/>
      <c r="I33" s="296"/>
      <c r="J33" s="296"/>
      <c r="K33" s="297"/>
      <c r="L33" s="295"/>
      <c r="M33" s="296"/>
      <c r="N33" s="296"/>
      <c r="O33" s="296"/>
      <c r="P33" s="296"/>
      <c r="Q33" s="296"/>
      <c r="R33" s="296"/>
      <c r="S33" s="296"/>
      <c r="T33" s="296"/>
      <c r="U33" s="297"/>
    </row>
    <row r="34" spans="1:21" s="12" customFormat="1" ht="37.5" customHeight="1">
      <c r="A34" s="295"/>
      <c r="B34" s="296"/>
      <c r="C34" s="296"/>
      <c r="D34" s="296"/>
      <c r="E34" s="296"/>
      <c r="F34" s="296"/>
      <c r="G34" s="296"/>
      <c r="H34" s="296"/>
      <c r="I34" s="296"/>
      <c r="J34" s="296"/>
      <c r="K34" s="297"/>
      <c r="L34" s="295"/>
      <c r="M34" s="296"/>
      <c r="N34" s="296"/>
      <c r="O34" s="296"/>
      <c r="P34" s="296"/>
      <c r="Q34" s="296"/>
      <c r="R34" s="296"/>
      <c r="S34" s="296"/>
      <c r="T34" s="296"/>
      <c r="U34" s="297"/>
    </row>
    <row r="35" spans="1:21" s="12" customFormat="1" ht="37.5" customHeight="1">
      <c r="A35" s="295"/>
      <c r="B35" s="296"/>
      <c r="C35" s="296"/>
      <c r="D35" s="296"/>
      <c r="E35" s="296"/>
      <c r="F35" s="296"/>
      <c r="G35" s="296"/>
      <c r="H35" s="296"/>
      <c r="I35" s="296"/>
      <c r="J35" s="296"/>
      <c r="K35" s="297"/>
      <c r="L35" s="295"/>
      <c r="M35" s="296"/>
      <c r="N35" s="296"/>
      <c r="O35" s="296"/>
      <c r="P35" s="296"/>
      <c r="Q35" s="296"/>
      <c r="R35" s="296"/>
      <c r="S35" s="296"/>
      <c r="T35" s="296"/>
      <c r="U35" s="297"/>
    </row>
    <row r="36" spans="1:21" s="12" customFormat="1" ht="37.5" customHeight="1">
      <c r="A36" s="295"/>
      <c r="B36" s="296"/>
      <c r="C36" s="296"/>
      <c r="D36" s="296"/>
      <c r="E36" s="296"/>
      <c r="F36" s="296"/>
      <c r="G36" s="296"/>
      <c r="H36" s="296"/>
      <c r="I36" s="296"/>
      <c r="J36" s="296"/>
      <c r="K36" s="297"/>
      <c r="L36" s="295"/>
      <c r="M36" s="296"/>
      <c r="N36" s="296"/>
      <c r="O36" s="296"/>
      <c r="P36" s="296"/>
      <c r="Q36" s="296"/>
      <c r="R36" s="296"/>
      <c r="S36" s="296"/>
      <c r="T36" s="296"/>
      <c r="U36" s="297"/>
    </row>
    <row r="37" spans="1:21" s="12" customFormat="1" ht="37.5" customHeight="1">
      <c r="A37" s="295"/>
      <c r="B37" s="296"/>
      <c r="C37" s="296"/>
      <c r="D37" s="296"/>
      <c r="E37" s="296"/>
      <c r="F37" s="296"/>
      <c r="G37" s="296"/>
      <c r="H37" s="296"/>
      <c r="I37" s="296"/>
      <c r="J37" s="296"/>
      <c r="K37" s="297"/>
      <c r="L37" s="295"/>
      <c r="M37" s="296"/>
      <c r="N37" s="296"/>
      <c r="O37" s="296"/>
      <c r="P37" s="296"/>
      <c r="Q37" s="296"/>
      <c r="R37" s="296"/>
      <c r="S37" s="296"/>
      <c r="T37" s="296"/>
      <c r="U37" s="297"/>
    </row>
    <row r="38" spans="1:21" s="12" customFormat="1" ht="37.5" customHeight="1">
      <c r="A38" s="295"/>
      <c r="B38" s="296"/>
      <c r="C38" s="296"/>
      <c r="D38" s="296"/>
      <c r="E38" s="296"/>
      <c r="F38" s="296"/>
      <c r="G38" s="296"/>
      <c r="H38" s="296"/>
      <c r="I38" s="296"/>
      <c r="J38" s="296"/>
      <c r="K38" s="297"/>
      <c r="L38" s="295"/>
      <c r="M38" s="296"/>
      <c r="N38" s="296"/>
      <c r="O38" s="296"/>
      <c r="P38" s="296"/>
      <c r="Q38" s="296"/>
      <c r="R38" s="296"/>
      <c r="S38" s="296"/>
      <c r="T38" s="296"/>
      <c r="U38" s="297"/>
    </row>
    <row r="39" spans="1:21" s="12" customFormat="1" ht="37.5" customHeight="1">
      <c r="A39" s="295"/>
      <c r="B39" s="296"/>
      <c r="C39" s="296"/>
      <c r="D39" s="296"/>
      <c r="E39" s="296"/>
      <c r="F39" s="296"/>
      <c r="G39" s="296"/>
      <c r="H39" s="296"/>
      <c r="I39" s="296"/>
      <c r="J39" s="296"/>
      <c r="K39" s="297"/>
      <c r="L39" s="295"/>
      <c r="M39" s="296"/>
      <c r="N39" s="296"/>
      <c r="O39" s="296"/>
      <c r="P39" s="296"/>
      <c r="Q39" s="296"/>
      <c r="R39" s="296"/>
      <c r="S39" s="296"/>
      <c r="T39" s="296"/>
      <c r="U39" s="297"/>
    </row>
    <row r="40" spans="1:21" s="12" customFormat="1" ht="37.5" customHeight="1">
      <c r="A40" s="295"/>
      <c r="B40" s="296"/>
      <c r="C40" s="296"/>
      <c r="D40" s="296"/>
      <c r="E40" s="296"/>
      <c r="F40" s="296"/>
      <c r="G40" s="296"/>
      <c r="H40" s="296"/>
      <c r="I40" s="296"/>
      <c r="J40" s="296"/>
      <c r="K40" s="297"/>
      <c r="L40" s="295"/>
      <c r="M40" s="296"/>
      <c r="N40" s="296"/>
      <c r="O40" s="296"/>
      <c r="P40" s="296"/>
      <c r="Q40" s="296"/>
      <c r="R40" s="296"/>
      <c r="S40" s="296"/>
      <c r="T40" s="296"/>
      <c r="U40" s="297"/>
    </row>
    <row r="41" spans="1:21" s="12" customFormat="1" ht="37.5" customHeight="1">
      <c r="A41" s="295"/>
      <c r="B41" s="296"/>
      <c r="C41" s="296"/>
      <c r="D41" s="296"/>
      <c r="E41" s="296"/>
      <c r="F41" s="296"/>
      <c r="G41" s="296"/>
      <c r="H41" s="296"/>
      <c r="I41" s="296"/>
      <c r="J41" s="296"/>
      <c r="K41" s="297"/>
      <c r="L41" s="295"/>
      <c r="M41" s="296"/>
      <c r="N41" s="296"/>
      <c r="O41" s="296"/>
      <c r="P41" s="296"/>
      <c r="Q41" s="296"/>
      <c r="R41" s="296"/>
      <c r="S41" s="296"/>
      <c r="T41" s="296"/>
      <c r="U41" s="297"/>
    </row>
    <row r="42" spans="1:21" s="12" customFormat="1" ht="37.5" customHeight="1">
      <c r="A42" s="295"/>
      <c r="B42" s="296"/>
      <c r="C42" s="296"/>
      <c r="D42" s="296"/>
      <c r="E42" s="296"/>
      <c r="F42" s="296"/>
      <c r="G42" s="296"/>
      <c r="H42" s="296"/>
      <c r="I42" s="296"/>
      <c r="J42" s="296"/>
      <c r="K42" s="297"/>
      <c r="L42" s="295"/>
      <c r="M42" s="296"/>
      <c r="N42" s="296"/>
      <c r="O42" s="296"/>
      <c r="P42" s="296"/>
      <c r="Q42" s="296"/>
      <c r="R42" s="296"/>
      <c r="S42" s="296"/>
      <c r="T42" s="296"/>
      <c r="U42" s="297"/>
    </row>
    <row r="43" spans="1:21" s="12" customFormat="1" ht="37.5" customHeight="1">
      <c r="A43" s="295"/>
      <c r="B43" s="296"/>
      <c r="C43" s="296"/>
      <c r="D43" s="296"/>
      <c r="E43" s="296"/>
      <c r="F43" s="296"/>
      <c r="G43" s="296"/>
      <c r="H43" s="296"/>
      <c r="I43" s="296"/>
      <c r="J43" s="296"/>
      <c r="K43" s="297"/>
      <c r="L43" s="295"/>
      <c r="M43" s="296"/>
      <c r="N43" s="296"/>
      <c r="O43" s="296"/>
      <c r="P43" s="296"/>
      <c r="Q43" s="296"/>
      <c r="R43" s="296"/>
      <c r="S43" s="296"/>
      <c r="T43" s="296"/>
      <c r="U43" s="297"/>
    </row>
    <row r="44" spans="1:21" s="12" customFormat="1" ht="37.5" customHeight="1">
      <c r="A44" s="295"/>
      <c r="B44" s="296"/>
      <c r="C44" s="296"/>
      <c r="D44" s="296"/>
      <c r="E44" s="296"/>
      <c r="F44" s="296"/>
      <c r="G44" s="296"/>
      <c r="H44" s="296"/>
      <c r="I44" s="296"/>
      <c r="J44" s="296"/>
      <c r="K44" s="297"/>
      <c r="L44" s="295"/>
      <c r="M44" s="296"/>
      <c r="N44" s="296"/>
      <c r="O44" s="296"/>
      <c r="P44" s="296"/>
      <c r="Q44" s="296"/>
      <c r="R44" s="296"/>
      <c r="S44" s="296"/>
      <c r="T44" s="296"/>
      <c r="U44" s="297"/>
    </row>
    <row r="45" spans="1:21" s="12" customFormat="1" ht="37.5" customHeight="1">
      <c r="A45" s="295"/>
      <c r="B45" s="296"/>
      <c r="C45" s="296"/>
      <c r="D45" s="296"/>
      <c r="E45" s="296"/>
      <c r="F45" s="296"/>
      <c r="G45" s="296"/>
      <c r="H45" s="296"/>
      <c r="I45" s="296"/>
      <c r="J45" s="296"/>
      <c r="K45" s="297"/>
      <c r="L45" s="295"/>
      <c r="M45" s="296"/>
      <c r="N45" s="296"/>
      <c r="O45" s="296"/>
      <c r="P45" s="296"/>
      <c r="Q45" s="296"/>
      <c r="R45" s="296"/>
      <c r="S45" s="296"/>
      <c r="T45" s="296"/>
      <c r="U45" s="297"/>
    </row>
    <row r="46" spans="1:21" s="12" customFormat="1" ht="37.5" customHeight="1">
      <c r="A46" s="295"/>
      <c r="B46" s="296"/>
      <c r="C46" s="296"/>
      <c r="D46" s="296"/>
      <c r="E46" s="296"/>
      <c r="F46" s="296"/>
      <c r="G46" s="296"/>
      <c r="H46" s="296"/>
      <c r="I46" s="296"/>
      <c r="J46" s="296"/>
      <c r="K46" s="297"/>
      <c r="L46" s="295"/>
      <c r="M46" s="296"/>
      <c r="N46" s="296"/>
      <c r="O46" s="296"/>
      <c r="P46" s="296"/>
      <c r="Q46" s="296"/>
      <c r="R46" s="296"/>
      <c r="S46" s="296"/>
      <c r="T46" s="296"/>
      <c r="U46" s="297"/>
    </row>
    <row r="47" spans="1:21" s="12" customFormat="1" ht="37.5" customHeight="1">
      <c r="A47" s="295"/>
      <c r="B47" s="296"/>
      <c r="C47" s="296"/>
      <c r="D47" s="296"/>
      <c r="E47" s="296"/>
      <c r="F47" s="296"/>
      <c r="G47" s="296"/>
      <c r="H47" s="296"/>
      <c r="I47" s="296"/>
      <c r="J47" s="296"/>
      <c r="K47" s="297"/>
      <c r="L47" s="295"/>
      <c r="M47" s="296"/>
      <c r="N47" s="296"/>
      <c r="O47" s="296"/>
      <c r="P47" s="296"/>
      <c r="Q47" s="296"/>
      <c r="R47" s="296"/>
      <c r="S47" s="296"/>
      <c r="T47" s="296"/>
      <c r="U47" s="297"/>
    </row>
    <row r="48" spans="1:21" s="12" customFormat="1" ht="37.5" customHeight="1">
      <c r="A48" s="295"/>
      <c r="B48" s="296"/>
      <c r="C48" s="296"/>
      <c r="D48" s="296"/>
      <c r="E48" s="296"/>
      <c r="F48" s="296"/>
      <c r="G48" s="296"/>
      <c r="H48" s="296"/>
      <c r="I48" s="296"/>
      <c r="J48" s="296"/>
      <c r="K48" s="297"/>
      <c r="L48" s="295"/>
      <c r="M48" s="296"/>
      <c r="N48" s="296"/>
      <c r="O48" s="296"/>
      <c r="P48" s="296"/>
      <c r="Q48" s="296"/>
      <c r="R48" s="296"/>
      <c r="S48" s="296"/>
      <c r="T48" s="296"/>
      <c r="U48" s="297"/>
    </row>
    <row r="49" spans="1:21" s="12" customFormat="1" ht="37.5" customHeight="1">
      <c r="A49" s="295"/>
      <c r="B49" s="296"/>
      <c r="C49" s="296"/>
      <c r="D49" s="296"/>
      <c r="E49" s="296"/>
      <c r="F49" s="296"/>
      <c r="G49" s="296"/>
      <c r="H49" s="296"/>
      <c r="I49" s="296"/>
      <c r="J49" s="296"/>
      <c r="K49" s="297"/>
      <c r="L49" s="295"/>
      <c r="M49" s="296"/>
      <c r="N49" s="296"/>
      <c r="O49" s="296"/>
      <c r="P49" s="296"/>
      <c r="Q49" s="296"/>
      <c r="R49" s="296"/>
      <c r="S49" s="296"/>
      <c r="T49" s="296"/>
      <c r="U49" s="297"/>
    </row>
    <row r="50" spans="1:21" s="12" customFormat="1" ht="37.5" customHeight="1">
      <c r="A50" s="295"/>
      <c r="B50" s="296"/>
      <c r="C50" s="296"/>
      <c r="D50" s="296"/>
      <c r="E50" s="296"/>
      <c r="F50" s="296"/>
      <c r="G50" s="296"/>
      <c r="H50" s="296"/>
      <c r="I50" s="296"/>
      <c r="J50" s="296"/>
      <c r="K50" s="297"/>
      <c r="L50" s="295"/>
      <c r="M50" s="296"/>
      <c r="N50" s="296"/>
      <c r="O50" s="296"/>
      <c r="P50" s="296"/>
      <c r="Q50" s="296"/>
      <c r="R50" s="296"/>
      <c r="S50" s="296"/>
      <c r="T50" s="296"/>
      <c r="U50" s="297"/>
    </row>
    <row r="51" spans="1:21" s="12" customFormat="1" ht="37.5" customHeight="1" thickBot="1">
      <c r="A51" s="298"/>
      <c r="B51" s="299"/>
      <c r="C51" s="299"/>
      <c r="D51" s="299"/>
      <c r="E51" s="299"/>
      <c r="F51" s="299"/>
      <c r="G51" s="299"/>
      <c r="H51" s="299"/>
      <c r="I51" s="299"/>
      <c r="J51" s="299"/>
      <c r="K51" s="300"/>
      <c r="L51" s="298"/>
      <c r="M51" s="299"/>
      <c r="N51" s="299"/>
      <c r="O51" s="299"/>
      <c r="P51" s="299"/>
      <c r="Q51" s="299"/>
      <c r="R51" s="299"/>
      <c r="S51" s="299"/>
      <c r="T51" s="299"/>
      <c r="U51" s="300"/>
    </row>
    <row r="52" spans="1:21" ht="37.5" customHeight="1">
      <c r="A52" s="301" t="s">
        <v>31</v>
      </c>
      <c r="B52" s="301"/>
      <c r="C52" s="301"/>
      <c r="D52" s="301"/>
      <c r="E52" s="301"/>
      <c r="F52" s="301"/>
      <c r="G52" s="301"/>
      <c r="H52" s="301"/>
      <c r="I52" s="301"/>
      <c r="J52" s="301"/>
      <c r="K52" s="301"/>
      <c r="L52" s="193"/>
      <c r="M52" s="193"/>
      <c r="N52" s="193"/>
      <c r="O52" s="193"/>
      <c r="P52" s="193"/>
      <c r="Q52" s="193"/>
      <c r="R52" s="193"/>
      <c r="S52" s="193"/>
      <c r="T52" s="193"/>
      <c r="U52" s="193"/>
    </row>
    <row r="53" spans="1:21" ht="37.5" customHeight="1">
      <c r="A53" s="193"/>
      <c r="B53" s="193"/>
      <c r="C53" s="194"/>
      <c r="D53" s="193"/>
      <c r="E53" s="193"/>
      <c r="F53" s="193"/>
      <c r="G53" s="193"/>
      <c r="H53" s="193"/>
      <c r="I53" s="193"/>
      <c r="J53" s="194"/>
      <c r="K53" s="194"/>
      <c r="L53" s="193"/>
      <c r="M53" s="193"/>
      <c r="N53" s="193"/>
      <c r="O53" s="193"/>
      <c r="P53" s="193"/>
      <c r="Q53" s="193"/>
      <c r="R53" s="193"/>
      <c r="S53" s="193"/>
      <c r="T53" s="193"/>
      <c r="U53" s="193"/>
    </row>
    <row r="54" spans="1:21" ht="37.5" customHeight="1">
      <c r="H54" s="187"/>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5">
    <mergeCell ref="A22:K51"/>
    <mergeCell ref="L22:U51"/>
    <mergeCell ref="A52:K52"/>
    <mergeCell ref="A17:K17"/>
    <mergeCell ref="L18:O18"/>
    <mergeCell ref="Q18:T18"/>
    <mergeCell ref="Q19:T19"/>
    <mergeCell ref="A21:K21"/>
    <mergeCell ref="L21:U21"/>
    <mergeCell ref="A16:H16"/>
    <mergeCell ref="A1:U1"/>
    <mergeCell ref="A3:U3"/>
    <mergeCell ref="B4:D4"/>
    <mergeCell ref="L4:P4"/>
    <mergeCell ref="Q4:U4"/>
    <mergeCell ref="B5:D5"/>
    <mergeCell ref="L5:N5"/>
    <mergeCell ref="O5:P5"/>
    <mergeCell ref="Q5:S5"/>
    <mergeCell ref="T5:U5"/>
    <mergeCell ref="B6:D6"/>
    <mergeCell ref="L6:M6"/>
    <mergeCell ref="N6:O6"/>
    <mergeCell ref="Q6:R6"/>
    <mergeCell ref="S6:T6"/>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view="pageBreakPreview" zoomScale="55" zoomScaleSheetLayoutView="55" workbookViewId="0">
      <selection activeCell="AC11" sqref="AC11"/>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214" t="s">
        <v>2</v>
      </c>
      <c r="B1" s="214"/>
      <c r="C1" s="214"/>
      <c r="D1" s="214"/>
      <c r="E1" s="214"/>
      <c r="F1" s="214"/>
      <c r="G1" s="214"/>
      <c r="H1" s="214"/>
      <c r="I1" s="214"/>
      <c r="J1" s="214"/>
      <c r="K1" s="214"/>
      <c r="L1" s="214"/>
      <c r="M1" s="214"/>
      <c r="N1" s="214"/>
      <c r="O1" s="214"/>
      <c r="P1" s="214"/>
      <c r="Q1" s="214"/>
      <c r="R1" s="214"/>
      <c r="S1" s="214"/>
      <c r="T1" s="214"/>
      <c r="U1" s="214"/>
    </row>
    <row r="2" spans="1:35" ht="17.25">
      <c r="A2" s="105" t="s">
        <v>137</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row>
    <row r="3" spans="1:35" ht="45" customHeight="1" thickBot="1">
      <c r="A3" s="271" t="s">
        <v>143</v>
      </c>
      <c r="B3" s="216"/>
      <c r="C3" s="216"/>
      <c r="D3" s="216"/>
      <c r="E3" s="216"/>
      <c r="F3" s="216"/>
      <c r="G3" s="216"/>
      <c r="H3" s="216"/>
      <c r="I3" s="216"/>
      <c r="J3" s="216"/>
      <c r="K3" s="216"/>
      <c r="L3" s="216"/>
      <c r="M3" s="216"/>
      <c r="N3" s="216"/>
      <c r="O3" s="216"/>
      <c r="P3" s="216"/>
      <c r="Q3" s="216"/>
      <c r="R3" s="216"/>
      <c r="S3" s="216"/>
      <c r="T3" s="216"/>
      <c r="U3" s="216"/>
    </row>
    <row r="4" spans="1:35" s="12" customFormat="1" ht="36.75" customHeight="1">
      <c r="A4" s="106" t="s">
        <v>10</v>
      </c>
      <c r="B4" s="272" t="str">
        <f>'研修等開催計画書（車使用の場合）'!Q27</f>
        <v>C</v>
      </c>
      <c r="C4" s="272"/>
      <c r="D4" s="272"/>
      <c r="E4" s="107"/>
      <c r="F4" s="107"/>
      <c r="G4" s="107"/>
      <c r="H4" s="107"/>
      <c r="I4" s="107"/>
      <c r="J4" s="108"/>
      <c r="K4" s="108"/>
      <c r="L4" s="273" t="s">
        <v>144</v>
      </c>
      <c r="M4" s="274"/>
      <c r="N4" s="274"/>
      <c r="O4" s="274"/>
      <c r="P4" s="275"/>
      <c r="Q4" s="273" t="s">
        <v>145</v>
      </c>
      <c r="R4" s="274"/>
      <c r="S4" s="274"/>
      <c r="T4" s="274"/>
      <c r="U4" s="275"/>
    </row>
    <row r="5" spans="1:35" s="12" customFormat="1" ht="36.75" customHeight="1">
      <c r="A5" s="106" t="s">
        <v>5</v>
      </c>
      <c r="B5" s="272" t="str">
        <f>'研修等開催計画書（車使用の場合）'!I27</f>
        <v>各種療法士</v>
      </c>
      <c r="C5" s="272"/>
      <c r="D5" s="272"/>
      <c r="E5" s="109"/>
      <c r="F5" s="109"/>
      <c r="G5" s="109"/>
      <c r="H5" s="109"/>
      <c r="I5" s="109"/>
      <c r="J5" s="110"/>
      <c r="K5" s="110"/>
      <c r="L5" s="276" t="s">
        <v>146</v>
      </c>
      <c r="M5" s="277"/>
      <c r="N5" s="277"/>
      <c r="O5" s="278" t="str">
        <f>IF(J9&lt;8,"",J16*37)</f>
        <v/>
      </c>
      <c r="P5" s="279"/>
      <c r="Q5" s="276" t="s">
        <v>146</v>
      </c>
      <c r="R5" s="277"/>
      <c r="S5" s="277"/>
      <c r="T5" s="278" t="str">
        <f>O5</f>
        <v/>
      </c>
      <c r="U5" s="279"/>
    </row>
    <row r="6" spans="1:35" s="12" customFormat="1" ht="36.75" customHeight="1" thickBot="1">
      <c r="A6" s="106" t="s">
        <v>9</v>
      </c>
      <c r="B6" s="280" t="str">
        <f>IF(ISNA(VLOOKUP(B5,'（参考）諸謝金・宿泊料'!B:C,2,FALSE)),"",VLOOKUP(B5,'（参考）諸謝金・宿泊料'!B:C,2,FALSE))</f>
        <v>⑦</v>
      </c>
      <c r="C6" s="280"/>
      <c r="D6" s="280"/>
      <c r="E6" s="111"/>
      <c r="F6" s="111"/>
      <c r="G6" s="111"/>
      <c r="H6" s="111"/>
      <c r="I6" s="111"/>
      <c r="J6" s="110"/>
      <c r="K6" s="110"/>
      <c r="L6" s="281" t="s">
        <v>101</v>
      </c>
      <c r="M6" s="282"/>
      <c r="N6" s="283" t="s">
        <v>17</v>
      </c>
      <c r="O6" s="282"/>
      <c r="P6" s="112" t="s">
        <v>147</v>
      </c>
      <c r="Q6" s="281" t="s">
        <v>101</v>
      </c>
      <c r="R6" s="282"/>
      <c r="S6" s="283" t="s">
        <v>17</v>
      </c>
      <c r="T6" s="282"/>
      <c r="U6" s="112" t="s">
        <v>147</v>
      </c>
    </row>
    <row r="7" spans="1:35" s="12" customFormat="1" ht="36.75" customHeight="1">
      <c r="A7" s="113" t="s">
        <v>88</v>
      </c>
      <c r="B7" s="114" t="s">
        <v>25</v>
      </c>
      <c r="C7" s="115" t="s">
        <v>86</v>
      </c>
      <c r="D7" s="116" t="s">
        <v>27</v>
      </c>
      <c r="E7" s="117" t="s">
        <v>100</v>
      </c>
      <c r="F7" s="117" t="s">
        <v>148</v>
      </c>
      <c r="G7" s="118" t="s">
        <v>149</v>
      </c>
      <c r="H7" s="117" t="s">
        <v>148</v>
      </c>
      <c r="I7" s="117" t="s">
        <v>32</v>
      </c>
      <c r="J7" s="119" t="s">
        <v>33</v>
      </c>
      <c r="K7" s="119" t="s">
        <v>150</v>
      </c>
      <c r="L7" s="120" t="s">
        <v>127</v>
      </c>
      <c r="M7" s="121" t="s">
        <v>37</v>
      </c>
      <c r="N7" s="121" t="s">
        <v>151</v>
      </c>
      <c r="O7" s="121" t="s">
        <v>37</v>
      </c>
      <c r="P7" s="122" t="s">
        <v>152</v>
      </c>
      <c r="Q7" s="120" t="s">
        <v>127</v>
      </c>
      <c r="R7" s="121" t="s">
        <v>37</v>
      </c>
      <c r="S7" s="121" t="s">
        <v>151</v>
      </c>
      <c r="T7" s="121" t="s">
        <v>37</v>
      </c>
      <c r="U7" s="123" t="s">
        <v>152</v>
      </c>
      <c r="V7" s="188"/>
    </row>
    <row r="8" spans="1:35" s="12" customFormat="1" ht="14.25">
      <c r="A8" s="124"/>
      <c r="B8" s="125"/>
      <c r="C8" s="126"/>
      <c r="D8" s="127"/>
      <c r="E8" s="128"/>
      <c r="F8" s="128"/>
      <c r="G8" s="129"/>
      <c r="H8" s="128"/>
      <c r="I8" s="128"/>
      <c r="J8" s="130" t="s">
        <v>16</v>
      </c>
      <c r="K8" s="125"/>
      <c r="L8" s="124" t="s">
        <v>85</v>
      </c>
      <c r="M8" s="131" t="s">
        <v>84</v>
      </c>
      <c r="N8" s="131" t="s">
        <v>38</v>
      </c>
      <c r="O8" s="132" t="s">
        <v>84</v>
      </c>
      <c r="P8" s="133" t="s">
        <v>84</v>
      </c>
      <c r="Q8" s="124" t="s">
        <v>85</v>
      </c>
      <c r="R8" s="131" t="s">
        <v>84</v>
      </c>
      <c r="S8" s="131" t="s">
        <v>38</v>
      </c>
      <c r="T8" s="132" t="s">
        <v>84</v>
      </c>
      <c r="U8" s="134" t="s">
        <v>84</v>
      </c>
    </row>
    <row r="9" spans="1:35" s="12" customFormat="1" ht="45" customHeight="1">
      <c r="A9" s="136">
        <v>44078</v>
      </c>
      <c r="B9" s="137">
        <v>0.41666666666666657</v>
      </c>
      <c r="C9" s="138" t="s">
        <v>86</v>
      </c>
      <c r="D9" s="139">
        <v>0.45833333333333326</v>
      </c>
      <c r="E9" s="140" t="s">
        <v>153</v>
      </c>
      <c r="F9" s="140" t="s">
        <v>154</v>
      </c>
      <c r="G9" s="140" t="s">
        <v>155</v>
      </c>
      <c r="H9" s="140" t="s">
        <v>156</v>
      </c>
      <c r="I9" s="140"/>
      <c r="J9" s="141"/>
      <c r="K9" s="142"/>
      <c r="L9" s="143">
        <v>2</v>
      </c>
      <c r="M9" s="144">
        <v>12000</v>
      </c>
      <c r="N9" s="144" t="str">
        <f t="shared" ref="N9:N15" si="0">IF(I9="","",1)</f>
        <v/>
      </c>
      <c r="O9" s="144"/>
      <c r="P9" s="145"/>
      <c r="Q9" s="143">
        <f t="shared" ref="Q9:Q15" si="1">L9</f>
        <v>2</v>
      </c>
      <c r="R9" s="146">
        <f>IF(L9="","",IF(M9&lt;IF(Q9="","",VLOOKUP($B$6,'（参考）諸謝金・宿泊料'!C:D,2,FALSE)),M9,VLOOKUP($B$6,'（参考）諸謝金・宿泊料'!C:D,2,FALSE)*Q9))</f>
        <v>10200</v>
      </c>
      <c r="S9" s="146" t="str">
        <f t="shared" ref="S9:S15" si="2">N9</f>
        <v/>
      </c>
      <c r="T9" s="146" t="str">
        <f>IF(S9="","",IF(O9&lt;IF(OR(I9='（参考）諸謝金・宿泊料'!$J$3,I9='（参考）諸謝金・宿泊料'!$J$4,I9='（参考）諸謝金・宿泊料'!$J$5,I9='（参考）諸謝金・宿泊料'!$J$6,I9='（参考）諸謝金・宿泊料'!$J$7,I9='（参考）諸謝金・宿泊料'!$J$8,I9='（参考）諸謝金・宿泊料'!$J$9,I9='（参考）諸謝金・宿泊料'!$J$10,I9='（参考）諸謝金・宿泊料'!$J$11,I9='（参考）諸謝金・宿泊料'!$J$12,I9='（参考）諸謝金・宿泊料'!$J$13,I9='（参考）諸謝金・宿泊料'!$J$14),VLOOKUP($B$6,'（参考）諸謝金・宿泊料'!C:F,3,FALSE),VLOOKUP($B$6,'（参考）諸謝金・宿泊料'!C:F,4,FALSE)),O9,IF(OR(I9='（参考）諸謝金・宿泊料'!$J$3,I9='（参考）諸謝金・宿泊料'!$J$4,I9='（参考）諸謝金・宿泊料'!$J$5,I9='（参考）諸謝金・宿泊料'!$J$6,I9='（参考）諸謝金・宿泊料'!$J$7,I9='（参考）諸謝金・宿泊料'!$J$8,I9='（参考）諸謝金・宿泊料'!$J$9,I9='（参考）諸謝金・宿泊料'!$J$10,I9='（参考）諸謝金・宿泊料'!$J$11,I9='（参考）諸謝金・宿泊料'!$J$12,I9='（参考）諸謝金・宿泊料'!$J$13,I9='（参考）諸謝金・宿泊料'!$J$14),VLOOKUP($B$6,'（参考）諸謝金・宿泊料'!C:F,3,FALSE),VLOOKUP($B$6,'（参考）諸謝金・宿泊料'!C:F,4,FALSE))))</f>
        <v/>
      </c>
      <c r="U9" s="145">
        <f t="shared" ref="U9:U15" si="3">P9</f>
        <v>0</v>
      </c>
    </row>
    <row r="10" spans="1:35" s="12" customFormat="1" ht="45" customHeight="1">
      <c r="A10" s="136"/>
      <c r="B10" s="147">
        <v>0.47916666666666657</v>
      </c>
      <c r="C10" s="148" t="s">
        <v>86</v>
      </c>
      <c r="D10" s="149">
        <v>0.52083333333333337</v>
      </c>
      <c r="E10" s="150" t="str">
        <f>IF(G9="","",G9)</f>
        <v>東北療護センター</v>
      </c>
      <c r="F10" s="150" t="str">
        <f>IF(H9="","",H9)</f>
        <v>宮城県仙台市太白区長町南４丁目２０−６</v>
      </c>
      <c r="G10" s="150" t="s">
        <v>153</v>
      </c>
      <c r="H10" s="150" t="s">
        <v>158</v>
      </c>
      <c r="I10" s="140" t="s">
        <v>159</v>
      </c>
      <c r="J10" s="151"/>
      <c r="K10" s="142"/>
      <c r="L10" s="152" t="str">
        <f>IF(A10="","",1)</f>
        <v/>
      </c>
      <c r="M10" s="153"/>
      <c r="N10" s="153">
        <f t="shared" si="0"/>
        <v>1</v>
      </c>
      <c r="O10" s="144">
        <v>10000</v>
      </c>
      <c r="P10" s="145"/>
      <c r="Q10" s="152" t="str">
        <f t="shared" si="1"/>
        <v/>
      </c>
      <c r="R10" s="146" t="str">
        <f>IF(L10="","",IF(M10&lt;IF(Q10="","",VLOOKUP($B$6,'（参考）諸謝金・宿泊料'!C:D,2,FALSE)),M10,VLOOKUP($B$6,'（参考）諸謝金・宿泊料'!C:D,2,FALSE)*Q10))</f>
        <v/>
      </c>
      <c r="S10" s="154">
        <f t="shared" si="2"/>
        <v>1</v>
      </c>
      <c r="T10" s="146">
        <f>IF(S10="","",IF(O10&lt;IF(OR(I10='（参考）諸謝金・宿泊料'!$J$3,I10='（参考）諸謝金・宿泊料'!$J$4,I10='（参考）諸謝金・宿泊料'!$J$5,I10='（参考）諸謝金・宿泊料'!$J$6,I10='（参考）諸謝金・宿泊料'!$J$7,I10='（参考）諸謝金・宿泊料'!$J$8,I10='（参考）諸謝金・宿泊料'!$J$9,I10='（参考）諸謝金・宿泊料'!$J$10,I10='（参考）諸謝金・宿泊料'!$J$11,I10='（参考）諸謝金・宿泊料'!$J$12,I10='（参考）諸謝金・宿泊料'!$J$13,I10='（参考）諸謝金・宿泊料'!$J$14),VLOOKUP($B$6,'（参考）諸謝金・宿泊料'!C:F,3,FALSE),VLOOKUP($B$6,'（参考）諸謝金・宿泊料'!C:F,4,FALSE)),O10,IF(OR(I10='（参考）諸謝金・宿泊料'!$J$3,I10='（参考）諸謝金・宿泊料'!$J$4,I10='（参考）諸謝金・宿泊料'!$J$5,I10='（参考）諸謝金・宿泊料'!$J$6,I10='（参考）諸謝金・宿泊料'!$J$7,I10='（参考）諸謝金・宿泊料'!$J$8,I10='（参考）諸謝金・宿泊料'!$J$9,I10='（参考）諸謝金・宿泊料'!$J$10,I10='（参考）諸謝金・宿泊料'!$J$11,I10='（参考）諸謝金・宿泊料'!$J$12,I10='（参考）諸謝金・宿泊料'!$J$13,I10='（参考）諸謝金・宿泊料'!$J$14),VLOOKUP($B$6,'（参考）諸謝金・宿泊料'!C:F,3,FALSE),VLOOKUP($B$6,'（参考）諸謝金・宿泊料'!C:F,4,FALSE))))</f>
        <v>9800</v>
      </c>
      <c r="U10" s="155">
        <f t="shared" si="3"/>
        <v>0</v>
      </c>
    </row>
    <row r="11" spans="1:35" s="12" customFormat="1" ht="45" customHeight="1">
      <c r="A11" s="156">
        <v>44079</v>
      </c>
      <c r="B11" s="147">
        <v>0.5625</v>
      </c>
      <c r="C11" s="148" t="s">
        <v>86</v>
      </c>
      <c r="D11" s="149">
        <v>0.60416666666666652</v>
      </c>
      <c r="E11" s="140" t="s">
        <v>153</v>
      </c>
      <c r="F11" s="140" t="s">
        <v>154</v>
      </c>
      <c r="G11" s="140" t="s">
        <v>155</v>
      </c>
      <c r="H11" s="140" t="s">
        <v>156</v>
      </c>
      <c r="I11" s="157"/>
      <c r="J11" s="141"/>
      <c r="K11" s="142"/>
      <c r="L11" s="152">
        <v>2</v>
      </c>
      <c r="M11" s="153">
        <v>12000</v>
      </c>
      <c r="N11" s="153" t="str">
        <f t="shared" si="0"/>
        <v/>
      </c>
      <c r="O11" s="153"/>
      <c r="P11" s="155"/>
      <c r="Q11" s="152">
        <f t="shared" si="1"/>
        <v>2</v>
      </c>
      <c r="R11" s="146">
        <f>IF(L11="","",IF(M11&lt;IF(Q11="","",VLOOKUP($B$6,'（参考）諸謝金・宿泊料'!C:D,2,FALSE)),M11,VLOOKUP($B$6,'（参考）諸謝金・宿泊料'!C:D,2,FALSE)*Q11))</f>
        <v>10200</v>
      </c>
      <c r="S11" s="154" t="str">
        <f t="shared" si="2"/>
        <v/>
      </c>
      <c r="T11" s="146" t="str">
        <f>IF(S11="","",IF(O11&lt;IF(OR(I11='（参考）諸謝金・宿泊料'!$J$3,I11='（参考）諸謝金・宿泊料'!$J$4,I11='（参考）諸謝金・宿泊料'!$J$5,I11='（参考）諸謝金・宿泊料'!$J$6,I11='（参考）諸謝金・宿泊料'!$J$7,I11='（参考）諸謝金・宿泊料'!$J$8,I11='（参考）諸謝金・宿泊料'!$J$9,I11='（参考）諸謝金・宿泊料'!$J$10,I11='（参考）諸謝金・宿泊料'!$J$11,I11='（参考）諸謝金・宿泊料'!$J$12,I11='（参考）諸謝金・宿泊料'!$J$13,I11='（参考）諸謝金・宿泊料'!$J$14),VLOOKUP($B$6,'（参考）諸謝金・宿泊料'!C:F,3,FALSE),VLOOKUP($B$6,'（参考）諸謝金・宿泊料'!C:F,4,FALSE)),O11,IF(OR(I11='（参考）諸謝金・宿泊料'!$J$3,I11='（参考）諸謝金・宿泊料'!$J$4,I11='（参考）諸謝金・宿泊料'!$J$5,I11='（参考）諸謝金・宿泊料'!$J$6,I11='（参考）諸謝金・宿泊料'!$J$7,I11='（参考）諸謝金・宿泊料'!$J$8,I11='（参考）諸謝金・宿泊料'!$J$9,I11='（参考）諸謝金・宿泊料'!$J$10,I11='（参考）諸謝金・宿泊料'!$J$11,I11='（参考）諸謝金・宿泊料'!$J$12,I11='（参考）諸謝金・宿泊料'!$J$13,I11='（参考）諸謝金・宿泊料'!$J$14),VLOOKUP($B$6,'（参考）諸謝金・宿泊料'!C:F,3,FALSE),VLOOKUP($B$6,'（参考）諸謝金・宿泊料'!C:F,4,FALSE))))</f>
        <v/>
      </c>
      <c r="U11" s="155">
        <f t="shared" si="3"/>
        <v>0</v>
      </c>
    </row>
    <row r="12" spans="1:35" s="12" customFormat="1" ht="45" customHeight="1">
      <c r="A12" s="156"/>
      <c r="B12" s="147">
        <v>0.625</v>
      </c>
      <c r="C12" s="148" t="s">
        <v>86</v>
      </c>
      <c r="D12" s="149">
        <v>0.66666666666666652</v>
      </c>
      <c r="E12" s="150" t="str">
        <f>IF(G11="","",G11)</f>
        <v>東北療護センター</v>
      </c>
      <c r="F12" s="150" t="str">
        <f>IF(H11="","",H11)</f>
        <v>宮城県仙台市太白区長町南４丁目２０−６</v>
      </c>
      <c r="G12" s="150" t="s">
        <v>153</v>
      </c>
      <c r="H12" s="150" t="s">
        <v>158</v>
      </c>
      <c r="I12" s="157"/>
      <c r="J12" s="151"/>
      <c r="K12" s="142"/>
      <c r="L12" s="152" t="str">
        <f>IF(A12="","",1)</f>
        <v/>
      </c>
      <c r="M12" s="153"/>
      <c r="N12" s="153" t="str">
        <f t="shared" si="0"/>
        <v/>
      </c>
      <c r="O12" s="153"/>
      <c r="P12" s="155"/>
      <c r="Q12" s="152" t="str">
        <f t="shared" si="1"/>
        <v/>
      </c>
      <c r="R12" s="146" t="str">
        <f>IF(L12="","",IF(M12&lt;IF(Q12="","",VLOOKUP($B$6,'（参考）諸謝金・宿泊料'!C:D,2,FALSE)),M12,VLOOKUP($B$6,'（参考）諸謝金・宿泊料'!C:D,2,FALSE)*Q12))</f>
        <v/>
      </c>
      <c r="S12" s="154" t="str">
        <f t="shared" si="2"/>
        <v/>
      </c>
      <c r="T12" s="146" t="str">
        <f>IF(S12="","",IF(O12&lt;IF(OR(I12='（参考）諸謝金・宿泊料'!$J$3,I12='（参考）諸謝金・宿泊料'!$J$4,I12='（参考）諸謝金・宿泊料'!$J$5,I12='（参考）諸謝金・宿泊料'!$J$6,I12='（参考）諸謝金・宿泊料'!$J$7,I12='（参考）諸謝金・宿泊料'!$J$8,I12='（参考）諸謝金・宿泊料'!$J$9,I12='（参考）諸謝金・宿泊料'!$J$10,I12='（参考）諸謝金・宿泊料'!$J$11,I12='（参考）諸謝金・宿泊料'!$J$12,I12='（参考）諸謝金・宿泊料'!$J$13,I12='（参考）諸謝金・宿泊料'!$J$14),VLOOKUP($B$6,'（参考）諸謝金・宿泊料'!C:F,3,FALSE),VLOOKUP($B$6,'（参考）諸謝金・宿泊料'!C:F,4,FALSE)),O12,IF(OR(I12='（参考）諸謝金・宿泊料'!$J$3,I12='（参考）諸謝金・宿泊料'!$J$4,I12='（参考）諸謝金・宿泊料'!$J$5,I12='（参考）諸謝金・宿泊料'!$J$6,I12='（参考）諸謝金・宿泊料'!$J$7,I12='（参考）諸謝金・宿泊料'!$J$8,I12='（参考）諸謝金・宿泊料'!$J$9,I12='（参考）諸謝金・宿泊料'!$J$10,I12='（参考）諸謝金・宿泊料'!$J$11,I12='（参考）諸謝金・宿泊料'!$J$12,I12='（参考）諸謝金・宿泊料'!$J$13,I12='（参考）諸謝金・宿泊料'!$J$14),VLOOKUP($B$6,'（参考）諸謝金・宿泊料'!C:F,3,FALSE),VLOOKUP($B$6,'（参考）諸謝金・宿泊料'!C:F,4,FALSE))))</f>
        <v/>
      </c>
      <c r="U12" s="155">
        <f t="shared" si="3"/>
        <v>0</v>
      </c>
    </row>
    <row r="13" spans="1:35" s="12" customFormat="1" ht="45" customHeight="1">
      <c r="A13" s="169"/>
      <c r="B13" s="147"/>
      <c r="C13" s="148" t="s">
        <v>86</v>
      </c>
      <c r="D13" s="149"/>
      <c r="E13" s="150"/>
      <c r="F13" s="150"/>
      <c r="G13" s="157"/>
      <c r="H13" s="157"/>
      <c r="I13" s="157"/>
      <c r="J13" s="121"/>
      <c r="K13" s="121"/>
      <c r="L13" s="165" t="str">
        <f>IF(A13="","",1)</f>
        <v/>
      </c>
      <c r="M13" s="166"/>
      <c r="N13" s="166" t="str">
        <f t="shared" si="0"/>
        <v/>
      </c>
      <c r="O13" s="166"/>
      <c r="P13" s="167"/>
      <c r="Q13" s="165" t="str">
        <f t="shared" si="1"/>
        <v/>
      </c>
      <c r="R13" s="146" t="str">
        <f>IF(L13="","",IF(M13&lt;IF(Q13="","",VLOOKUP($B$6,'（参考）諸謝金・宿泊料'!C:D,2,FALSE)),M13,VLOOKUP($B$6,'（参考）諸謝金・宿泊料'!C:D,2,FALSE)*Q13))</f>
        <v/>
      </c>
      <c r="S13" s="168" t="str">
        <f t="shared" si="2"/>
        <v/>
      </c>
      <c r="T13" s="146" t="str">
        <f>IF(S13="","",IF(O13&lt;IF(OR(I13='（参考）諸謝金・宿泊料'!$J$3,I13='（参考）諸謝金・宿泊料'!$J$4,I13='（参考）諸謝金・宿泊料'!$J$5,I13='（参考）諸謝金・宿泊料'!$J$6,I13='（参考）諸謝金・宿泊料'!$J$7,I13='（参考）諸謝金・宿泊料'!$J$8,I13='（参考）諸謝金・宿泊料'!$J$9,I13='（参考）諸謝金・宿泊料'!$J$10,I13='（参考）諸謝金・宿泊料'!$J$11,I13='（参考）諸謝金・宿泊料'!$J$12,I13='（参考）諸謝金・宿泊料'!$J$13,I13='（参考）諸謝金・宿泊料'!$J$14),VLOOKUP($B$6,'（参考）諸謝金・宿泊料'!C:F,3,FALSE),VLOOKUP($B$6,'（参考）諸謝金・宿泊料'!C:F,4,FALSE)),O13,IF(OR(I13='（参考）諸謝金・宿泊料'!$J$3,I13='（参考）諸謝金・宿泊料'!$J$4,I13='（参考）諸謝金・宿泊料'!$J$5,I13='（参考）諸謝金・宿泊料'!$J$6,I13='（参考）諸謝金・宿泊料'!$J$7,I13='（参考）諸謝金・宿泊料'!$J$8,I13='（参考）諸謝金・宿泊料'!$J$9,I13='（参考）諸謝金・宿泊料'!$J$10,I13='（参考）諸謝金・宿泊料'!$J$11,I13='（参考）諸謝金・宿泊料'!$J$12,I13='（参考）諸謝金・宿泊料'!$J$13,I13='（参考）諸謝金・宿泊料'!$J$14),VLOOKUP($B$6,'（参考）諸謝金・宿泊料'!C:F,3,FALSE),VLOOKUP($B$6,'（参考）諸謝金・宿泊料'!C:F,4,FALSE))))</f>
        <v/>
      </c>
      <c r="U13" s="167">
        <f t="shared" si="3"/>
        <v>0</v>
      </c>
    </row>
    <row r="14" spans="1:35" s="12" customFormat="1" ht="45" customHeight="1">
      <c r="A14" s="169"/>
      <c r="B14" s="147"/>
      <c r="C14" s="148" t="s">
        <v>86</v>
      </c>
      <c r="D14" s="149"/>
      <c r="E14" s="150"/>
      <c r="F14" s="150"/>
      <c r="G14" s="157"/>
      <c r="H14" s="157"/>
      <c r="I14" s="157"/>
      <c r="J14" s="121"/>
      <c r="K14" s="121"/>
      <c r="L14" s="152" t="str">
        <f>IF(A14="","",1)</f>
        <v/>
      </c>
      <c r="M14" s="153"/>
      <c r="N14" s="153" t="str">
        <f t="shared" si="0"/>
        <v/>
      </c>
      <c r="O14" s="153"/>
      <c r="P14" s="155"/>
      <c r="Q14" s="152" t="str">
        <f t="shared" si="1"/>
        <v/>
      </c>
      <c r="R14" s="146" t="str">
        <f>IF(L14="","",IF(M14&lt;IF(Q14="","",VLOOKUP($B$6,'（参考）諸謝金・宿泊料'!C:D,2,FALSE)),M14,VLOOKUP($B$6,'（参考）諸謝金・宿泊料'!C:D,2,FALSE)*Q14))</f>
        <v/>
      </c>
      <c r="S14" s="154" t="str">
        <f t="shared" si="2"/>
        <v/>
      </c>
      <c r="T14" s="146" t="str">
        <f>IF(S14="","",IF(O14&lt;IF(OR(I14='（参考）諸謝金・宿泊料'!$J$3,I14='（参考）諸謝金・宿泊料'!$J$4,I14='（参考）諸謝金・宿泊料'!$J$5,I14='（参考）諸謝金・宿泊料'!$J$6,I14='（参考）諸謝金・宿泊料'!$J$7,I14='（参考）諸謝金・宿泊料'!$J$8,I14='（参考）諸謝金・宿泊料'!$J$9,I14='（参考）諸謝金・宿泊料'!$J$10,I14='（参考）諸謝金・宿泊料'!$J$11,I14='（参考）諸謝金・宿泊料'!$J$12,I14='（参考）諸謝金・宿泊料'!$J$13,I14='（参考）諸謝金・宿泊料'!$J$14),VLOOKUP($B$6,'（参考）諸謝金・宿泊料'!C:F,3,FALSE),VLOOKUP($B$6,'（参考）諸謝金・宿泊料'!C:F,4,FALSE)),O14,IF(OR(I14='（参考）諸謝金・宿泊料'!$J$3,I14='（参考）諸謝金・宿泊料'!$J$4,I14='（参考）諸謝金・宿泊料'!$J$5,I14='（参考）諸謝金・宿泊料'!$J$6,I14='（参考）諸謝金・宿泊料'!$J$7,I14='（参考）諸謝金・宿泊料'!$J$8,I14='（参考）諸謝金・宿泊料'!$J$9,I14='（参考）諸謝金・宿泊料'!$J$10,I14='（参考）諸謝金・宿泊料'!$J$11,I14='（参考）諸謝金・宿泊料'!$J$12,I14='（参考）諸謝金・宿泊料'!$J$13,I14='（参考）諸謝金・宿泊料'!$J$14),VLOOKUP($B$6,'（参考）諸謝金・宿泊料'!C:F,3,FALSE),VLOOKUP($B$6,'（参考）諸謝金・宿泊料'!C:F,4,FALSE))))</f>
        <v/>
      </c>
      <c r="U14" s="155">
        <f t="shared" si="3"/>
        <v>0</v>
      </c>
    </row>
    <row r="15" spans="1:35" s="12" customFormat="1" ht="45" customHeight="1" thickBot="1">
      <c r="A15" s="169"/>
      <c r="B15" s="147"/>
      <c r="C15" s="148" t="s">
        <v>86</v>
      </c>
      <c r="D15" s="149"/>
      <c r="E15" s="150"/>
      <c r="F15" s="150"/>
      <c r="G15" s="150"/>
      <c r="H15" s="150"/>
      <c r="I15" s="150"/>
      <c r="J15" s="121"/>
      <c r="K15" s="121"/>
      <c r="L15" s="170" t="str">
        <f>IF(A15="","",1)</f>
        <v/>
      </c>
      <c r="M15" s="171"/>
      <c r="N15" s="171" t="str">
        <f t="shared" si="0"/>
        <v/>
      </c>
      <c r="O15" s="171"/>
      <c r="P15" s="172"/>
      <c r="Q15" s="170" t="str">
        <f t="shared" si="1"/>
        <v/>
      </c>
      <c r="R15" s="146" t="str">
        <f>IF(L15="","",IF(M15&lt;IF(Q15="","",VLOOKUP($B$6,'（参考）諸謝金・宿泊料'!C:D,2,FALSE)),M15,VLOOKUP($B$6,'（参考）諸謝金・宿泊料'!C:D,2,FALSE)*Q15))</f>
        <v/>
      </c>
      <c r="S15" s="173" t="str">
        <f t="shared" si="2"/>
        <v/>
      </c>
      <c r="T15" s="146" t="str">
        <f>IF(S15="","",IF(O15&lt;IF(OR(I15='（参考）諸謝金・宿泊料'!$J$3,I15='（参考）諸謝金・宿泊料'!$J$4,I15='（参考）諸謝金・宿泊料'!$J$5,I15='（参考）諸謝金・宿泊料'!$J$6,I15='（参考）諸謝金・宿泊料'!$J$7,I15='（参考）諸謝金・宿泊料'!$J$8,I15='（参考）諸謝金・宿泊料'!$J$9,I15='（参考）諸謝金・宿泊料'!$J$10,I15='（参考）諸謝金・宿泊料'!$J$11,I15='（参考）諸謝金・宿泊料'!$J$12,I15='（参考）諸謝金・宿泊料'!$J$13,I15='（参考）諸謝金・宿泊料'!$J$14),VLOOKUP($B$6,'（参考）諸謝金・宿泊料'!C:F,3,FALSE),VLOOKUP($B$6,'（参考）諸謝金・宿泊料'!C:F,4,FALSE)),O15,IF(OR(I15='（参考）諸謝金・宿泊料'!$J$3,I15='（参考）諸謝金・宿泊料'!$J$4,I15='（参考）諸謝金・宿泊料'!$J$5,I15='（参考）諸謝金・宿泊料'!$J$6,I15='（参考）諸謝金・宿泊料'!$J$7,I15='（参考）諸謝金・宿泊料'!$J$8,I15='（参考）諸謝金・宿泊料'!$J$9,I15='（参考）諸謝金・宿泊料'!$J$10,I15='（参考）諸謝金・宿泊料'!$J$11,I15='（参考）諸謝金・宿泊料'!$J$12,I15='（参考）諸謝金・宿泊料'!$J$13,I15='（参考）諸謝金・宿泊料'!$J$14),VLOOKUP($B$6,'（参考）諸謝金・宿泊料'!C:F,3,FALSE),VLOOKUP($B$6,'（参考）諸謝金・宿泊料'!C:F,4,FALSE))))</f>
        <v/>
      </c>
      <c r="U15" s="172">
        <f t="shared" si="3"/>
        <v>0</v>
      </c>
    </row>
    <row r="16" spans="1:35" s="12" customFormat="1" ht="37.5" customHeight="1" thickBot="1">
      <c r="A16" s="268" t="s">
        <v>44</v>
      </c>
      <c r="B16" s="269"/>
      <c r="C16" s="269"/>
      <c r="D16" s="269"/>
      <c r="E16" s="269"/>
      <c r="F16" s="269"/>
      <c r="G16" s="269"/>
      <c r="H16" s="270"/>
      <c r="I16" s="174"/>
      <c r="J16" s="189">
        <f>TRUNC(SUM(J9:J15),-1)</f>
        <v>0</v>
      </c>
      <c r="K16" s="176"/>
      <c r="L16" s="177">
        <f t="shared" ref="L16:U16" si="4">SUM(L9:L15)</f>
        <v>4</v>
      </c>
      <c r="M16" s="178">
        <f t="shared" si="4"/>
        <v>24000</v>
      </c>
      <c r="N16" s="178">
        <f t="shared" si="4"/>
        <v>1</v>
      </c>
      <c r="O16" s="178">
        <f t="shared" si="4"/>
        <v>10000</v>
      </c>
      <c r="P16" s="190">
        <f t="shared" si="4"/>
        <v>0</v>
      </c>
      <c r="Q16" s="177">
        <f t="shared" si="4"/>
        <v>4</v>
      </c>
      <c r="R16" s="178">
        <f t="shared" si="4"/>
        <v>20400</v>
      </c>
      <c r="S16" s="179">
        <f t="shared" si="4"/>
        <v>1</v>
      </c>
      <c r="T16" s="178">
        <f t="shared" si="4"/>
        <v>9800</v>
      </c>
      <c r="U16" s="190">
        <f t="shared" si="4"/>
        <v>0</v>
      </c>
    </row>
    <row r="17" spans="1:21" s="12" customFormat="1" ht="15" thickBot="1">
      <c r="A17" s="289" t="s">
        <v>160</v>
      </c>
      <c r="B17" s="289"/>
      <c r="C17" s="289"/>
      <c r="D17" s="289"/>
      <c r="E17" s="289"/>
      <c r="F17" s="289"/>
      <c r="G17" s="289"/>
      <c r="H17" s="289"/>
      <c r="I17" s="289"/>
      <c r="J17" s="289"/>
      <c r="K17" s="289"/>
      <c r="L17" s="181"/>
      <c r="M17" s="181"/>
      <c r="N17" s="181"/>
      <c r="O17" s="181"/>
      <c r="P17" s="181"/>
      <c r="Q17" s="181"/>
      <c r="R17" s="181"/>
      <c r="S17" s="181"/>
      <c r="T17" s="181"/>
      <c r="U17" s="181"/>
    </row>
    <row r="18" spans="1:21" s="12" customFormat="1" ht="41.25" customHeight="1" thickBot="1">
      <c r="A18" s="182"/>
      <c r="B18" s="182"/>
      <c r="C18" s="110"/>
      <c r="D18" s="182"/>
      <c r="E18" s="182"/>
      <c r="F18" s="182"/>
      <c r="G18" s="182"/>
      <c r="H18" s="182"/>
      <c r="I18" s="182"/>
      <c r="J18" s="110"/>
      <c r="K18" s="110"/>
      <c r="L18" s="290" t="s">
        <v>93</v>
      </c>
      <c r="M18" s="291"/>
      <c r="N18" s="291"/>
      <c r="O18" s="302"/>
      <c r="P18" s="191">
        <f>SUM(O5,M16,O16,P16)</f>
        <v>34000</v>
      </c>
      <c r="Q18" s="290" t="s">
        <v>79</v>
      </c>
      <c r="R18" s="291"/>
      <c r="S18" s="291"/>
      <c r="T18" s="291"/>
      <c r="U18" s="192">
        <f>SUM(T5,R16,T16,U16)</f>
        <v>30200</v>
      </c>
    </row>
    <row r="19" spans="1:21" s="12" customFormat="1" ht="41.25" customHeight="1" thickBot="1">
      <c r="A19" s="109"/>
      <c r="B19" s="109"/>
      <c r="C19" s="184"/>
      <c r="D19" s="109"/>
      <c r="E19" s="109"/>
      <c r="F19" s="109"/>
      <c r="G19" s="109"/>
      <c r="H19" s="109"/>
      <c r="I19" s="109"/>
      <c r="J19" s="184"/>
      <c r="K19" s="184"/>
      <c r="L19" s="185"/>
      <c r="M19" s="185"/>
      <c r="N19" s="185"/>
      <c r="O19" s="185"/>
      <c r="P19" s="185"/>
      <c r="Q19" s="290" t="s">
        <v>92</v>
      </c>
      <c r="R19" s="291"/>
      <c r="S19" s="291"/>
      <c r="T19" s="291"/>
      <c r="U19" s="183">
        <f>IF(P18-U18&lt;0,"-",P18-U18)</f>
        <v>3800</v>
      </c>
    </row>
    <row r="20" spans="1:21" s="12" customFormat="1" ht="14.25" customHeight="1" thickBot="1">
      <c r="A20" s="109"/>
      <c r="B20" s="109"/>
      <c r="C20" s="184"/>
      <c r="D20" s="109"/>
      <c r="E20" s="109"/>
      <c r="F20" s="109"/>
      <c r="G20" s="109"/>
      <c r="H20" s="109"/>
      <c r="I20" s="109"/>
      <c r="J20" s="184"/>
      <c r="K20" s="184"/>
      <c r="L20" s="185"/>
      <c r="M20" s="185"/>
      <c r="N20" s="185"/>
      <c r="O20" s="185"/>
      <c r="P20" s="185"/>
      <c r="Q20" s="108"/>
      <c r="R20" s="108"/>
      <c r="S20" s="108"/>
      <c r="T20" s="108"/>
      <c r="U20" s="186"/>
    </row>
    <row r="21" spans="1:21" s="12" customFormat="1" ht="14.25">
      <c r="A21" s="292" t="s">
        <v>161</v>
      </c>
      <c r="B21" s="293"/>
      <c r="C21" s="293"/>
      <c r="D21" s="293"/>
      <c r="E21" s="293"/>
      <c r="F21" s="293"/>
      <c r="G21" s="293"/>
      <c r="H21" s="293"/>
      <c r="I21" s="293"/>
      <c r="J21" s="293"/>
      <c r="K21" s="294"/>
      <c r="L21" s="292" t="s">
        <v>162</v>
      </c>
      <c r="M21" s="293"/>
      <c r="N21" s="293"/>
      <c r="O21" s="293"/>
      <c r="P21" s="293"/>
      <c r="Q21" s="293"/>
      <c r="R21" s="293"/>
      <c r="S21" s="293"/>
      <c r="T21" s="293"/>
      <c r="U21" s="294"/>
    </row>
    <row r="22" spans="1:21" s="12" customFormat="1" ht="37.5" customHeight="1">
      <c r="A22" s="295" t="s">
        <v>163</v>
      </c>
      <c r="B22" s="296"/>
      <c r="C22" s="296"/>
      <c r="D22" s="296"/>
      <c r="E22" s="296"/>
      <c r="F22" s="296"/>
      <c r="G22" s="296"/>
      <c r="H22" s="296"/>
      <c r="I22" s="296"/>
      <c r="J22" s="296"/>
      <c r="K22" s="297"/>
      <c r="L22" s="295" t="s">
        <v>164</v>
      </c>
      <c r="M22" s="296"/>
      <c r="N22" s="296"/>
      <c r="O22" s="296"/>
      <c r="P22" s="296"/>
      <c r="Q22" s="296"/>
      <c r="R22" s="296"/>
      <c r="S22" s="296"/>
      <c r="T22" s="296"/>
      <c r="U22" s="297"/>
    </row>
    <row r="23" spans="1:21" s="12" customFormat="1" ht="37.5" customHeight="1">
      <c r="A23" s="295"/>
      <c r="B23" s="296"/>
      <c r="C23" s="296"/>
      <c r="D23" s="296"/>
      <c r="E23" s="296"/>
      <c r="F23" s="296"/>
      <c r="G23" s="296"/>
      <c r="H23" s="296"/>
      <c r="I23" s="296"/>
      <c r="J23" s="296"/>
      <c r="K23" s="297"/>
      <c r="L23" s="295"/>
      <c r="M23" s="296"/>
      <c r="N23" s="296"/>
      <c r="O23" s="296"/>
      <c r="P23" s="296"/>
      <c r="Q23" s="296"/>
      <c r="R23" s="296"/>
      <c r="S23" s="296"/>
      <c r="T23" s="296"/>
      <c r="U23" s="297"/>
    </row>
    <row r="24" spans="1:21" s="12" customFormat="1" ht="37.5" customHeight="1">
      <c r="A24" s="295"/>
      <c r="B24" s="296"/>
      <c r="C24" s="296"/>
      <c r="D24" s="296"/>
      <c r="E24" s="296"/>
      <c r="F24" s="296"/>
      <c r="G24" s="296"/>
      <c r="H24" s="296"/>
      <c r="I24" s="296"/>
      <c r="J24" s="296"/>
      <c r="K24" s="297"/>
      <c r="L24" s="295"/>
      <c r="M24" s="296"/>
      <c r="N24" s="296"/>
      <c r="O24" s="296"/>
      <c r="P24" s="296"/>
      <c r="Q24" s="296"/>
      <c r="R24" s="296"/>
      <c r="S24" s="296"/>
      <c r="T24" s="296"/>
      <c r="U24" s="297"/>
    </row>
    <row r="25" spans="1:21" s="12" customFormat="1" ht="37.5" customHeight="1">
      <c r="A25" s="295"/>
      <c r="B25" s="296"/>
      <c r="C25" s="296"/>
      <c r="D25" s="296"/>
      <c r="E25" s="296"/>
      <c r="F25" s="296"/>
      <c r="G25" s="296"/>
      <c r="H25" s="296"/>
      <c r="I25" s="296"/>
      <c r="J25" s="296"/>
      <c r="K25" s="297"/>
      <c r="L25" s="295"/>
      <c r="M25" s="296"/>
      <c r="N25" s="296"/>
      <c r="O25" s="296"/>
      <c r="P25" s="296"/>
      <c r="Q25" s="296"/>
      <c r="R25" s="296"/>
      <c r="S25" s="296"/>
      <c r="T25" s="296"/>
      <c r="U25" s="297"/>
    </row>
    <row r="26" spans="1:21" s="12" customFormat="1" ht="37.5" customHeight="1">
      <c r="A26" s="295"/>
      <c r="B26" s="296"/>
      <c r="C26" s="296"/>
      <c r="D26" s="296"/>
      <c r="E26" s="296"/>
      <c r="F26" s="296"/>
      <c r="G26" s="296"/>
      <c r="H26" s="296"/>
      <c r="I26" s="296"/>
      <c r="J26" s="296"/>
      <c r="K26" s="297"/>
      <c r="L26" s="295"/>
      <c r="M26" s="296"/>
      <c r="N26" s="296"/>
      <c r="O26" s="296"/>
      <c r="P26" s="296"/>
      <c r="Q26" s="296"/>
      <c r="R26" s="296"/>
      <c r="S26" s="296"/>
      <c r="T26" s="296"/>
      <c r="U26" s="297"/>
    </row>
    <row r="27" spans="1:21" s="12" customFormat="1" ht="37.5" customHeight="1">
      <c r="A27" s="295"/>
      <c r="B27" s="296"/>
      <c r="C27" s="296"/>
      <c r="D27" s="296"/>
      <c r="E27" s="296"/>
      <c r="F27" s="296"/>
      <c r="G27" s="296"/>
      <c r="H27" s="296"/>
      <c r="I27" s="296"/>
      <c r="J27" s="296"/>
      <c r="K27" s="297"/>
      <c r="L27" s="295"/>
      <c r="M27" s="296"/>
      <c r="N27" s="296"/>
      <c r="O27" s="296"/>
      <c r="P27" s="296"/>
      <c r="Q27" s="296"/>
      <c r="R27" s="296"/>
      <c r="S27" s="296"/>
      <c r="T27" s="296"/>
      <c r="U27" s="297"/>
    </row>
    <row r="28" spans="1:21" s="12" customFormat="1" ht="37.5" customHeight="1">
      <c r="A28" s="295"/>
      <c r="B28" s="296"/>
      <c r="C28" s="296"/>
      <c r="D28" s="296"/>
      <c r="E28" s="296"/>
      <c r="F28" s="296"/>
      <c r="G28" s="296"/>
      <c r="H28" s="296"/>
      <c r="I28" s="296"/>
      <c r="J28" s="296"/>
      <c r="K28" s="297"/>
      <c r="L28" s="295"/>
      <c r="M28" s="296"/>
      <c r="N28" s="296"/>
      <c r="O28" s="296"/>
      <c r="P28" s="296"/>
      <c r="Q28" s="296"/>
      <c r="R28" s="296"/>
      <c r="S28" s="296"/>
      <c r="T28" s="296"/>
      <c r="U28" s="297"/>
    </row>
    <row r="29" spans="1:21" s="12" customFormat="1" ht="37.5" customHeight="1">
      <c r="A29" s="295"/>
      <c r="B29" s="296"/>
      <c r="C29" s="296"/>
      <c r="D29" s="296"/>
      <c r="E29" s="296"/>
      <c r="F29" s="296"/>
      <c r="G29" s="296"/>
      <c r="H29" s="296"/>
      <c r="I29" s="296"/>
      <c r="J29" s="296"/>
      <c r="K29" s="297"/>
      <c r="L29" s="295"/>
      <c r="M29" s="296"/>
      <c r="N29" s="296"/>
      <c r="O29" s="296"/>
      <c r="P29" s="296"/>
      <c r="Q29" s="296"/>
      <c r="R29" s="296"/>
      <c r="S29" s="296"/>
      <c r="T29" s="296"/>
      <c r="U29" s="297"/>
    </row>
    <row r="30" spans="1:21" s="12" customFormat="1" ht="37.5" customHeight="1">
      <c r="A30" s="295"/>
      <c r="B30" s="296"/>
      <c r="C30" s="296"/>
      <c r="D30" s="296"/>
      <c r="E30" s="296"/>
      <c r="F30" s="296"/>
      <c r="G30" s="296"/>
      <c r="H30" s="296"/>
      <c r="I30" s="296"/>
      <c r="J30" s="296"/>
      <c r="K30" s="297"/>
      <c r="L30" s="295"/>
      <c r="M30" s="296"/>
      <c r="N30" s="296"/>
      <c r="O30" s="296"/>
      <c r="P30" s="296"/>
      <c r="Q30" s="296"/>
      <c r="R30" s="296"/>
      <c r="S30" s="296"/>
      <c r="T30" s="296"/>
      <c r="U30" s="297"/>
    </row>
    <row r="31" spans="1:21" s="12" customFormat="1" ht="37.5" customHeight="1">
      <c r="A31" s="295"/>
      <c r="B31" s="296"/>
      <c r="C31" s="296"/>
      <c r="D31" s="296"/>
      <c r="E31" s="296"/>
      <c r="F31" s="296"/>
      <c r="G31" s="296"/>
      <c r="H31" s="296"/>
      <c r="I31" s="296"/>
      <c r="J31" s="296"/>
      <c r="K31" s="297"/>
      <c r="L31" s="295"/>
      <c r="M31" s="296"/>
      <c r="N31" s="296"/>
      <c r="O31" s="296"/>
      <c r="P31" s="296"/>
      <c r="Q31" s="296"/>
      <c r="R31" s="296"/>
      <c r="S31" s="296"/>
      <c r="T31" s="296"/>
      <c r="U31" s="297"/>
    </row>
    <row r="32" spans="1:21" s="12" customFormat="1" ht="37.5" customHeight="1">
      <c r="A32" s="295"/>
      <c r="B32" s="296"/>
      <c r="C32" s="296"/>
      <c r="D32" s="296"/>
      <c r="E32" s="296"/>
      <c r="F32" s="296"/>
      <c r="G32" s="296"/>
      <c r="H32" s="296"/>
      <c r="I32" s="296"/>
      <c r="J32" s="296"/>
      <c r="K32" s="297"/>
      <c r="L32" s="295"/>
      <c r="M32" s="296"/>
      <c r="N32" s="296"/>
      <c r="O32" s="296"/>
      <c r="P32" s="296"/>
      <c r="Q32" s="296"/>
      <c r="R32" s="296"/>
      <c r="S32" s="296"/>
      <c r="T32" s="296"/>
      <c r="U32" s="297"/>
    </row>
    <row r="33" spans="1:21" s="12" customFormat="1" ht="37.5" customHeight="1">
      <c r="A33" s="295"/>
      <c r="B33" s="296"/>
      <c r="C33" s="296"/>
      <c r="D33" s="296"/>
      <c r="E33" s="296"/>
      <c r="F33" s="296"/>
      <c r="G33" s="296"/>
      <c r="H33" s="296"/>
      <c r="I33" s="296"/>
      <c r="J33" s="296"/>
      <c r="K33" s="297"/>
      <c r="L33" s="295"/>
      <c r="M33" s="296"/>
      <c r="N33" s="296"/>
      <c r="O33" s="296"/>
      <c r="P33" s="296"/>
      <c r="Q33" s="296"/>
      <c r="R33" s="296"/>
      <c r="S33" s="296"/>
      <c r="T33" s="296"/>
      <c r="U33" s="297"/>
    </row>
    <row r="34" spans="1:21" s="12" customFormat="1" ht="37.5" customHeight="1">
      <c r="A34" s="295"/>
      <c r="B34" s="296"/>
      <c r="C34" s="296"/>
      <c r="D34" s="296"/>
      <c r="E34" s="296"/>
      <c r="F34" s="296"/>
      <c r="G34" s="296"/>
      <c r="H34" s="296"/>
      <c r="I34" s="296"/>
      <c r="J34" s="296"/>
      <c r="K34" s="297"/>
      <c r="L34" s="295"/>
      <c r="M34" s="296"/>
      <c r="N34" s="296"/>
      <c r="O34" s="296"/>
      <c r="P34" s="296"/>
      <c r="Q34" s="296"/>
      <c r="R34" s="296"/>
      <c r="S34" s="296"/>
      <c r="T34" s="296"/>
      <c r="U34" s="297"/>
    </row>
    <row r="35" spans="1:21" s="12" customFormat="1" ht="37.5" customHeight="1">
      <c r="A35" s="295"/>
      <c r="B35" s="296"/>
      <c r="C35" s="296"/>
      <c r="D35" s="296"/>
      <c r="E35" s="296"/>
      <c r="F35" s="296"/>
      <c r="G35" s="296"/>
      <c r="H35" s="296"/>
      <c r="I35" s="296"/>
      <c r="J35" s="296"/>
      <c r="K35" s="297"/>
      <c r="L35" s="295"/>
      <c r="M35" s="296"/>
      <c r="N35" s="296"/>
      <c r="O35" s="296"/>
      <c r="P35" s="296"/>
      <c r="Q35" s="296"/>
      <c r="R35" s="296"/>
      <c r="S35" s="296"/>
      <c r="T35" s="296"/>
      <c r="U35" s="297"/>
    </row>
    <row r="36" spans="1:21" s="12" customFormat="1" ht="37.5" customHeight="1">
      <c r="A36" s="295"/>
      <c r="B36" s="296"/>
      <c r="C36" s="296"/>
      <c r="D36" s="296"/>
      <c r="E36" s="296"/>
      <c r="F36" s="296"/>
      <c r="G36" s="296"/>
      <c r="H36" s="296"/>
      <c r="I36" s="296"/>
      <c r="J36" s="296"/>
      <c r="K36" s="297"/>
      <c r="L36" s="295"/>
      <c r="M36" s="296"/>
      <c r="N36" s="296"/>
      <c r="O36" s="296"/>
      <c r="P36" s="296"/>
      <c r="Q36" s="296"/>
      <c r="R36" s="296"/>
      <c r="S36" s="296"/>
      <c r="T36" s="296"/>
      <c r="U36" s="297"/>
    </row>
    <row r="37" spans="1:21" s="12" customFormat="1" ht="37.5" customHeight="1">
      <c r="A37" s="295"/>
      <c r="B37" s="296"/>
      <c r="C37" s="296"/>
      <c r="D37" s="296"/>
      <c r="E37" s="296"/>
      <c r="F37" s="296"/>
      <c r="G37" s="296"/>
      <c r="H37" s="296"/>
      <c r="I37" s="296"/>
      <c r="J37" s="296"/>
      <c r="K37" s="297"/>
      <c r="L37" s="295"/>
      <c r="M37" s="296"/>
      <c r="N37" s="296"/>
      <c r="O37" s="296"/>
      <c r="P37" s="296"/>
      <c r="Q37" s="296"/>
      <c r="R37" s="296"/>
      <c r="S37" s="296"/>
      <c r="T37" s="296"/>
      <c r="U37" s="297"/>
    </row>
    <row r="38" spans="1:21" s="12" customFormat="1" ht="37.5" customHeight="1">
      <c r="A38" s="295"/>
      <c r="B38" s="296"/>
      <c r="C38" s="296"/>
      <c r="D38" s="296"/>
      <c r="E38" s="296"/>
      <c r="F38" s="296"/>
      <c r="G38" s="296"/>
      <c r="H38" s="296"/>
      <c r="I38" s="296"/>
      <c r="J38" s="296"/>
      <c r="K38" s="297"/>
      <c r="L38" s="295"/>
      <c r="M38" s="296"/>
      <c r="N38" s="296"/>
      <c r="O38" s="296"/>
      <c r="P38" s="296"/>
      <c r="Q38" s="296"/>
      <c r="R38" s="296"/>
      <c r="S38" s="296"/>
      <c r="T38" s="296"/>
      <c r="U38" s="297"/>
    </row>
    <row r="39" spans="1:21" s="12" customFormat="1" ht="37.5" customHeight="1">
      <c r="A39" s="295"/>
      <c r="B39" s="296"/>
      <c r="C39" s="296"/>
      <c r="D39" s="296"/>
      <c r="E39" s="296"/>
      <c r="F39" s="296"/>
      <c r="G39" s="296"/>
      <c r="H39" s="296"/>
      <c r="I39" s="296"/>
      <c r="J39" s="296"/>
      <c r="K39" s="297"/>
      <c r="L39" s="295"/>
      <c r="M39" s="296"/>
      <c r="N39" s="296"/>
      <c r="O39" s="296"/>
      <c r="P39" s="296"/>
      <c r="Q39" s="296"/>
      <c r="R39" s="296"/>
      <c r="S39" s="296"/>
      <c r="T39" s="296"/>
      <c r="U39" s="297"/>
    </row>
    <row r="40" spans="1:21" s="12" customFormat="1" ht="37.5" customHeight="1">
      <c r="A40" s="295"/>
      <c r="B40" s="296"/>
      <c r="C40" s="296"/>
      <c r="D40" s="296"/>
      <c r="E40" s="296"/>
      <c r="F40" s="296"/>
      <c r="G40" s="296"/>
      <c r="H40" s="296"/>
      <c r="I40" s="296"/>
      <c r="J40" s="296"/>
      <c r="K40" s="297"/>
      <c r="L40" s="295"/>
      <c r="M40" s="296"/>
      <c r="N40" s="296"/>
      <c r="O40" s="296"/>
      <c r="P40" s="296"/>
      <c r="Q40" s="296"/>
      <c r="R40" s="296"/>
      <c r="S40" s="296"/>
      <c r="T40" s="296"/>
      <c r="U40" s="297"/>
    </row>
    <row r="41" spans="1:21" s="12" customFormat="1" ht="37.5" customHeight="1">
      <c r="A41" s="295"/>
      <c r="B41" s="296"/>
      <c r="C41" s="296"/>
      <c r="D41" s="296"/>
      <c r="E41" s="296"/>
      <c r="F41" s="296"/>
      <c r="G41" s="296"/>
      <c r="H41" s="296"/>
      <c r="I41" s="296"/>
      <c r="J41" s="296"/>
      <c r="K41" s="297"/>
      <c r="L41" s="295"/>
      <c r="M41" s="296"/>
      <c r="N41" s="296"/>
      <c r="O41" s="296"/>
      <c r="P41" s="296"/>
      <c r="Q41" s="296"/>
      <c r="R41" s="296"/>
      <c r="S41" s="296"/>
      <c r="T41" s="296"/>
      <c r="U41" s="297"/>
    </row>
    <row r="42" spans="1:21" s="12" customFormat="1" ht="37.5" customHeight="1">
      <c r="A42" s="295"/>
      <c r="B42" s="296"/>
      <c r="C42" s="296"/>
      <c r="D42" s="296"/>
      <c r="E42" s="296"/>
      <c r="F42" s="296"/>
      <c r="G42" s="296"/>
      <c r="H42" s="296"/>
      <c r="I42" s="296"/>
      <c r="J42" s="296"/>
      <c r="K42" s="297"/>
      <c r="L42" s="295"/>
      <c r="M42" s="296"/>
      <c r="N42" s="296"/>
      <c r="O42" s="296"/>
      <c r="P42" s="296"/>
      <c r="Q42" s="296"/>
      <c r="R42" s="296"/>
      <c r="S42" s="296"/>
      <c r="T42" s="296"/>
      <c r="U42" s="297"/>
    </row>
    <row r="43" spans="1:21" s="12" customFormat="1" ht="37.5" customHeight="1">
      <c r="A43" s="295"/>
      <c r="B43" s="296"/>
      <c r="C43" s="296"/>
      <c r="D43" s="296"/>
      <c r="E43" s="296"/>
      <c r="F43" s="296"/>
      <c r="G43" s="296"/>
      <c r="H43" s="296"/>
      <c r="I43" s="296"/>
      <c r="J43" s="296"/>
      <c r="K43" s="297"/>
      <c r="L43" s="295"/>
      <c r="M43" s="296"/>
      <c r="N43" s="296"/>
      <c r="O43" s="296"/>
      <c r="P43" s="296"/>
      <c r="Q43" s="296"/>
      <c r="R43" s="296"/>
      <c r="S43" s="296"/>
      <c r="T43" s="296"/>
      <c r="U43" s="297"/>
    </row>
    <row r="44" spans="1:21" s="12" customFormat="1" ht="37.5" customHeight="1">
      <c r="A44" s="295"/>
      <c r="B44" s="296"/>
      <c r="C44" s="296"/>
      <c r="D44" s="296"/>
      <c r="E44" s="296"/>
      <c r="F44" s="296"/>
      <c r="G44" s="296"/>
      <c r="H44" s="296"/>
      <c r="I44" s="296"/>
      <c r="J44" s="296"/>
      <c r="K44" s="297"/>
      <c r="L44" s="295"/>
      <c r="M44" s="296"/>
      <c r="N44" s="296"/>
      <c r="O44" s="296"/>
      <c r="P44" s="296"/>
      <c r="Q44" s="296"/>
      <c r="R44" s="296"/>
      <c r="S44" s="296"/>
      <c r="T44" s="296"/>
      <c r="U44" s="297"/>
    </row>
    <row r="45" spans="1:21" s="12" customFormat="1" ht="37.5" customHeight="1">
      <c r="A45" s="295"/>
      <c r="B45" s="296"/>
      <c r="C45" s="296"/>
      <c r="D45" s="296"/>
      <c r="E45" s="296"/>
      <c r="F45" s="296"/>
      <c r="G45" s="296"/>
      <c r="H45" s="296"/>
      <c r="I45" s="296"/>
      <c r="J45" s="296"/>
      <c r="K45" s="297"/>
      <c r="L45" s="295"/>
      <c r="M45" s="296"/>
      <c r="N45" s="296"/>
      <c r="O45" s="296"/>
      <c r="P45" s="296"/>
      <c r="Q45" s="296"/>
      <c r="R45" s="296"/>
      <c r="S45" s="296"/>
      <c r="T45" s="296"/>
      <c r="U45" s="297"/>
    </row>
    <row r="46" spans="1:21" s="12" customFormat="1" ht="37.5" customHeight="1">
      <c r="A46" s="295"/>
      <c r="B46" s="296"/>
      <c r="C46" s="296"/>
      <c r="D46" s="296"/>
      <c r="E46" s="296"/>
      <c r="F46" s="296"/>
      <c r="G46" s="296"/>
      <c r="H46" s="296"/>
      <c r="I46" s="296"/>
      <c r="J46" s="296"/>
      <c r="K46" s="297"/>
      <c r="L46" s="295"/>
      <c r="M46" s="296"/>
      <c r="N46" s="296"/>
      <c r="O46" s="296"/>
      <c r="P46" s="296"/>
      <c r="Q46" s="296"/>
      <c r="R46" s="296"/>
      <c r="S46" s="296"/>
      <c r="T46" s="296"/>
      <c r="U46" s="297"/>
    </row>
    <row r="47" spans="1:21" s="12" customFormat="1" ht="37.5" customHeight="1">
      <c r="A47" s="295"/>
      <c r="B47" s="296"/>
      <c r="C47" s="296"/>
      <c r="D47" s="296"/>
      <c r="E47" s="296"/>
      <c r="F47" s="296"/>
      <c r="G47" s="296"/>
      <c r="H47" s="296"/>
      <c r="I47" s="296"/>
      <c r="J47" s="296"/>
      <c r="K47" s="297"/>
      <c r="L47" s="295"/>
      <c r="M47" s="296"/>
      <c r="N47" s="296"/>
      <c r="O47" s="296"/>
      <c r="P47" s="296"/>
      <c r="Q47" s="296"/>
      <c r="R47" s="296"/>
      <c r="S47" s="296"/>
      <c r="T47" s="296"/>
      <c r="U47" s="297"/>
    </row>
    <row r="48" spans="1:21" s="12" customFormat="1" ht="37.5" customHeight="1">
      <c r="A48" s="295"/>
      <c r="B48" s="296"/>
      <c r="C48" s="296"/>
      <c r="D48" s="296"/>
      <c r="E48" s="296"/>
      <c r="F48" s="296"/>
      <c r="G48" s="296"/>
      <c r="H48" s="296"/>
      <c r="I48" s="296"/>
      <c r="J48" s="296"/>
      <c r="K48" s="297"/>
      <c r="L48" s="295"/>
      <c r="M48" s="296"/>
      <c r="N48" s="296"/>
      <c r="O48" s="296"/>
      <c r="P48" s="296"/>
      <c r="Q48" s="296"/>
      <c r="R48" s="296"/>
      <c r="S48" s="296"/>
      <c r="T48" s="296"/>
      <c r="U48" s="297"/>
    </row>
    <row r="49" spans="1:21" s="12" customFormat="1" ht="37.5" customHeight="1">
      <c r="A49" s="295"/>
      <c r="B49" s="296"/>
      <c r="C49" s="296"/>
      <c r="D49" s="296"/>
      <c r="E49" s="296"/>
      <c r="F49" s="296"/>
      <c r="G49" s="296"/>
      <c r="H49" s="296"/>
      <c r="I49" s="296"/>
      <c r="J49" s="296"/>
      <c r="K49" s="297"/>
      <c r="L49" s="295"/>
      <c r="M49" s="296"/>
      <c r="N49" s="296"/>
      <c r="O49" s="296"/>
      <c r="P49" s="296"/>
      <c r="Q49" s="296"/>
      <c r="R49" s="296"/>
      <c r="S49" s="296"/>
      <c r="T49" s="296"/>
      <c r="U49" s="297"/>
    </row>
    <row r="50" spans="1:21" s="12" customFormat="1" ht="37.5" customHeight="1">
      <c r="A50" s="295"/>
      <c r="B50" s="296"/>
      <c r="C50" s="296"/>
      <c r="D50" s="296"/>
      <c r="E50" s="296"/>
      <c r="F50" s="296"/>
      <c r="G50" s="296"/>
      <c r="H50" s="296"/>
      <c r="I50" s="296"/>
      <c r="J50" s="296"/>
      <c r="K50" s="297"/>
      <c r="L50" s="295"/>
      <c r="M50" s="296"/>
      <c r="N50" s="296"/>
      <c r="O50" s="296"/>
      <c r="P50" s="296"/>
      <c r="Q50" s="296"/>
      <c r="R50" s="296"/>
      <c r="S50" s="296"/>
      <c r="T50" s="296"/>
      <c r="U50" s="297"/>
    </row>
    <row r="51" spans="1:21" s="12" customFormat="1" ht="37.5" customHeight="1" thickBot="1">
      <c r="A51" s="298"/>
      <c r="B51" s="299"/>
      <c r="C51" s="299"/>
      <c r="D51" s="299"/>
      <c r="E51" s="299"/>
      <c r="F51" s="299"/>
      <c r="G51" s="299"/>
      <c r="H51" s="299"/>
      <c r="I51" s="299"/>
      <c r="J51" s="299"/>
      <c r="K51" s="300"/>
      <c r="L51" s="298"/>
      <c r="M51" s="299"/>
      <c r="N51" s="299"/>
      <c r="O51" s="299"/>
      <c r="P51" s="299"/>
      <c r="Q51" s="299"/>
      <c r="R51" s="299"/>
      <c r="S51" s="299"/>
      <c r="T51" s="299"/>
      <c r="U51" s="300"/>
    </row>
    <row r="52" spans="1:21" ht="37.5" customHeight="1">
      <c r="A52" s="301" t="s">
        <v>31</v>
      </c>
      <c r="B52" s="301"/>
      <c r="C52" s="301"/>
      <c r="D52" s="301"/>
      <c r="E52" s="301"/>
      <c r="F52" s="301"/>
      <c r="G52" s="301"/>
      <c r="H52" s="301"/>
      <c r="I52" s="301"/>
      <c r="J52" s="301"/>
      <c r="K52" s="301"/>
      <c r="L52" s="193"/>
      <c r="M52" s="193"/>
      <c r="N52" s="193"/>
      <c r="O52" s="193"/>
      <c r="P52" s="193"/>
      <c r="Q52" s="193"/>
      <c r="R52" s="193"/>
      <c r="S52" s="193"/>
      <c r="T52" s="193"/>
      <c r="U52" s="193"/>
    </row>
    <row r="53" spans="1:21" ht="37.5" customHeight="1">
      <c r="A53" s="193"/>
      <c r="B53" s="193"/>
      <c r="C53" s="194"/>
      <c r="D53" s="193"/>
      <c r="E53" s="193"/>
      <c r="F53" s="193"/>
      <c r="G53" s="193"/>
      <c r="H53" s="193"/>
      <c r="I53" s="193"/>
      <c r="J53" s="194"/>
      <c r="K53" s="194"/>
      <c r="L53" s="193"/>
      <c r="M53" s="193"/>
      <c r="N53" s="193"/>
      <c r="O53" s="193"/>
      <c r="P53" s="193"/>
      <c r="Q53" s="193"/>
      <c r="R53" s="193"/>
      <c r="S53" s="193"/>
      <c r="T53" s="193"/>
      <c r="U53" s="193"/>
    </row>
    <row r="54" spans="1:21" ht="37.5" customHeight="1">
      <c r="H54" s="187"/>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5">
    <mergeCell ref="A22:K51"/>
    <mergeCell ref="L22:U51"/>
    <mergeCell ref="A52:K52"/>
    <mergeCell ref="A17:K17"/>
    <mergeCell ref="L18:O18"/>
    <mergeCell ref="Q18:T18"/>
    <mergeCell ref="Q19:T19"/>
    <mergeCell ref="A21:K21"/>
    <mergeCell ref="L21:U21"/>
    <mergeCell ref="A16:H16"/>
    <mergeCell ref="A1:U1"/>
    <mergeCell ref="A3:U3"/>
    <mergeCell ref="B4:D4"/>
    <mergeCell ref="L4:P4"/>
    <mergeCell ref="Q4:U4"/>
    <mergeCell ref="B5:D5"/>
    <mergeCell ref="L5:N5"/>
    <mergeCell ref="O5:P5"/>
    <mergeCell ref="Q5:S5"/>
    <mergeCell ref="T5:U5"/>
    <mergeCell ref="B6:D6"/>
    <mergeCell ref="L6:M6"/>
    <mergeCell ref="N6:O6"/>
    <mergeCell ref="Q6:R6"/>
    <mergeCell ref="S6:T6"/>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view="pageBreakPreview" zoomScale="85" zoomScaleSheetLayoutView="85" workbookViewId="0">
      <selection activeCell="L2" sqref="L1:M1048576"/>
    </sheetView>
  </sheetViews>
  <sheetFormatPr defaultRowHeight="13.5"/>
  <cols>
    <col min="1" max="1" width="8.375" bestFit="1" customWidth="1"/>
    <col min="2" max="2" width="21.875" bestFit="1" customWidth="1"/>
    <col min="3" max="3" width="5.25" style="85"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s>
  <sheetData>
    <row r="1" spans="1:15">
      <c r="A1" s="303" t="s">
        <v>46</v>
      </c>
      <c r="B1" s="303" t="s">
        <v>78</v>
      </c>
      <c r="C1" s="303" t="s">
        <v>80</v>
      </c>
      <c r="D1" s="303" t="s">
        <v>11</v>
      </c>
      <c r="E1" s="307" t="s">
        <v>23</v>
      </c>
      <c r="F1" s="307"/>
      <c r="G1" s="307" t="s">
        <v>21</v>
      </c>
      <c r="H1" s="307"/>
      <c r="I1" s="307"/>
      <c r="J1" s="86" t="s">
        <v>48</v>
      </c>
      <c r="K1" t="s">
        <v>76</v>
      </c>
    </row>
    <row r="2" spans="1:15">
      <c r="A2" s="303"/>
      <c r="B2" s="303"/>
      <c r="C2" s="303"/>
      <c r="D2" s="303"/>
      <c r="E2" s="86" t="s">
        <v>48</v>
      </c>
      <c r="F2" s="86" t="s">
        <v>49</v>
      </c>
      <c r="G2" s="86" t="s">
        <v>44</v>
      </c>
      <c r="H2" s="86" t="s">
        <v>38</v>
      </c>
      <c r="I2" s="86" t="s">
        <v>24</v>
      </c>
      <c r="J2" s="86" t="s">
        <v>15</v>
      </c>
    </row>
    <row r="3" spans="1:15">
      <c r="A3" s="303" t="s">
        <v>50</v>
      </c>
      <c r="B3" s="88" t="s">
        <v>51</v>
      </c>
      <c r="C3" s="86" t="s">
        <v>6</v>
      </c>
      <c r="D3" s="90">
        <v>7900</v>
      </c>
      <c r="E3" s="90">
        <v>14800</v>
      </c>
      <c r="F3" s="90">
        <v>13300</v>
      </c>
      <c r="G3" s="90">
        <f t="shared" ref="G3:G25" si="0">H3+I3</f>
        <v>3000</v>
      </c>
      <c r="H3" s="90">
        <v>2000</v>
      </c>
      <c r="I3" s="90">
        <v>1000</v>
      </c>
      <c r="J3" s="86" t="s">
        <v>52</v>
      </c>
      <c r="K3" s="306"/>
      <c r="L3" s="93"/>
      <c r="M3" s="94"/>
      <c r="N3" s="95"/>
      <c r="O3" s="94"/>
    </row>
    <row r="4" spans="1:15">
      <c r="A4" s="303"/>
      <c r="B4" s="88" t="s">
        <v>53</v>
      </c>
      <c r="C4" s="86" t="s">
        <v>121</v>
      </c>
      <c r="D4" s="90">
        <v>9700</v>
      </c>
      <c r="E4" s="90">
        <v>14800</v>
      </c>
      <c r="F4" s="90">
        <v>13300</v>
      </c>
      <c r="G4" s="90">
        <f t="shared" si="0"/>
        <v>3000</v>
      </c>
      <c r="H4" s="90">
        <v>2000</v>
      </c>
      <c r="I4" s="90">
        <v>1000</v>
      </c>
      <c r="J4" s="86" t="s">
        <v>54</v>
      </c>
      <c r="K4" s="306"/>
      <c r="L4" s="93"/>
      <c r="M4" s="94"/>
      <c r="N4" s="95"/>
      <c r="O4" s="94"/>
    </row>
    <row r="5" spans="1:15">
      <c r="A5" s="303"/>
      <c r="B5" s="88" t="s">
        <v>8</v>
      </c>
      <c r="C5" s="86" t="s">
        <v>7</v>
      </c>
      <c r="D5" s="90">
        <v>8700</v>
      </c>
      <c r="E5" s="90">
        <v>14800</v>
      </c>
      <c r="F5" s="90">
        <v>13300</v>
      </c>
      <c r="G5" s="90">
        <f t="shared" si="0"/>
        <v>3000</v>
      </c>
      <c r="H5" s="90">
        <v>2000</v>
      </c>
      <c r="I5" s="90">
        <v>1000</v>
      </c>
      <c r="J5" s="86" t="s">
        <v>34</v>
      </c>
      <c r="K5" s="306"/>
      <c r="L5" s="93"/>
      <c r="M5" s="94"/>
      <c r="N5" s="95"/>
      <c r="O5" s="94"/>
    </row>
    <row r="6" spans="1:15">
      <c r="A6" s="303"/>
      <c r="B6" s="88" t="s">
        <v>12</v>
      </c>
      <c r="C6" s="86" t="s">
        <v>26</v>
      </c>
      <c r="D6" s="90">
        <v>11300</v>
      </c>
      <c r="E6" s="90">
        <v>14800</v>
      </c>
      <c r="F6" s="90">
        <v>13300</v>
      </c>
      <c r="G6" s="90">
        <f t="shared" si="0"/>
        <v>3000</v>
      </c>
      <c r="H6" s="90">
        <v>2000</v>
      </c>
      <c r="I6" s="90">
        <v>1000</v>
      </c>
      <c r="J6" s="86" t="s">
        <v>40</v>
      </c>
      <c r="K6" s="306"/>
      <c r="L6" s="93"/>
      <c r="M6" s="94"/>
      <c r="N6" s="95"/>
      <c r="O6" s="94"/>
    </row>
    <row r="7" spans="1:15">
      <c r="A7" s="303"/>
      <c r="B7" s="88" t="s">
        <v>45</v>
      </c>
      <c r="C7" s="86" t="s">
        <v>121</v>
      </c>
      <c r="D7" s="90">
        <v>9700</v>
      </c>
      <c r="E7" s="90">
        <v>14800</v>
      </c>
      <c r="F7" s="90">
        <v>13300</v>
      </c>
      <c r="G7" s="90">
        <f t="shared" si="0"/>
        <v>3000</v>
      </c>
      <c r="H7" s="90">
        <v>2000</v>
      </c>
      <c r="I7" s="90">
        <v>1000</v>
      </c>
      <c r="J7" s="86" t="s">
        <v>55</v>
      </c>
      <c r="K7" s="306"/>
      <c r="L7" s="93"/>
      <c r="M7" s="94"/>
      <c r="N7" s="95"/>
      <c r="O7" s="94"/>
    </row>
    <row r="8" spans="1:15">
      <c r="A8" s="303"/>
      <c r="B8" s="88" t="s">
        <v>56</v>
      </c>
      <c r="C8" s="86" t="s">
        <v>7</v>
      </c>
      <c r="D8" s="90">
        <v>8700</v>
      </c>
      <c r="E8" s="90">
        <v>14800</v>
      </c>
      <c r="F8" s="90">
        <v>13300</v>
      </c>
      <c r="G8" s="90">
        <f t="shared" si="0"/>
        <v>3000</v>
      </c>
      <c r="H8" s="90">
        <v>2000</v>
      </c>
      <c r="I8" s="90">
        <v>1000</v>
      </c>
      <c r="J8" s="86" t="s">
        <v>57</v>
      </c>
      <c r="K8" s="306"/>
      <c r="L8" s="93"/>
      <c r="M8" s="94"/>
      <c r="N8" s="95"/>
      <c r="O8" s="94"/>
    </row>
    <row r="9" spans="1:15">
      <c r="A9" s="305" t="s">
        <v>47</v>
      </c>
      <c r="B9" s="89" t="s">
        <v>35</v>
      </c>
      <c r="C9" s="87" t="s">
        <v>77</v>
      </c>
      <c r="D9" s="91">
        <v>6100</v>
      </c>
      <c r="E9" s="91">
        <v>13100</v>
      </c>
      <c r="F9" s="91">
        <v>11800</v>
      </c>
      <c r="G9" s="90">
        <f t="shared" si="0"/>
        <v>2600</v>
      </c>
      <c r="H9" s="91">
        <v>1700</v>
      </c>
      <c r="I9" s="91">
        <v>900</v>
      </c>
      <c r="J9" s="86" t="s">
        <v>58</v>
      </c>
      <c r="K9" s="306"/>
      <c r="L9" s="93"/>
      <c r="M9" s="94"/>
      <c r="N9" s="95"/>
      <c r="O9" s="94"/>
    </row>
    <row r="10" spans="1:15">
      <c r="A10" s="305"/>
      <c r="B10" s="89" t="s">
        <v>59</v>
      </c>
      <c r="C10" s="87" t="s">
        <v>122</v>
      </c>
      <c r="D10" s="91">
        <v>7000</v>
      </c>
      <c r="E10" s="91">
        <v>13100</v>
      </c>
      <c r="F10" s="91">
        <v>11800</v>
      </c>
      <c r="G10" s="90">
        <f t="shared" si="0"/>
        <v>2600</v>
      </c>
      <c r="H10" s="91">
        <v>1700</v>
      </c>
      <c r="I10" s="91">
        <v>900</v>
      </c>
      <c r="J10" s="86" t="s">
        <v>28</v>
      </c>
      <c r="K10" s="306"/>
      <c r="L10" s="93"/>
      <c r="M10" s="94"/>
      <c r="N10" s="95"/>
      <c r="O10" s="94"/>
    </row>
    <row r="11" spans="1:15">
      <c r="A11" s="305"/>
      <c r="B11" s="89" t="s">
        <v>60</v>
      </c>
      <c r="C11" s="87" t="s">
        <v>122</v>
      </c>
      <c r="D11" s="91">
        <v>7000</v>
      </c>
      <c r="E11" s="91">
        <v>13100</v>
      </c>
      <c r="F11" s="91">
        <v>11800</v>
      </c>
      <c r="G11" s="90">
        <f t="shared" si="0"/>
        <v>2600</v>
      </c>
      <c r="H11" s="91">
        <v>1700</v>
      </c>
      <c r="I11" s="91">
        <v>900</v>
      </c>
      <c r="J11" s="86" t="s">
        <v>62</v>
      </c>
      <c r="K11" s="306"/>
      <c r="L11" s="93"/>
      <c r="M11" s="94"/>
      <c r="N11" s="95"/>
      <c r="O11" s="94"/>
    </row>
    <row r="12" spans="1:15">
      <c r="A12" s="305"/>
      <c r="B12" s="89" t="s">
        <v>61</v>
      </c>
      <c r="C12" s="87" t="s">
        <v>122</v>
      </c>
      <c r="D12" s="91">
        <v>7000</v>
      </c>
      <c r="E12" s="91">
        <v>13100</v>
      </c>
      <c r="F12" s="91">
        <v>11800</v>
      </c>
      <c r="G12" s="90">
        <f t="shared" si="0"/>
        <v>2600</v>
      </c>
      <c r="H12" s="91">
        <v>1700</v>
      </c>
      <c r="I12" s="91">
        <v>900</v>
      </c>
      <c r="J12" s="86" t="s">
        <v>42</v>
      </c>
      <c r="K12" s="306"/>
      <c r="L12" s="93"/>
      <c r="M12" s="94"/>
      <c r="N12" s="95"/>
      <c r="O12" s="94"/>
    </row>
    <row r="13" spans="1:15">
      <c r="A13" s="305"/>
      <c r="B13" s="89" t="s">
        <v>1</v>
      </c>
      <c r="C13" s="87" t="s">
        <v>77</v>
      </c>
      <c r="D13" s="91">
        <v>6100</v>
      </c>
      <c r="E13" s="91">
        <v>13100</v>
      </c>
      <c r="F13" s="91">
        <v>11800</v>
      </c>
      <c r="G13" s="90">
        <f t="shared" si="0"/>
        <v>2600</v>
      </c>
      <c r="H13" s="91">
        <v>1700</v>
      </c>
      <c r="I13" s="91">
        <v>900</v>
      </c>
      <c r="J13" s="86" t="s">
        <v>18</v>
      </c>
      <c r="K13" s="306"/>
      <c r="L13" s="93"/>
      <c r="M13" s="94"/>
      <c r="N13" s="95"/>
      <c r="O13" s="94"/>
    </row>
    <row r="14" spans="1:15">
      <c r="A14" s="305"/>
      <c r="B14" s="89" t="s">
        <v>64</v>
      </c>
      <c r="C14" s="87" t="s">
        <v>122</v>
      </c>
      <c r="D14" s="91">
        <v>7000</v>
      </c>
      <c r="E14" s="91">
        <v>13100</v>
      </c>
      <c r="F14" s="91">
        <v>11800</v>
      </c>
      <c r="G14" s="90">
        <f t="shared" si="0"/>
        <v>2600</v>
      </c>
      <c r="H14" s="91">
        <v>1700</v>
      </c>
      <c r="I14" s="91">
        <v>900</v>
      </c>
      <c r="J14" s="86" t="s">
        <v>0</v>
      </c>
      <c r="K14" s="306"/>
      <c r="L14" s="93"/>
      <c r="M14" s="94"/>
      <c r="N14" s="95"/>
      <c r="O14" s="94"/>
    </row>
    <row r="15" spans="1:15">
      <c r="A15" s="305"/>
      <c r="B15" s="89" t="s">
        <v>56</v>
      </c>
      <c r="C15" s="87" t="s">
        <v>77</v>
      </c>
      <c r="D15" s="91">
        <v>6100</v>
      </c>
      <c r="E15" s="91">
        <v>13100</v>
      </c>
      <c r="F15" s="91">
        <v>11800</v>
      </c>
      <c r="G15" s="90">
        <f t="shared" si="0"/>
        <v>2600</v>
      </c>
      <c r="H15" s="91">
        <v>1700</v>
      </c>
      <c r="I15" s="91">
        <v>900</v>
      </c>
      <c r="J15" s="92" t="s">
        <v>111</v>
      </c>
      <c r="K15" s="306"/>
      <c r="L15" s="93"/>
      <c r="M15" s="94"/>
      <c r="N15" s="95"/>
      <c r="O15" s="94"/>
    </row>
    <row r="16" spans="1:15">
      <c r="A16" s="304" t="s">
        <v>65</v>
      </c>
      <c r="B16" s="88" t="s">
        <v>66</v>
      </c>
      <c r="C16" s="86" t="s">
        <v>123</v>
      </c>
      <c r="D16" s="90">
        <v>5100</v>
      </c>
      <c r="E16" s="90">
        <v>10900</v>
      </c>
      <c r="F16" s="90">
        <v>9800</v>
      </c>
      <c r="G16" s="90">
        <f t="shared" si="0"/>
        <v>2200</v>
      </c>
      <c r="H16" s="90">
        <v>1500</v>
      </c>
      <c r="I16" s="90">
        <v>700</v>
      </c>
      <c r="K16" s="306"/>
      <c r="L16" s="93"/>
      <c r="M16" s="94"/>
      <c r="N16" s="95"/>
      <c r="O16" s="94"/>
    </row>
    <row r="17" spans="1:15">
      <c r="A17" s="303"/>
      <c r="B17" s="88" t="s">
        <v>39</v>
      </c>
      <c r="C17" s="86" t="s">
        <v>123</v>
      </c>
      <c r="D17" s="90">
        <v>5100</v>
      </c>
      <c r="E17" s="90">
        <v>10900</v>
      </c>
      <c r="F17" s="90">
        <v>9800</v>
      </c>
      <c r="G17" s="90">
        <f t="shared" si="0"/>
        <v>2200</v>
      </c>
      <c r="H17" s="90">
        <v>1500</v>
      </c>
      <c r="I17" s="90">
        <v>700</v>
      </c>
      <c r="K17" s="306"/>
      <c r="L17" s="93"/>
      <c r="M17" s="94"/>
      <c r="N17" s="95"/>
      <c r="O17" s="94"/>
    </row>
    <row r="18" spans="1:15">
      <c r="A18" s="303"/>
      <c r="B18" s="88" t="s">
        <v>22</v>
      </c>
      <c r="C18" s="86" t="s">
        <v>123</v>
      </c>
      <c r="D18" s="90">
        <v>5100</v>
      </c>
      <c r="E18" s="90">
        <v>10900</v>
      </c>
      <c r="F18" s="90">
        <v>9800</v>
      </c>
      <c r="G18" s="90">
        <f t="shared" si="0"/>
        <v>2200</v>
      </c>
      <c r="H18" s="90">
        <v>1500</v>
      </c>
      <c r="I18" s="90">
        <v>700</v>
      </c>
      <c r="K18" s="306"/>
      <c r="L18" s="93"/>
      <c r="M18" s="94"/>
      <c r="N18" s="95"/>
      <c r="O18" s="94"/>
    </row>
    <row r="19" spans="1:15">
      <c r="A19" s="303"/>
      <c r="B19" s="88" t="s">
        <v>69</v>
      </c>
      <c r="C19" s="86" t="s">
        <v>123</v>
      </c>
      <c r="D19" s="90">
        <v>5100</v>
      </c>
      <c r="E19" s="90">
        <v>10900</v>
      </c>
      <c r="F19" s="90">
        <v>9800</v>
      </c>
      <c r="G19" s="90">
        <f t="shared" si="0"/>
        <v>2200</v>
      </c>
      <c r="H19" s="90">
        <v>1500</v>
      </c>
      <c r="I19" s="90">
        <v>700</v>
      </c>
      <c r="K19" s="306"/>
      <c r="L19" s="93"/>
      <c r="M19" s="94"/>
      <c r="N19" s="95"/>
      <c r="O19" s="94"/>
    </row>
    <row r="20" spans="1:15">
      <c r="A20" s="303"/>
      <c r="B20" s="88" t="s">
        <v>68</v>
      </c>
      <c r="C20" s="86" t="s">
        <v>124</v>
      </c>
      <c r="D20" s="90">
        <v>4600</v>
      </c>
      <c r="E20" s="90">
        <v>10900</v>
      </c>
      <c r="F20" s="90">
        <v>9800</v>
      </c>
      <c r="G20" s="90">
        <f t="shared" si="0"/>
        <v>2200</v>
      </c>
      <c r="H20" s="90">
        <v>1500</v>
      </c>
      <c r="I20" s="90">
        <v>700</v>
      </c>
      <c r="K20" s="306"/>
      <c r="L20" s="93"/>
      <c r="M20" s="94"/>
      <c r="N20" s="95"/>
      <c r="O20" s="94"/>
    </row>
    <row r="21" spans="1:15">
      <c r="A21" s="303"/>
      <c r="B21" s="88" t="s">
        <v>56</v>
      </c>
      <c r="C21" s="86" t="s">
        <v>124</v>
      </c>
      <c r="D21" s="90">
        <v>4600</v>
      </c>
      <c r="E21" s="90">
        <v>10900</v>
      </c>
      <c r="F21" s="90">
        <v>9800</v>
      </c>
      <c r="G21" s="90">
        <f t="shared" si="0"/>
        <v>2200</v>
      </c>
      <c r="H21" s="90">
        <v>1500</v>
      </c>
      <c r="I21" s="90">
        <v>700</v>
      </c>
      <c r="K21" s="306"/>
      <c r="L21" s="93"/>
      <c r="M21" s="94"/>
      <c r="N21" s="95"/>
      <c r="O21" s="94"/>
    </row>
    <row r="22" spans="1:15">
      <c r="A22" s="305" t="s">
        <v>70</v>
      </c>
      <c r="B22" s="89" t="s">
        <v>63</v>
      </c>
      <c r="C22" s="87" t="s">
        <v>102</v>
      </c>
      <c r="D22" s="91">
        <v>3600</v>
      </c>
      <c r="E22" s="91">
        <v>8700</v>
      </c>
      <c r="F22" s="91">
        <v>7800</v>
      </c>
      <c r="G22" s="90">
        <f t="shared" si="0"/>
        <v>1700</v>
      </c>
      <c r="H22" s="91">
        <v>1100</v>
      </c>
      <c r="I22" s="91">
        <v>600</v>
      </c>
      <c r="K22" s="306"/>
      <c r="L22" s="93"/>
      <c r="M22" s="94"/>
      <c r="N22" s="95"/>
      <c r="O22" s="94"/>
    </row>
    <row r="23" spans="1:15">
      <c r="A23" s="305"/>
      <c r="B23" s="89" t="s">
        <v>108</v>
      </c>
      <c r="C23" s="87" t="s">
        <v>102</v>
      </c>
      <c r="D23" s="91">
        <v>3600</v>
      </c>
      <c r="E23" s="91">
        <v>8700</v>
      </c>
      <c r="F23" s="91">
        <v>7800</v>
      </c>
      <c r="G23" s="90">
        <f t="shared" si="0"/>
        <v>1700</v>
      </c>
      <c r="H23" s="91">
        <v>1100</v>
      </c>
      <c r="I23" s="91">
        <v>600</v>
      </c>
      <c r="K23" s="306"/>
      <c r="L23" s="93"/>
      <c r="M23" s="94"/>
      <c r="N23" s="95"/>
      <c r="O23" s="94"/>
    </row>
    <row r="24" spans="1:15">
      <c r="A24" s="305"/>
      <c r="B24" s="89" t="s">
        <v>19</v>
      </c>
      <c r="C24" s="87" t="s">
        <v>125</v>
      </c>
      <c r="D24" s="91">
        <v>2600</v>
      </c>
      <c r="E24" s="91">
        <v>8700</v>
      </c>
      <c r="F24" s="91">
        <v>7800</v>
      </c>
      <c r="G24" s="90">
        <f t="shared" si="0"/>
        <v>1700</v>
      </c>
      <c r="H24" s="91">
        <v>1100</v>
      </c>
      <c r="I24" s="91">
        <v>600</v>
      </c>
      <c r="K24" s="306"/>
      <c r="L24" s="93"/>
      <c r="M24" s="94"/>
      <c r="N24" s="95"/>
      <c r="O24" s="94"/>
    </row>
    <row r="25" spans="1:15">
      <c r="A25" s="305"/>
      <c r="B25" s="89" t="s">
        <v>56</v>
      </c>
      <c r="C25" s="87" t="s">
        <v>126</v>
      </c>
      <c r="D25" s="91">
        <v>1600</v>
      </c>
      <c r="E25" s="91">
        <v>8700</v>
      </c>
      <c r="F25" s="91">
        <v>7800</v>
      </c>
      <c r="G25" s="90">
        <f t="shared" si="0"/>
        <v>1700</v>
      </c>
      <c r="H25" s="91">
        <v>1100</v>
      </c>
      <c r="I25" s="91">
        <v>600</v>
      </c>
      <c r="K25" s="306"/>
      <c r="L25" s="93"/>
      <c r="M25" s="94"/>
      <c r="N25" s="95"/>
      <c r="O25" s="94"/>
    </row>
  </sheetData>
  <mergeCells count="11">
    <mergeCell ref="E1:F1"/>
    <mergeCell ref="G1:I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研修等開催計画書（公共交通機関使用の場合）</vt:lpstr>
      <vt:lpstr>行程表及び請求書A（公共交通機関使用の場合）</vt:lpstr>
      <vt:lpstr>行程表及び請求書B（公共交通機関使用の場合）</vt:lpstr>
      <vt:lpstr>行程表及び請求書C（公共交通機関使用の場合）</vt:lpstr>
      <vt:lpstr>研修等開催計画書（車使用の場合）</vt:lpstr>
      <vt:lpstr>行程表及び請求書A（車使用の場合）</vt:lpstr>
      <vt:lpstr>行程表及び請求書B（車使用の場合）</vt:lpstr>
      <vt:lpstr>行程表及び請求書C（車使用の場合）</vt:lpstr>
      <vt:lpstr>（参考）諸謝金・宿泊料</vt:lpstr>
      <vt:lpstr>'研修等開催計画書（公共交通機関使用の場合）'!Print_Area</vt:lpstr>
      <vt:lpstr>'研修等開催計画書（車使用の場合）'!Print_Area</vt:lpstr>
      <vt:lpstr>'行程表及び請求書A（公共交通機関使用の場合）'!Print_Area</vt:lpstr>
      <vt:lpstr>'行程表及び請求書A（車使用の場合）'!Print_Area</vt:lpstr>
      <vt:lpstr>'行程表及び請求書B（公共交通機関使用の場合）'!Print_Area</vt:lpstr>
      <vt:lpstr>'行程表及び請求書B（車使用の場合）'!Print_Area</vt:lpstr>
      <vt:lpstr>'行程表及び請求書C（公共交通機関使用の場合）'!Print_Area</vt:lpstr>
      <vt:lpstr>'行程表及び請求書C（車使用の場合）'!Print_Area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2014-04-06T23:18:26Z</cp:lastPrinted>
  <dcterms:created xsi:type="dcterms:W3CDTF">2014-01-15T10:06:00Z</dcterms:created>
  <dcterms:modified xsi:type="dcterms:W3CDTF">2022-06-08T08:50:39Z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