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5_【補助金】\01_自動車事故対策費補助金\★R４年度補助金★\00_交付要綱・実施要領・運用方針・募集要領\14_地方局送付資料\申請書類（様式・別紙）\"/>
    </mc:Choice>
  </mc:AlternateContent>
  <bookViews>
    <workbookView xWindow="-15" yWindow="-15" windowWidth="20520" windowHeight="8160" tabRatio="672" activeTab="3"/>
  </bookViews>
  <sheets>
    <sheet name="デジタル式運行記録計" sheetId="1" r:id="rId1"/>
    <sheet name="映像記録型ドライブレコーダー" sheetId="2" r:id="rId2"/>
    <sheet name="デジタル式運行記録計及び映像記録型ドライブレコーダー" sheetId="3" r:id="rId3"/>
    <sheet name="デジタコドラレコ（通信一体型）" sheetId="4" r:id="rId4"/>
  </sheets>
  <definedNames>
    <definedName name="_xlnm.Print_Area" localSheetId="3">'デジタコドラレコ（通信一体型）'!$A$2:$M$13</definedName>
    <definedName name="_xlnm.Print_Area" localSheetId="0">デジタル式運行記録計!$A$2:$M$13</definedName>
    <definedName name="_xlnm.Print_Area" localSheetId="2">デジタル式運行記録計及び映像記録型ドライブレコーダー!$A$2:$M$13</definedName>
    <definedName name="_xlnm.Print_Area" localSheetId="1">映像記録型ドライブレコーダー!$A$2:$M$13</definedName>
  </definedNames>
  <calcPr calcId="162913"/>
</workbook>
</file>

<file path=xl/calcChain.xml><?xml version="1.0" encoding="utf-8"?>
<calcChain xmlns="http://schemas.openxmlformats.org/spreadsheetml/2006/main">
  <c r="F10" i="3" l="1"/>
  <c r="F10" i="1"/>
  <c r="M10" i="2"/>
  <c r="F10" i="2"/>
  <c r="E10" i="2"/>
  <c r="B10" i="2"/>
  <c r="L10" i="2"/>
  <c r="H10" i="2"/>
  <c r="C8" i="2"/>
  <c r="C8" i="1"/>
  <c r="E10" i="1"/>
  <c r="B10" i="1"/>
  <c r="C8" i="3"/>
  <c r="E10" i="3"/>
  <c r="B10" i="3"/>
  <c r="E10" i="4"/>
  <c r="B11" i="3" l="1"/>
  <c r="D11" i="3" s="1"/>
  <c r="F10" i="4"/>
  <c r="B10" i="4"/>
  <c r="C8" i="4"/>
  <c r="M10" i="4"/>
  <c r="L10" i="4"/>
  <c r="H10" i="4"/>
  <c r="C9" i="4"/>
  <c r="B11" i="4" l="1"/>
  <c r="D11" i="4" s="1"/>
  <c r="M10" i="3"/>
  <c r="L10" i="3"/>
  <c r="H10" i="3"/>
  <c r="C9" i="3"/>
  <c r="C9" i="2"/>
  <c r="M10" i="1"/>
  <c r="L10" i="1"/>
  <c r="H10" i="1"/>
  <c r="C9" i="1"/>
  <c r="B3" i="4" l="1"/>
  <c r="B11" i="2"/>
  <c r="D11" i="2" s="1"/>
  <c r="B11" i="1"/>
  <c r="B3" i="1" l="1"/>
  <c r="D11" i="1"/>
  <c r="B3" i="2"/>
  <c r="B3" i="3"/>
</calcChain>
</file>

<file path=xl/sharedStrings.xml><?xml version="1.0" encoding="utf-8"?>
<sst xmlns="http://schemas.openxmlformats.org/spreadsheetml/2006/main" count="108" uniqueCount="28">
  <si>
    <t>④　事務所機器の補助率＝１／３もしくは上限額１０万円／１台あたり</t>
    <rPh sb="2" eb="5">
      <t>ジムショ</t>
    </rPh>
    <rPh sb="5" eb="7">
      <t>キキ</t>
    </rPh>
    <rPh sb="8" eb="11">
      <t>ホジョリツ</t>
    </rPh>
    <rPh sb="19" eb="22">
      <t>ジョウゲンガク</t>
    </rPh>
    <rPh sb="24" eb="26">
      <t>マンエン</t>
    </rPh>
    <rPh sb="28" eb="29">
      <t>ダイ</t>
    </rPh>
    <phoneticPr fontId="2"/>
  </si>
  <si>
    <t>円</t>
    <rPh sb="0" eb="1">
      <t>エン</t>
    </rPh>
    <phoneticPr fontId="2"/>
  </si>
  <si>
    <t>（車載器</t>
    <rPh sb="1" eb="4">
      <t>シャサイキ</t>
    </rPh>
    <phoneticPr fontId="2"/>
  </si>
  <si>
    <t>台分）</t>
    <rPh sb="0" eb="2">
      <t>ダイブン</t>
    </rPh>
    <phoneticPr fontId="2"/>
  </si>
  <si>
    <t>①×③は</t>
    <phoneticPr fontId="2"/>
  </si>
  <si>
    <t>②×④は</t>
  </si>
  <si>
    <t>（事務所機器</t>
    <rPh sb="1" eb="4">
      <t>ジムショ</t>
    </rPh>
    <rPh sb="4" eb="6">
      <t>キキ</t>
    </rPh>
    <phoneticPr fontId="2"/>
  </si>
  <si>
    <t>＝</t>
    <phoneticPr fontId="2"/>
  </si>
  <si>
    <t>×</t>
    <phoneticPr fontId="2"/>
  </si>
  <si>
    <t>＋</t>
    <phoneticPr fontId="2"/>
  </si>
  <si>
    <t>補助金額＝①×③＋②×④・・・・において、</t>
    <rPh sb="0" eb="3">
      <t>ホジョキン</t>
    </rPh>
    <rPh sb="3" eb="4">
      <t>ガク</t>
    </rPh>
    <phoneticPr fontId="2"/>
  </si>
  <si>
    <t>①　車載器の補助対象経費＝</t>
    <rPh sb="2" eb="5">
      <t>シャサイキ</t>
    </rPh>
    <rPh sb="6" eb="8">
      <t>ホジョ</t>
    </rPh>
    <rPh sb="8" eb="10">
      <t>タイショウ</t>
    </rPh>
    <rPh sb="10" eb="12">
      <t>ケイヒ</t>
    </rPh>
    <phoneticPr fontId="2"/>
  </si>
  <si>
    <t>②　事務所機器の補助対象経費＝</t>
    <rPh sb="2" eb="5">
      <t>ジムショ</t>
    </rPh>
    <rPh sb="5" eb="7">
      <t>キキ</t>
    </rPh>
    <rPh sb="8" eb="10">
      <t>ホジョ</t>
    </rPh>
    <rPh sb="10" eb="12">
      <t>タイショウ</t>
    </rPh>
    <rPh sb="12" eb="14">
      <t>ケイヒ</t>
    </rPh>
    <phoneticPr fontId="2"/>
  </si>
  <si>
    <t>補助金額</t>
    <rPh sb="0" eb="2">
      <t>ホジョ</t>
    </rPh>
    <rPh sb="2" eb="4">
      <t>キンガク</t>
    </rPh>
    <phoneticPr fontId="2"/>
  </si>
  <si>
    <t>●デジタル式運行記録計の補助金計算</t>
    <rPh sb="5" eb="6">
      <t>シキ</t>
    </rPh>
    <rPh sb="6" eb="8">
      <t>ウンコウ</t>
    </rPh>
    <rPh sb="8" eb="11">
      <t>キロクケイ</t>
    </rPh>
    <rPh sb="12" eb="15">
      <t>ホジョキン</t>
    </rPh>
    <rPh sb="15" eb="17">
      <t>ケイサン</t>
    </rPh>
    <phoneticPr fontId="2"/>
  </si>
  <si>
    <t>●映像記録型ドライブレコーダーの補助金計算</t>
    <rPh sb="1" eb="3">
      <t>エイゾウ</t>
    </rPh>
    <rPh sb="3" eb="5">
      <t>キロク</t>
    </rPh>
    <rPh sb="5" eb="6">
      <t>ガタ</t>
    </rPh>
    <rPh sb="16" eb="19">
      <t>ホジョキン</t>
    </rPh>
    <rPh sb="19" eb="21">
      <t>ケイサン</t>
    </rPh>
    <phoneticPr fontId="2"/>
  </si>
  <si>
    <t>③　車載器の補助率＝１／３もしくは上限額２万円／１台あたり</t>
    <rPh sb="2" eb="5">
      <t>シャサイキ</t>
    </rPh>
    <rPh sb="6" eb="9">
      <t>ホジョリツ</t>
    </rPh>
    <rPh sb="17" eb="20">
      <t>ジョウゲンガク</t>
    </rPh>
    <rPh sb="21" eb="23">
      <t>マンエン</t>
    </rPh>
    <rPh sb="25" eb="26">
      <t>ダイ</t>
    </rPh>
    <phoneticPr fontId="2"/>
  </si>
  <si>
    <t>④　事務所機器の補助率＝１／３もしくは上限額３万円／１台あたり</t>
    <rPh sb="2" eb="5">
      <t>ジムショ</t>
    </rPh>
    <rPh sb="5" eb="7">
      <t>キキ</t>
    </rPh>
    <rPh sb="8" eb="11">
      <t>ホジョリツ</t>
    </rPh>
    <rPh sb="19" eb="22">
      <t>ジョウゲンガク</t>
    </rPh>
    <rPh sb="23" eb="25">
      <t>マンエン</t>
    </rPh>
    <rPh sb="27" eb="28">
      <t>ダイ</t>
    </rPh>
    <phoneticPr fontId="2"/>
  </si>
  <si>
    <t>●デジタル式運行記録計及び映像記録型ドライブレコーダーの補助金計算</t>
    <rPh sb="5" eb="6">
      <t>シキ</t>
    </rPh>
    <rPh sb="6" eb="8">
      <t>ウンコウ</t>
    </rPh>
    <rPh sb="8" eb="11">
      <t>キロクケイ</t>
    </rPh>
    <rPh sb="11" eb="12">
      <t>オヨ</t>
    </rPh>
    <rPh sb="13" eb="15">
      <t>エイゾウ</t>
    </rPh>
    <rPh sb="15" eb="17">
      <t>キロク</t>
    </rPh>
    <rPh sb="17" eb="18">
      <t>ガタ</t>
    </rPh>
    <rPh sb="28" eb="31">
      <t>ホジョキン</t>
    </rPh>
    <rPh sb="31" eb="33">
      <t>ケイサン</t>
    </rPh>
    <phoneticPr fontId="2"/>
  </si>
  <si>
    <t>④　事務所機器の補助率＝１／３もしくは上限額１３万円／１台あたり</t>
    <rPh sb="2" eb="5">
      <t>ジムショ</t>
    </rPh>
    <rPh sb="5" eb="7">
      <t>キキ</t>
    </rPh>
    <rPh sb="8" eb="11">
      <t>ホジョリツ</t>
    </rPh>
    <rPh sb="19" eb="22">
      <t>ジョウゲンガク</t>
    </rPh>
    <rPh sb="24" eb="26">
      <t>マンエン</t>
    </rPh>
    <rPh sb="28" eb="29">
      <t>ダイ</t>
    </rPh>
    <phoneticPr fontId="2"/>
  </si>
  <si>
    <t>適用＝</t>
    <rPh sb="0" eb="2">
      <t>テキヨウ</t>
    </rPh>
    <phoneticPr fontId="2"/>
  </si>
  <si>
    <t>※１　消費税は含まずに算出すること。</t>
    <phoneticPr fontId="2"/>
  </si>
  <si>
    <t>※２　上記補助金額の算出において、１００円未満の端数が発生した場合には１００円未満の金額を切り捨てること。</t>
    <phoneticPr fontId="2"/>
  </si>
  <si>
    <t>黄色のセル欄に数値をご記入ください。</t>
    <rPh sb="0" eb="2">
      <t>キイロ</t>
    </rPh>
    <rPh sb="5" eb="6">
      <t>ラン</t>
    </rPh>
    <rPh sb="7" eb="9">
      <t>スウチ</t>
    </rPh>
    <rPh sb="11" eb="13">
      <t>キニュウ</t>
    </rPh>
    <phoneticPr fontId="2"/>
  </si>
  <si>
    <t>●デジタル式運行記録計及び映像記録型ドライブレコーダー（通信一体型）の補助金計算</t>
    <rPh sb="5" eb="6">
      <t>シキ</t>
    </rPh>
    <rPh sb="6" eb="8">
      <t>ウンコウ</t>
    </rPh>
    <rPh sb="8" eb="11">
      <t>キロクケイ</t>
    </rPh>
    <rPh sb="11" eb="12">
      <t>オヨ</t>
    </rPh>
    <rPh sb="13" eb="15">
      <t>エイゾウ</t>
    </rPh>
    <rPh sb="15" eb="17">
      <t>キロク</t>
    </rPh>
    <rPh sb="17" eb="18">
      <t>ガタ</t>
    </rPh>
    <rPh sb="28" eb="30">
      <t>ツウシン</t>
    </rPh>
    <rPh sb="30" eb="32">
      <t>イッタイ</t>
    </rPh>
    <rPh sb="32" eb="33">
      <t>ガタ</t>
    </rPh>
    <rPh sb="35" eb="38">
      <t>ホジョキン</t>
    </rPh>
    <rPh sb="38" eb="40">
      <t>ケイサン</t>
    </rPh>
    <phoneticPr fontId="2"/>
  </si>
  <si>
    <t>③　車載器の補助率＝１／３もしくは上限額８万円／１台あたり</t>
    <rPh sb="2" eb="5">
      <t>シャサイキ</t>
    </rPh>
    <rPh sb="6" eb="9">
      <t>ホジョリツ</t>
    </rPh>
    <rPh sb="17" eb="20">
      <t>ジョウゲンガク</t>
    </rPh>
    <rPh sb="21" eb="23">
      <t>マンエン</t>
    </rPh>
    <rPh sb="25" eb="26">
      <t>ダイ</t>
    </rPh>
    <phoneticPr fontId="2"/>
  </si>
  <si>
    <t>③　車載器の補助率＝１／３もしくは上限額3万円／１台あたり</t>
    <rPh sb="2" eb="5">
      <t>シャサイキ</t>
    </rPh>
    <rPh sb="6" eb="9">
      <t>ホジョリツ</t>
    </rPh>
    <rPh sb="17" eb="20">
      <t>ジョウゲンガク</t>
    </rPh>
    <rPh sb="21" eb="23">
      <t>マンエン</t>
    </rPh>
    <rPh sb="25" eb="26">
      <t>ダイ</t>
    </rPh>
    <phoneticPr fontId="2"/>
  </si>
  <si>
    <t>③　車載器の補助率＝１／３もしくは上限額１万円／１台あたり</t>
    <rPh sb="2" eb="5">
      <t>シャサイキ</t>
    </rPh>
    <rPh sb="6" eb="9">
      <t>ホジョリツ</t>
    </rPh>
    <rPh sb="17" eb="20">
      <t>ジョウゲンガク</t>
    </rPh>
    <rPh sb="21" eb="23">
      <t>マンエン</t>
    </rPh>
    <rPh sb="25" eb="26">
      <t>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</si>
</sst>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&lt;1]#\ ?/?;[&gt;=1]###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38" fontId="0" fillId="0" borderId="0" xfId="1" applyFont="1">
      <alignment vertical="center"/>
    </xf>
    <xf numFmtId="38" fontId="0" fillId="3" borderId="0" xfId="1" applyFont="1" applyFill="1">
      <alignment vertical="center"/>
    </xf>
    <xf numFmtId="0" fontId="0" fillId="0" borderId="0" xfId="0" applyFill="1">
      <alignment vertical="center"/>
    </xf>
    <xf numFmtId="38" fontId="0" fillId="3" borderId="0" xfId="1" applyFont="1" applyFill="1" applyAlignment="1">
      <alignment vertical="center"/>
    </xf>
    <xf numFmtId="38" fontId="0" fillId="3" borderId="0" xfId="1" applyFont="1" applyFill="1" applyAlignment="1">
      <alignment horizontal="center" vertical="center"/>
    </xf>
    <xf numFmtId="38" fontId="0" fillId="0" borderId="0" xfId="1" applyFont="1" applyFill="1" applyAlignment="1">
      <alignment vertical="center"/>
    </xf>
    <xf numFmtId="38" fontId="0" fillId="0" borderId="0" xfId="1" applyFont="1" applyFill="1">
      <alignment vertical="center"/>
    </xf>
    <xf numFmtId="38" fontId="0" fillId="0" borderId="0" xfId="1" applyFont="1" applyAlignment="1">
      <alignment horizontal="right" vertical="center"/>
    </xf>
    <xf numFmtId="38" fontId="0" fillId="0" borderId="0" xfId="1" applyFont="1" applyAlignment="1">
      <alignment vertical="center"/>
    </xf>
    <xf numFmtId="176" fontId="0" fillId="3" borderId="0" xfId="1" applyNumberFormat="1" applyFont="1" applyFill="1">
      <alignment vertical="center"/>
    </xf>
    <xf numFmtId="176" fontId="0" fillId="3" borderId="0" xfId="1" applyNumberFormat="1" applyFont="1" applyFill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8" fontId="0" fillId="2" borderId="0" xfId="1" applyFont="1" applyFill="1" applyProtection="1">
      <alignment vertical="center"/>
      <protection locked="0"/>
    </xf>
    <xf numFmtId="38" fontId="0" fillId="3" borderId="0" xfId="1" applyFont="1" applyFill="1" applyAlignment="1">
      <alignment vertical="center"/>
    </xf>
    <xf numFmtId="38" fontId="0" fillId="3" borderId="0" xfId="1" applyFont="1" applyFill="1" applyAlignment="1">
      <alignment vertical="center"/>
    </xf>
    <xf numFmtId="38" fontId="4" fillId="4" borderId="0" xfId="1" applyFont="1" applyFill="1">
      <alignment vertical="center"/>
    </xf>
    <xf numFmtId="38" fontId="0" fillId="4" borderId="0" xfId="1" applyFont="1" applyFill="1">
      <alignment vertical="center"/>
    </xf>
    <xf numFmtId="0" fontId="4" fillId="5" borderId="0" xfId="0" applyFont="1" applyFill="1">
      <alignment vertical="center"/>
    </xf>
    <xf numFmtId="0" fontId="0" fillId="5" borderId="0" xfId="0" applyFill="1">
      <alignment vertical="center"/>
    </xf>
    <xf numFmtId="0" fontId="4" fillId="6" borderId="0" xfId="0" applyFont="1" applyFill="1">
      <alignment vertical="center"/>
    </xf>
    <xf numFmtId="0" fontId="0" fillId="6" borderId="0" xfId="0" applyFill="1">
      <alignment vertical="center"/>
    </xf>
    <xf numFmtId="38" fontId="0" fillId="3" borderId="0" xfId="1" applyFont="1" applyFill="1" applyAlignment="1">
      <alignment vertical="center"/>
    </xf>
    <xf numFmtId="0" fontId="4" fillId="7" borderId="0" xfId="0" applyFont="1" applyFill="1">
      <alignment vertical="center"/>
    </xf>
    <xf numFmtId="0" fontId="0" fillId="7" borderId="0" xfId="0" applyFill="1">
      <alignment vertical="center"/>
    </xf>
    <xf numFmtId="38" fontId="0" fillId="3" borderId="0" xfId="1" applyFont="1" applyFill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FFFF"/>
      <color rgb="FFFF00FF"/>
      <color rgb="FF66FF66"/>
      <color rgb="FF0000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13"/>
  <sheetViews>
    <sheetView view="pageBreakPreview" zoomScale="130" zoomScaleNormal="100" zoomScaleSheetLayoutView="130" workbookViewId="0">
      <selection activeCell="H4" sqref="H4"/>
    </sheetView>
  </sheetViews>
  <sheetFormatPr defaultRowHeight="13.5" x14ac:dyDescent="0.15"/>
  <cols>
    <col min="1" max="1" width="35.75" style="1" customWidth="1"/>
    <col min="2" max="2" width="11" style="1" customWidth="1"/>
    <col min="3" max="3" width="3.375" style="1" customWidth="1"/>
    <col min="4" max="4" width="3.25" style="1" customWidth="1"/>
    <col min="5" max="5" width="4.5" style="1" customWidth="1"/>
    <col min="6" max="6" width="2.5" style="1" customWidth="1"/>
    <col min="7" max="7" width="3.375" style="1" bestFit="1" customWidth="1"/>
    <col min="8" max="8" width="3.875" style="1" customWidth="1"/>
    <col min="9" max="9" width="6.125" style="1" customWidth="1"/>
    <col min="10" max="10" width="2.625" style="1" customWidth="1"/>
    <col min="11" max="11" width="3.375" style="1" customWidth="1"/>
    <col min="12" max="12" width="4.5" style="1" customWidth="1"/>
    <col min="13" max="14" width="3.375" style="1" bestFit="1" customWidth="1"/>
    <col min="15" max="15" width="3.375" style="1" customWidth="1"/>
    <col min="16" max="16" width="5.875" style="1" bestFit="1" customWidth="1"/>
    <col min="17" max="18" width="3.375" style="1" bestFit="1" customWidth="1"/>
    <col min="19" max="19" width="9" style="1"/>
    <col min="20" max="20" width="3.375" style="1" bestFit="1" customWidth="1"/>
    <col min="21" max="21" width="5.875" style="1" bestFit="1" customWidth="1"/>
    <col min="22" max="22" width="3.375" style="1" bestFit="1" customWidth="1"/>
    <col min="23" max="16384" width="9" style="1"/>
  </cols>
  <sheetData>
    <row r="1" spans="1:13" x14ac:dyDescent="0.15">
      <c r="A1" s="13" t="s">
        <v>23</v>
      </c>
    </row>
    <row r="2" spans="1:13" x14ac:dyDescent="0.15">
      <c r="A2" s="17" t="s">
        <v>14</v>
      </c>
      <c r="B2" s="18"/>
      <c r="C2" s="18"/>
      <c r="D2" s="18"/>
      <c r="E2" s="18"/>
      <c r="F2" s="18"/>
      <c r="G2" s="18"/>
    </row>
    <row r="3" spans="1:13" x14ac:dyDescent="0.15">
      <c r="A3" s="1" t="s">
        <v>13</v>
      </c>
      <c r="B3" s="2" t="e">
        <f>IF(B11&gt;=800000,800000,B11)</f>
        <v>#VALUE!</v>
      </c>
      <c r="C3" s="1" t="s">
        <v>1</v>
      </c>
    </row>
    <row r="4" spans="1:13" x14ac:dyDescent="0.15">
      <c r="A4" s="1" t="s">
        <v>11</v>
      </c>
      <c r="B4" s="14"/>
      <c r="C4" s="1" t="s">
        <v>1</v>
      </c>
      <c r="D4" s="1" t="s">
        <v>2</v>
      </c>
      <c r="H4" s="14"/>
      <c r="I4" s="1" t="s">
        <v>3</v>
      </c>
    </row>
    <row r="5" spans="1:13" x14ac:dyDescent="0.15">
      <c r="A5" s="1" t="s">
        <v>12</v>
      </c>
      <c r="B5" s="14"/>
      <c r="C5" s="1" t="s">
        <v>1</v>
      </c>
      <c r="D5" s="1" t="s">
        <v>6</v>
      </c>
      <c r="H5" s="14"/>
      <c r="I5" s="1" t="s">
        <v>3</v>
      </c>
    </row>
    <row r="6" spans="1:13" x14ac:dyDescent="0.15">
      <c r="A6" s="1" t="s">
        <v>16</v>
      </c>
    </row>
    <row r="7" spans="1:13" x14ac:dyDescent="0.15">
      <c r="A7" s="1" t="s">
        <v>0</v>
      </c>
    </row>
    <row r="8" spans="1:13" x14ac:dyDescent="0.15">
      <c r="A8" s="1" t="s">
        <v>10</v>
      </c>
      <c r="B8" s="1" t="s">
        <v>4</v>
      </c>
      <c r="C8" s="2" t="str">
        <f>IF(OR($B$4="",$B$4=0,$H$4="",$H$4=0),"",IF(($B$4/$H$4)/3&gt;=20000,"上限額２万円／１台あたりを","補助率１／３を"))</f>
        <v/>
      </c>
      <c r="D8" s="2"/>
      <c r="E8" s="2"/>
      <c r="F8" s="2"/>
      <c r="G8" s="2"/>
      <c r="H8" s="2"/>
      <c r="I8" s="2"/>
      <c r="M8" s="7"/>
    </row>
    <row r="9" spans="1:13" x14ac:dyDescent="0.15">
      <c r="A9" s="8"/>
      <c r="B9" s="9" t="s">
        <v>5</v>
      </c>
      <c r="C9" s="2" t="str">
        <f>IF(OR($B$5="",$B$5=0,$H$5="",$H$5=0),"",IF(($B$5/$H$5)/3&gt;=100000,"上限額１０万円／１台あたりを","補助率１／３を"))</f>
        <v/>
      </c>
      <c r="D9" s="2"/>
      <c r="E9" s="2"/>
      <c r="F9" s="2"/>
      <c r="G9" s="2"/>
      <c r="H9" s="2"/>
      <c r="I9" s="2"/>
    </row>
    <row r="10" spans="1:13" x14ac:dyDescent="0.15">
      <c r="A10" s="8" t="s">
        <v>20</v>
      </c>
      <c r="B10" s="4" t="str">
        <f>IF(OR($B$4="",$B$4=0,$H$4="",$H$4=0),"",IF(($B$4/$H$4)/3&gt;=20000,20000,$B$4))</f>
        <v/>
      </c>
      <c r="C10" s="6" t="s">
        <v>1</v>
      </c>
      <c r="D10" s="6" t="s">
        <v>8</v>
      </c>
      <c r="E10" s="11" t="str">
        <f>IF(OR($B$4="",$B$4=0,$H$4="",$H$4=0),"",IF(($B$4/$H$4)/3&gt;=20000,$H$4,1/3))</f>
        <v/>
      </c>
      <c r="F10" s="5" t="str">
        <f>IF(OR($B$4="",$B$4=0,$H$4="",$H$4=0),"",IF(($B$4/$H$4)/3&gt;=20000,"台",""))</f>
        <v/>
      </c>
      <c r="G10" s="1" t="s">
        <v>9</v>
      </c>
      <c r="H10" s="26" t="str">
        <f>IF(OR($B$5="",$B$5=0,$H$5="",$H$5=0),"",IF(($B$5/$H$5)/3&gt;=100000,100000,$B$5))</f>
        <v/>
      </c>
      <c r="I10" s="26"/>
      <c r="J10" s="6" t="s">
        <v>1</v>
      </c>
      <c r="K10" s="6" t="s">
        <v>8</v>
      </c>
      <c r="L10" s="10" t="str">
        <f>IF(OR($B$5="",$B$5=0,$H$5="",$H$5=0),"",IF(($B$5/$H$5)/3&gt;=100000,$H$5,1/3))</f>
        <v/>
      </c>
      <c r="M10" s="2" t="str">
        <f>IF(OR($B$5="",$B$5=0,$H$5="",$H$5=0),"",IF(($B$5/$H$5)/3&gt;=100000,"台",""))</f>
        <v/>
      </c>
    </row>
    <row r="11" spans="1:13" x14ac:dyDescent="0.15">
      <c r="A11" s="8" t="s">
        <v>7</v>
      </c>
      <c r="B11" s="2" t="e">
        <f>IF(OR(B4="",B4=0,H4="",H4=0),ROUNDDOWN(H10*L10,-2),IF(OR(B5="",B5=0,H5="",H5=0),ROUNDDOWN(B10*E10,-2),ROUNDDOWN(B10*E10,-2)+ROUNDDOWN(H10*L10,-2)))</f>
        <v>#VALUE!</v>
      </c>
      <c r="C11" s="6" t="s">
        <v>1</v>
      </c>
      <c r="D11" s="16" t="e">
        <f>IF($B$11&gt;800000,"＝800,000円（上限額80万円のため）","")</f>
        <v>#VALUE!</v>
      </c>
      <c r="E11" s="2"/>
      <c r="F11" s="2"/>
      <c r="G11" s="2"/>
      <c r="H11" s="2"/>
      <c r="I11" s="2"/>
      <c r="J11" s="2"/>
      <c r="K11" s="2"/>
    </row>
    <row r="12" spans="1:13" customFormat="1" x14ac:dyDescent="0.15">
      <c r="A12" s="12" t="s">
        <v>21</v>
      </c>
      <c r="J12" s="1"/>
    </row>
    <row r="13" spans="1:13" customFormat="1" x14ac:dyDescent="0.15">
      <c r="A13" s="12" t="s">
        <v>22</v>
      </c>
      <c r="C13" s="3"/>
      <c r="D13" s="3"/>
      <c r="E13" s="3"/>
      <c r="F13" s="3"/>
      <c r="J13" s="1"/>
    </row>
  </sheetData>
  <mergeCells count="1">
    <mergeCell ref="H10:I10"/>
  </mergeCells>
  <phoneticPr fontId="2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66"/>
  </sheetPr>
  <dimension ref="A1:M13"/>
  <sheetViews>
    <sheetView view="pageBreakPreview" zoomScale="130" zoomScaleNormal="150" zoomScaleSheetLayoutView="130" workbookViewId="0">
      <selection activeCell="H4" sqref="H4:H5"/>
    </sheetView>
  </sheetViews>
  <sheetFormatPr defaultRowHeight="13.5" x14ac:dyDescent="0.15"/>
  <cols>
    <col min="1" max="1" width="35.75" customWidth="1"/>
    <col min="2" max="2" width="11" customWidth="1"/>
    <col min="3" max="3" width="3.375" customWidth="1"/>
    <col min="4" max="4" width="3.25" customWidth="1"/>
    <col min="5" max="5" width="4.5" customWidth="1"/>
    <col min="6" max="6" width="2.5" customWidth="1"/>
    <col min="7" max="7" width="3.375" bestFit="1" customWidth="1"/>
    <col min="8" max="8" width="3.875" customWidth="1"/>
    <col min="9" max="9" width="6.125" customWidth="1"/>
    <col min="10" max="10" width="2.625" style="1" customWidth="1"/>
    <col min="11" max="11" width="3.375" customWidth="1"/>
    <col min="12" max="12" width="4.5" customWidth="1"/>
    <col min="13" max="15" width="3.375" bestFit="1" customWidth="1"/>
    <col min="16" max="16" width="3.375" customWidth="1"/>
    <col min="17" max="17" width="5.875" bestFit="1" customWidth="1"/>
    <col min="18" max="19" width="3.375" bestFit="1" customWidth="1"/>
    <col min="21" max="21" width="3.375" bestFit="1" customWidth="1"/>
    <col min="22" max="22" width="5.875" bestFit="1" customWidth="1"/>
    <col min="23" max="23" width="3.375" bestFit="1" customWidth="1"/>
  </cols>
  <sheetData>
    <row r="1" spans="1:13" x14ac:dyDescent="0.15">
      <c r="A1" s="13" t="s">
        <v>23</v>
      </c>
    </row>
    <row r="2" spans="1:13" x14ac:dyDescent="0.15">
      <c r="A2" s="21" t="s">
        <v>15</v>
      </c>
      <c r="B2" s="22"/>
      <c r="C2" s="22"/>
      <c r="D2" s="22"/>
      <c r="E2" s="22"/>
      <c r="F2" s="22"/>
      <c r="G2" s="22"/>
    </row>
    <row r="3" spans="1:13" x14ac:dyDescent="0.15">
      <c r="A3" s="1" t="s">
        <v>13</v>
      </c>
      <c r="B3" s="2" t="e">
        <f>IF(B11&gt;=800000,800000,B11)</f>
        <v>#VALUE!</v>
      </c>
      <c r="C3" s="1" t="s">
        <v>1</v>
      </c>
      <c r="D3" s="1"/>
      <c r="E3" s="1"/>
      <c r="F3" s="1"/>
      <c r="G3" s="1"/>
      <c r="H3" s="1"/>
      <c r="I3" s="1"/>
      <c r="K3" s="1"/>
      <c r="L3" s="1"/>
      <c r="M3" s="1"/>
    </row>
    <row r="4" spans="1:13" x14ac:dyDescent="0.15">
      <c r="A4" s="1" t="s">
        <v>11</v>
      </c>
      <c r="B4" s="14"/>
      <c r="C4" s="1" t="s">
        <v>1</v>
      </c>
      <c r="D4" s="1" t="s">
        <v>2</v>
      </c>
      <c r="E4" s="1"/>
      <c r="F4" s="1"/>
      <c r="G4" s="1"/>
      <c r="H4" s="14"/>
      <c r="I4" s="1" t="s">
        <v>3</v>
      </c>
      <c r="K4" s="1"/>
      <c r="L4" s="1"/>
      <c r="M4" s="1"/>
    </row>
    <row r="5" spans="1:13" x14ac:dyDescent="0.15">
      <c r="A5" s="1" t="s">
        <v>12</v>
      </c>
      <c r="B5" s="14"/>
      <c r="C5" s="1" t="s">
        <v>1</v>
      </c>
      <c r="D5" s="1" t="s">
        <v>6</v>
      </c>
      <c r="E5" s="1"/>
      <c r="F5" s="1"/>
      <c r="G5" s="1"/>
      <c r="H5" s="14"/>
      <c r="I5" s="1" t="s">
        <v>3</v>
      </c>
      <c r="K5" s="1"/>
      <c r="L5" s="1"/>
      <c r="M5" s="1"/>
    </row>
    <row r="6" spans="1:13" x14ac:dyDescent="0.15">
      <c r="A6" s="1" t="s">
        <v>27</v>
      </c>
      <c r="B6" s="1"/>
      <c r="C6" s="1"/>
      <c r="D6" s="1"/>
      <c r="E6" s="1"/>
      <c r="F6" s="1"/>
      <c r="G6" s="1"/>
      <c r="H6" s="1"/>
      <c r="I6" s="1"/>
      <c r="K6" s="1"/>
      <c r="L6" s="1"/>
      <c r="M6" s="1"/>
    </row>
    <row r="7" spans="1:13" x14ac:dyDescent="0.15">
      <c r="A7" s="1" t="s">
        <v>17</v>
      </c>
      <c r="B7" s="1"/>
      <c r="C7" s="1"/>
      <c r="D7" s="1"/>
      <c r="E7" s="1"/>
      <c r="F7" s="1"/>
      <c r="G7" s="1"/>
      <c r="H7" s="1"/>
      <c r="I7" s="1"/>
      <c r="K7" s="1"/>
      <c r="L7" s="1"/>
      <c r="M7" s="1"/>
    </row>
    <row r="8" spans="1:13" x14ac:dyDescent="0.15">
      <c r="A8" s="1" t="s">
        <v>10</v>
      </c>
      <c r="B8" s="1" t="s">
        <v>4</v>
      </c>
      <c r="C8" s="2" t="str">
        <f>IF(OR($B$4="",$B$4=0,$H$4="",$H$4=0),"",IF(($B$4/$H$4)/3&gt;=10000,"上限額１万円／１台あたりを","補助率１／３を"))</f>
        <v/>
      </c>
      <c r="D8" s="2"/>
      <c r="E8" s="2"/>
      <c r="F8" s="2"/>
      <c r="G8" s="2"/>
      <c r="H8" s="2"/>
      <c r="I8" s="2"/>
      <c r="K8" s="1"/>
      <c r="L8" s="1"/>
      <c r="M8" s="7"/>
    </row>
    <row r="9" spans="1:13" x14ac:dyDescent="0.15">
      <c r="A9" s="8"/>
      <c r="B9" s="9" t="s">
        <v>5</v>
      </c>
      <c r="C9" s="2" t="str">
        <f>IF(OR($B$5="",$B$5=0,$H$5="",$H$5=0),"",IF(($B$5/$H$5)/3&gt;=30000,"上限額３万円／１台あたりを","補助率１／３を"))</f>
        <v/>
      </c>
      <c r="D9" s="2"/>
      <c r="E9" s="2"/>
      <c r="F9" s="2"/>
      <c r="G9" s="2"/>
      <c r="H9" s="2"/>
      <c r="I9" s="2"/>
      <c r="K9" s="1"/>
      <c r="L9" s="1"/>
      <c r="M9" s="1"/>
    </row>
    <row r="10" spans="1:13" x14ac:dyDescent="0.15">
      <c r="A10" s="8" t="s">
        <v>20</v>
      </c>
      <c r="B10" s="15" t="str">
        <f>IF(OR($B$4="",$B$4=0,$H$4="",$H$4=0),"",IF(($B$4/$H$4)/3&gt;=10000,10000,$B$4))</f>
        <v/>
      </c>
      <c r="C10" s="6" t="s">
        <v>1</v>
      </c>
      <c r="D10" s="6" t="s">
        <v>8</v>
      </c>
      <c r="E10" s="11" t="str">
        <f>IF(OR($B$4="",$B$4=0,$H$4="",$H$4=0),"",IF(($B$4/$H$4)/3&gt;=10000,$H$4,1/3))</f>
        <v/>
      </c>
      <c r="F10" s="5" t="str">
        <f>IF(OR($B$4="",$B$4=0,$H$4="",$H$4=0),"",IF(($B$4/$H$4)/3&gt;=10000,"台",""))</f>
        <v/>
      </c>
      <c r="G10" s="1" t="s">
        <v>9</v>
      </c>
      <c r="H10" s="26" t="str">
        <f>IF(OR($B$5="",$B$5=0,$H$5="",$H$5=0),"",IF(($B$5/$H$5)/3&gt;=30000,30000,$B$5))</f>
        <v/>
      </c>
      <c r="I10" s="26"/>
      <c r="J10" s="6" t="s">
        <v>1</v>
      </c>
      <c r="K10" s="6" t="s">
        <v>8</v>
      </c>
      <c r="L10" s="10" t="str">
        <f>IF(OR($B$5="",$B$5=0,$H$5="",$H$5=0),"",IF(($B$5/$H$5)/3&gt;=30000,$H$5,1/3))</f>
        <v/>
      </c>
      <c r="M10" s="2" t="str">
        <f>IF(OR($B$5="",$B$5=0,$H$5="",$H$5=0),"",IF(($B$5/$H$5)/3&gt;=30000,"台",""))</f>
        <v/>
      </c>
    </row>
    <row r="11" spans="1:13" x14ac:dyDescent="0.15">
      <c r="A11" s="8" t="s">
        <v>7</v>
      </c>
      <c r="B11" s="2" t="e">
        <f>IF(OR(B4="",B4=0,H4="",H4=0),ROUNDDOWN(H10*L10,-2),IF(OR(B5="",B5=0,H5="",H5=0),ROUNDDOWN(B10*E10,-2),ROUNDDOWN(B10*E10,-2)+ROUNDDOWN(H10*L10,-2)))</f>
        <v>#VALUE!</v>
      </c>
      <c r="C11" s="6" t="s">
        <v>1</v>
      </c>
      <c r="D11" s="16" t="e">
        <f>IF($B$11&gt;800000,"＝800,000円（上限額80万円のため）","")</f>
        <v>#VALUE!</v>
      </c>
      <c r="E11" s="2"/>
      <c r="F11" s="2"/>
      <c r="G11" s="2"/>
      <c r="H11" s="2"/>
      <c r="I11" s="2"/>
      <c r="J11" s="2"/>
      <c r="K11" s="2"/>
      <c r="L11" s="1"/>
      <c r="M11" s="1"/>
    </row>
    <row r="12" spans="1:13" x14ac:dyDescent="0.15">
      <c r="A12" s="12" t="s">
        <v>21</v>
      </c>
    </row>
    <row r="13" spans="1:13" x14ac:dyDescent="0.15">
      <c r="A13" s="12" t="s">
        <v>22</v>
      </c>
      <c r="C13" s="3"/>
      <c r="D13" s="3"/>
      <c r="E13" s="3"/>
      <c r="F13" s="3"/>
    </row>
  </sheetData>
  <mergeCells count="1">
    <mergeCell ref="H10:I10"/>
  </mergeCells>
  <phoneticPr fontId="2"/>
  <pageMargins left="0.7" right="0.7" top="0.75" bottom="0.75" header="0.3" footer="0.3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M13"/>
  <sheetViews>
    <sheetView view="pageBreakPreview" zoomScale="130" zoomScaleNormal="100" zoomScaleSheetLayoutView="130" workbookViewId="0">
      <selection activeCell="H4" sqref="H4"/>
    </sheetView>
  </sheetViews>
  <sheetFormatPr defaultRowHeight="13.5" x14ac:dyDescent="0.15"/>
  <cols>
    <col min="1" max="1" width="35.75" customWidth="1"/>
    <col min="2" max="2" width="11" customWidth="1"/>
    <col min="3" max="3" width="3.375" customWidth="1"/>
    <col min="4" max="4" width="3.25" customWidth="1"/>
    <col min="5" max="5" width="4.5" customWidth="1"/>
    <col min="6" max="6" width="2.5" customWidth="1"/>
    <col min="7" max="7" width="3.375" bestFit="1" customWidth="1"/>
    <col min="8" max="8" width="3.875" customWidth="1"/>
    <col min="9" max="9" width="6.125" customWidth="1"/>
    <col min="10" max="10" width="2.625" style="1" customWidth="1"/>
    <col min="11" max="11" width="3.375" customWidth="1"/>
    <col min="12" max="12" width="4.5" customWidth="1"/>
    <col min="13" max="13" width="3.375" bestFit="1" customWidth="1"/>
    <col min="14" max="14" width="2.5" bestFit="1" customWidth="1"/>
    <col min="15" max="16" width="3.375" bestFit="1" customWidth="1"/>
    <col min="17" max="17" width="3.375" customWidth="1"/>
    <col min="18" max="18" width="5.875" bestFit="1" customWidth="1"/>
    <col min="19" max="20" width="3.375" bestFit="1" customWidth="1"/>
    <col min="22" max="22" width="3.375" bestFit="1" customWidth="1"/>
    <col min="23" max="23" width="5.875" bestFit="1" customWidth="1"/>
    <col min="24" max="24" width="3.375" bestFit="1" customWidth="1"/>
  </cols>
  <sheetData>
    <row r="1" spans="1:13" x14ac:dyDescent="0.15">
      <c r="A1" s="13" t="s">
        <v>23</v>
      </c>
    </row>
    <row r="2" spans="1:13" x14ac:dyDescent="0.15">
      <c r="A2" s="19" t="s">
        <v>18</v>
      </c>
      <c r="B2" s="19"/>
      <c r="C2" s="19"/>
      <c r="D2" s="19"/>
      <c r="E2" s="19"/>
      <c r="F2" s="20"/>
      <c r="G2" s="20"/>
      <c r="H2" s="3"/>
    </row>
    <row r="3" spans="1:13" x14ac:dyDescent="0.15">
      <c r="A3" s="1" t="s">
        <v>13</v>
      </c>
      <c r="B3" s="2" t="e">
        <f>IF(B11&gt;=800000,800000,B11)</f>
        <v>#VALUE!</v>
      </c>
      <c r="C3" s="1" t="s">
        <v>1</v>
      </c>
      <c r="D3" s="1"/>
      <c r="E3" s="1"/>
      <c r="F3" s="1"/>
      <c r="G3" s="1"/>
      <c r="H3" s="1"/>
      <c r="I3" s="1"/>
      <c r="K3" s="1"/>
      <c r="L3" s="1"/>
      <c r="M3" s="1"/>
    </row>
    <row r="4" spans="1:13" x14ac:dyDescent="0.15">
      <c r="A4" s="1" t="s">
        <v>11</v>
      </c>
      <c r="B4" s="14"/>
      <c r="C4" s="1" t="s">
        <v>1</v>
      </c>
      <c r="D4" s="1" t="s">
        <v>2</v>
      </c>
      <c r="E4" s="1"/>
      <c r="F4" s="1"/>
      <c r="G4" s="1"/>
      <c r="H4" s="14"/>
      <c r="I4" s="1" t="s">
        <v>3</v>
      </c>
      <c r="K4" s="1"/>
      <c r="L4" s="1"/>
      <c r="M4" s="1"/>
    </row>
    <row r="5" spans="1:13" x14ac:dyDescent="0.15">
      <c r="A5" s="1" t="s">
        <v>12</v>
      </c>
      <c r="B5" s="14"/>
      <c r="C5" s="1" t="s">
        <v>1</v>
      </c>
      <c r="D5" s="1" t="s">
        <v>6</v>
      </c>
      <c r="E5" s="1"/>
      <c r="F5" s="1"/>
      <c r="G5" s="1"/>
      <c r="H5" s="14">
        <v>1</v>
      </c>
      <c r="I5" s="1" t="s">
        <v>3</v>
      </c>
      <c r="K5" s="1"/>
      <c r="L5" s="1"/>
      <c r="M5" s="1"/>
    </row>
    <row r="6" spans="1:13" x14ac:dyDescent="0.15">
      <c r="A6" s="1" t="s">
        <v>26</v>
      </c>
      <c r="B6" s="1"/>
      <c r="C6" s="1"/>
      <c r="D6" s="1"/>
      <c r="E6" s="1"/>
      <c r="F6" s="1"/>
      <c r="G6" s="1"/>
      <c r="H6" s="1"/>
      <c r="I6" s="1"/>
      <c r="K6" s="1"/>
      <c r="L6" s="1"/>
      <c r="M6" s="1"/>
    </row>
    <row r="7" spans="1:13" x14ac:dyDescent="0.15">
      <c r="A7" s="1" t="s">
        <v>19</v>
      </c>
      <c r="B7" s="1"/>
      <c r="C7" s="1"/>
      <c r="D7" s="1"/>
      <c r="E7" s="1"/>
      <c r="F7" s="1"/>
      <c r="G7" s="1"/>
      <c r="H7" s="1"/>
      <c r="I7" s="1"/>
      <c r="K7" s="1"/>
      <c r="L7" s="1"/>
      <c r="M7" s="1"/>
    </row>
    <row r="8" spans="1:13" x14ac:dyDescent="0.15">
      <c r="A8" s="1" t="s">
        <v>10</v>
      </c>
      <c r="B8" s="1" t="s">
        <v>4</v>
      </c>
      <c r="C8" s="2" t="str">
        <f>IF(OR($B$4="",$B$4=0,$H$4="",$H$4=0),"",IF(($B$4/$H$4)/3&gt;=30000,"上限額３万円／１台あたりを","補助率１／３を"))</f>
        <v/>
      </c>
      <c r="D8" s="2"/>
      <c r="E8" s="2"/>
      <c r="F8" s="2"/>
      <c r="G8" s="2"/>
      <c r="H8" s="2"/>
      <c r="I8" s="2"/>
      <c r="K8" s="1"/>
      <c r="L8" s="1"/>
      <c r="M8" s="7"/>
    </row>
    <row r="9" spans="1:13" x14ac:dyDescent="0.15">
      <c r="A9" s="8"/>
      <c r="B9" s="9" t="s">
        <v>5</v>
      </c>
      <c r="C9" s="2" t="str">
        <f>IF(OR($B$5="",$B$5=0,$H$5="",$H$5=0),"",IF(($B$5/$H$5)/3&gt;=130000,"上限額１３万円／１台あたりを","補助率１／３を"))</f>
        <v/>
      </c>
      <c r="D9" s="2"/>
      <c r="E9" s="2"/>
      <c r="F9" s="2"/>
      <c r="G9" s="2"/>
      <c r="H9" s="2"/>
      <c r="I9" s="2"/>
      <c r="K9" s="1"/>
      <c r="L9" s="1"/>
      <c r="M9" s="1"/>
    </row>
    <row r="10" spans="1:13" x14ac:dyDescent="0.15">
      <c r="A10" s="8" t="s">
        <v>20</v>
      </c>
      <c r="B10" s="15" t="str">
        <f>IF(OR($B$4="",$B$4=0,$H$4="",$H$4=0),"",IF(($B$4/$H$4)/3&gt;=30000,30000,$B$4))</f>
        <v/>
      </c>
      <c r="C10" s="6" t="s">
        <v>1</v>
      </c>
      <c r="D10" s="6" t="s">
        <v>8</v>
      </c>
      <c r="E10" s="11" t="str">
        <f>IF(OR($B$4="",$B$4=0,$H$4="",$H$4=0),"",IF(($B$4/$H$4)/3&gt;=30000,$H$4,1/3))</f>
        <v/>
      </c>
      <c r="F10" s="5" t="str">
        <f>IF(OR($B$4="",$B$4=0,$H$4="",$H$4=0),"",IF(($B$4/$H$4)/3&gt;=30000,"台",""))</f>
        <v/>
      </c>
      <c r="G10" s="1" t="s">
        <v>9</v>
      </c>
      <c r="H10" s="26" t="str">
        <f>IF(OR($B$5="",$B$5=0,$H$5="",$H$5=0),"",IF(($B$5/$H$5)/3&gt;=130000,130000,$B$5))</f>
        <v/>
      </c>
      <c r="I10" s="26"/>
      <c r="J10" s="6" t="s">
        <v>1</v>
      </c>
      <c r="K10" s="6" t="s">
        <v>8</v>
      </c>
      <c r="L10" s="10" t="str">
        <f>IF(OR($B$5="",$B$5=0,$H$5="",$H$5=0),"",IF(($B$5/$H$5)/3&gt;=130000,$H$5,1/3))</f>
        <v/>
      </c>
      <c r="M10" s="2" t="str">
        <f>IF(OR($B$5="",$B$5=0,$H$5="",$H$5=0),"",IF(($B$5/$H$5)/3&gt;=130000,"台",""))</f>
        <v/>
      </c>
    </row>
    <row r="11" spans="1:13" x14ac:dyDescent="0.15">
      <c r="A11" s="8" t="s">
        <v>7</v>
      </c>
      <c r="B11" s="2" t="e">
        <f>IF(OR(B4="",B4=0,H4="",H4=0),ROUNDDOWN(H10*L10,-2),IF(OR(B5="",B5=0,H5="",H5=0),ROUNDDOWN(B10*E10,-2),ROUNDDOWN(B10*E10,-2)+ROUNDDOWN(H10*L10,-2)))</f>
        <v>#VALUE!</v>
      </c>
      <c r="C11" s="6" t="s">
        <v>1</v>
      </c>
      <c r="D11" s="15" t="e">
        <f>IF($B$11&gt;800000,"＝800,000円（上限額80万円のため）","")</f>
        <v>#VALUE!</v>
      </c>
      <c r="E11" s="2"/>
      <c r="F11" s="2"/>
      <c r="G11" s="2"/>
      <c r="H11" s="2"/>
      <c r="I11" s="2"/>
      <c r="J11" s="2"/>
      <c r="K11" s="2"/>
      <c r="L11" s="1"/>
      <c r="M11" s="1"/>
    </row>
    <row r="12" spans="1:13" x14ac:dyDescent="0.15">
      <c r="A12" s="12" t="s">
        <v>21</v>
      </c>
    </row>
    <row r="13" spans="1:13" x14ac:dyDescent="0.15">
      <c r="A13" s="12" t="s">
        <v>22</v>
      </c>
      <c r="C13" s="3"/>
      <c r="D13" s="3"/>
      <c r="E13" s="3"/>
      <c r="F13" s="3"/>
    </row>
  </sheetData>
  <mergeCells count="1">
    <mergeCell ref="H10:I10"/>
  </mergeCells>
  <phoneticPr fontId="2"/>
  <pageMargins left="0.7" right="0.7" top="0.75" bottom="0.75" header="0.3" footer="0.3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13"/>
  <sheetViews>
    <sheetView tabSelected="1" view="pageBreakPreview" zoomScale="130" zoomScaleNormal="100" zoomScaleSheetLayoutView="130" workbookViewId="0">
      <selection activeCell="Q5" sqref="Q5"/>
    </sheetView>
  </sheetViews>
  <sheetFormatPr defaultRowHeight="13.5" x14ac:dyDescent="0.15"/>
  <cols>
    <col min="1" max="1" width="35.75" customWidth="1"/>
    <col min="2" max="2" width="11" customWidth="1"/>
    <col min="3" max="3" width="3.375" customWidth="1"/>
    <col min="4" max="4" width="3.25" customWidth="1"/>
    <col min="5" max="5" width="4.5" customWidth="1"/>
    <col min="6" max="6" width="2.5" customWidth="1"/>
    <col min="7" max="7" width="3.375" bestFit="1" customWidth="1"/>
    <col min="8" max="8" width="3.875" customWidth="1"/>
    <col min="9" max="9" width="6.125" customWidth="1"/>
    <col min="10" max="10" width="2.625" style="1" customWidth="1"/>
    <col min="11" max="11" width="3.375" customWidth="1"/>
    <col min="12" max="12" width="4.5" customWidth="1"/>
    <col min="13" max="13" width="3.375" bestFit="1" customWidth="1"/>
    <col min="14" max="14" width="2.5" bestFit="1" customWidth="1"/>
    <col min="15" max="16" width="3.375" bestFit="1" customWidth="1"/>
    <col min="17" max="17" width="3.375" customWidth="1"/>
    <col min="18" max="18" width="5.875" bestFit="1" customWidth="1"/>
    <col min="19" max="20" width="3.375" bestFit="1" customWidth="1"/>
    <col min="22" max="22" width="3.375" bestFit="1" customWidth="1"/>
    <col min="23" max="23" width="5.875" bestFit="1" customWidth="1"/>
    <col min="24" max="24" width="3.375" bestFit="1" customWidth="1"/>
  </cols>
  <sheetData>
    <row r="1" spans="1:13" x14ac:dyDescent="0.15">
      <c r="A1" s="13" t="s">
        <v>23</v>
      </c>
    </row>
    <row r="2" spans="1:13" x14ac:dyDescent="0.15">
      <c r="A2" s="24" t="s">
        <v>24</v>
      </c>
      <c r="B2" s="24"/>
      <c r="C2" s="24"/>
      <c r="D2" s="24"/>
      <c r="E2" s="24"/>
      <c r="F2" s="25"/>
      <c r="G2" s="25"/>
      <c r="H2" s="25"/>
      <c r="I2" s="25"/>
    </row>
    <row r="3" spans="1:13" x14ac:dyDescent="0.15">
      <c r="A3" s="1" t="s">
        <v>13</v>
      </c>
      <c r="B3" s="2" t="e">
        <f>IF(B11&gt;=1200000,1200000,B11)</f>
        <v>#VALUE!</v>
      </c>
      <c r="C3" s="1" t="s">
        <v>1</v>
      </c>
      <c r="D3" s="1"/>
      <c r="E3" s="1"/>
      <c r="F3" s="1"/>
      <c r="G3" s="1"/>
      <c r="H3" s="1"/>
      <c r="I3" s="1"/>
      <c r="K3" s="1"/>
      <c r="L3" s="1"/>
      <c r="M3" s="1"/>
    </row>
    <row r="4" spans="1:13" x14ac:dyDescent="0.15">
      <c r="A4" s="1" t="s">
        <v>11</v>
      </c>
      <c r="B4" s="14"/>
      <c r="C4" s="1" t="s">
        <v>1</v>
      </c>
      <c r="D4" s="1" t="s">
        <v>2</v>
      </c>
      <c r="E4" s="1"/>
      <c r="F4" s="1"/>
      <c r="G4" s="1"/>
      <c r="H4" s="14"/>
      <c r="I4" s="1" t="s">
        <v>3</v>
      </c>
      <c r="K4" s="1"/>
      <c r="L4" s="1"/>
      <c r="M4" s="1"/>
    </row>
    <row r="5" spans="1:13" x14ac:dyDescent="0.15">
      <c r="A5" s="1" t="s">
        <v>12</v>
      </c>
      <c r="B5" s="14"/>
      <c r="C5" s="1" t="s">
        <v>1</v>
      </c>
      <c r="D5" s="1" t="s">
        <v>6</v>
      </c>
      <c r="E5" s="1"/>
      <c r="F5" s="1"/>
      <c r="G5" s="1"/>
      <c r="H5" s="14"/>
      <c r="I5" s="1" t="s">
        <v>3</v>
      </c>
      <c r="K5" s="1"/>
      <c r="L5" s="1"/>
      <c r="M5" s="1"/>
    </row>
    <row r="6" spans="1:13" x14ac:dyDescent="0.15">
      <c r="A6" s="1" t="s">
        <v>25</v>
      </c>
      <c r="B6" s="1"/>
      <c r="C6" s="1"/>
      <c r="D6" s="1"/>
      <c r="E6" s="1"/>
      <c r="F6" s="1"/>
      <c r="G6" s="1"/>
      <c r="H6" s="1"/>
      <c r="I6" s="1"/>
      <c r="K6" s="1"/>
      <c r="L6" s="1"/>
      <c r="M6" s="1"/>
    </row>
    <row r="7" spans="1:13" x14ac:dyDescent="0.15">
      <c r="A7" s="1" t="s">
        <v>19</v>
      </c>
      <c r="B7" s="1"/>
      <c r="C7" s="1"/>
      <c r="D7" s="1"/>
      <c r="E7" s="1"/>
      <c r="F7" s="1"/>
      <c r="G7" s="1"/>
      <c r="H7" s="1"/>
      <c r="I7" s="1"/>
      <c r="K7" s="1"/>
      <c r="L7" s="1"/>
      <c r="M7" s="1"/>
    </row>
    <row r="8" spans="1:13" x14ac:dyDescent="0.15">
      <c r="A8" s="1" t="s">
        <v>10</v>
      </c>
      <c r="B8" s="1" t="s">
        <v>4</v>
      </c>
      <c r="C8" s="2" t="str">
        <f>IF(OR($B$4="",$B$4=0,$H$4="",$H$4=0),"",IF(($B$4/$H$4)/3&gt;=80000,"上限額8万円／１台あたりを","補助率１／３を"))</f>
        <v/>
      </c>
      <c r="D8" s="2"/>
      <c r="E8" s="2"/>
      <c r="F8" s="2"/>
      <c r="G8" s="2"/>
      <c r="H8" s="2"/>
      <c r="I8" s="2"/>
      <c r="K8" s="1"/>
      <c r="L8" s="1"/>
      <c r="M8" s="7"/>
    </row>
    <row r="9" spans="1:13" x14ac:dyDescent="0.15">
      <c r="A9" s="8"/>
      <c r="B9" s="9" t="s">
        <v>5</v>
      </c>
      <c r="C9" s="2" t="str">
        <f>IF(OR($B$5="",$B$5=0,$H$5="",$H$5=0),"",IF(($B$5/$H$5)/3&gt;=130000,"上限額１３万円／１台あたりを","補助率１／３を"))</f>
        <v/>
      </c>
      <c r="D9" s="2"/>
      <c r="E9" s="2"/>
      <c r="F9" s="2"/>
      <c r="G9" s="2"/>
      <c r="H9" s="2"/>
      <c r="I9" s="2"/>
      <c r="K9" s="1"/>
      <c r="L9" s="1"/>
      <c r="M9" s="1"/>
    </row>
    <row r="10" spans="1:13" x14ac:dyDescent="0.15">
      <c r="A10" s="8" t="s">
        <v>20</v>
      </c>
      <c r="B10" s="23" t="str">
        <f>IF(OR($B$4="",$B$4=0,$H$4="",$H$4=0),"",IF(($B$4/$H$4)/3&gt;=80000,80000,$B$4))</f>
        <v/>
      </c>
      <c r="C10" s="6" t="s">
        <v>1</v>
      </c>
      <c r="D10" s="6" t="s">
        <v>8</v>
      </c>
      <c r="E10" s="11" t="str">
        <f>IF(OR($B$4="",$B$4=0,$H$4="",$H$4=0),"",IF(($B$4/$H$4)/3&gt;=80000,$H$4,1/3))</f>
        <v/>
      </c>
      <c r="F10" s="5" t="str">
        <f>IF(OR($B$4="",$B$4=0,$H$4="",$H$4=0),"",IF(($B$4/$H$4)/3&gt;=80000,"台",""))</f>
        <v/>
      </c>
      <c r="G10" s="1" t="s">
        <v>9</v>
      </c>
      <c r="H10" s="26" t="str">
        <f>IF(OR($B$5="",$B$5=0,$H$5="",$H$5=0),"",IF(($B$5/$H$5)/3&gt;=130000,130000,$B$5))</f>
        <v/>
      </c>
      <c r="I10" s="26"/>
      <c r="J10" s="6" t="s">
        <v>1</v>
      </c>
      <c r="K10" s="6" t="s">
        <v>8</v>
      </c>
      <c r="L10" s="10" t="str">
        <f>IF(OR($B$5="",$B$5=0,$H$5="",$H$5=0),"",IF(($B$5/$H$5)/3&gt;=130000,$H$5,1/3))</f>
        <v/>
      </c>
      <c r="M10" s="2" t="str">
        <f>IF(OR($B$5="",$B$5=0,$H$5="",$H$5=0),"",IF(($B$5/$H$5)/3&gt;=130000,"台",""))</f>
        <v/>
      </c>
    </row>
    <row r="11" spans="1:13" x14ac:dyDescent="0.15">
      <c r="A11" s="8" t="s">
        <v>7</v>
      </c>
      <c r="B11" s="2" t="e">
        <f>IF(OR(B4="",B4=0,H4="",H4=0),ROUNDDOWN(H10*L10,-2),IF(OR(B5="",B5=0,H5="",H5=0),ROUNDDOWN(B10*E10,-2),ROUNDDOWN(B10*E10,-2)+ROUNDDOWN(H10*L10,-2)))</f>
        <v>#VALUE!</v>
      </c>
      <c r="C11" s="6" t="s">
        <v>1</v>
      </c>
      <c r="D11" s="23" t="e">
        <f>IF($B$11&gt;1200000,"＝1200,000円（上限額120万円のため）","")</f>
        <v>#VALUE!</v>
      </c>
      <c r="E11" s="2"/>
      <c r="F11" s="2"/>
      <c r="G11" s="2"/>
      <c r="H11" s="2"/>
      <c r="I11" s="2"/>
      <c r="J11" s="2"/>
      <c r="K11" s="2"/>
      <c r="L11" s="1"/>
      <c r="M11" s="1"/>
    </row>
    <row r="12" spans="1:13" x14ac:dyDescent="0.15">
      <c r="A12" s="12" t="s">
        <v>21</v>
      </c>
    </row>
    <row r="13" spans="1:13" x14ac:dyDescent="0.15">
      <c r="A13" s="12" t="s">
        <v>22</v>
      </c>
      <c r="C13" s="3"/>
      <c r="D13" s="3"/>
      <c r="E13" s="3"/>
      <c r="F13" s="3"/>
    </row>
  </sheetData>
  <mergeCells count="1">
    <mergeCell ref="H10:I10"/>
  </mergeCells>
  <phoneticPr fontId="2"/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デジタル式運行記録計</vt:lpstr>
      <vt:lpstr>映像記録型ドライブレコーダー</vt:lpstr>
      <vt:lpstr>デジタル式運行記録計及び映像記録型ドライブレコーダー</vt:lpstr>
      <vt:lpstr>デジタコドラレコ（通信一体型）</vt:lpstr>
      <vt:lpstr>'デジタコドラレコ（通信一体型）'!Print_Area</vt:lpstr>
      <vt:lpstr>デジタル式運行記録計!Print_Area</vt:lpstr>
      <vt:lpstr>デジタル式運行記録計及び映像記録型ドライブレコーダー!Print_Area</vt:lpstr>
      <vt:lpstr>映像記録型ドライブレコーダー!Print_Area</vt:lpstr>
    </vt:vector>
  </TitlesOfParts>
  <Company>行政情報化推進課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国土交通省</dc:creator>
  <cp:lastModifiedBy>ㅤ</cp:lastModifiedBy>
  <cp:lastPrinted>2015-01-29T00:21:44Z</cp:lastPrinted>
  <dcterms:created xsi:type="dcterms:W3CDTF">2015-01-27T04:06:53Z</dcterms:created>
  <dcterms:modified xsi:type="dcterms:W3CDTF">2022-06-21T07:19:02Z</dcterms:modified>
</cp:coreProperties>
</file>